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ml.chartshapes+xml"/>
  <Override PartName="/xl/charts/chart13.xml" ContentType="application/vnd.openxmlformats-officedocument.drawingml.chart+xml"/>
  <Override PartName="/xl/drawings/drawing8.xml" ContentType="application/vnd.openxmlformats-officedocument.drawingml.chartshapes+xml"/>
  <Override PartName="/xl/charts/chart14.xml" ContentType="application/vnd.openxmlformats-officedocument.drawingml.chart+xml"/>
  <Override PartName="/xl/drawings/drawing9.xml" ContentType="application/vnd.openxmlformats-officedocument.drawingml.chartshapes+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charts/chart17.xml" ContentType="application/vnd.openxmlformats-officedocument.drawingml.chart+xml"/>
  <Override PartName="/xl/drawings/drawing12.xml" ContentType="application/vnd.openxmlformats-officedocument.drawingml.chartshapes+xml"/>
  <Override PartName="/xl/charts/chart18.xml" ContentType="application/vnd.openxmlformats-officedocument.drawingml.chart+xml"/>
  <Override PartName="/xl/drawings/drawing13.xml" ContentType="application/vnd.openxmlformats-officedocument.drawingml.chartshapes+xml"/>
  <Override PartName="/xl/charts/chart1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reisibe\AppData\Local\Microsoft\Windows\INetCache\Content.Outlook\K4HBD0C4\"/>
    </mc:Choice>
  </mc:AlternateContent>
  <xr:revisionPtr revIDLastSave="0" documentId="13_ncr:1_{1963A216-6239-4FB8-A903-16A8BBCBB5E8}" xr6:coauthVersionLast="47" xr6:coauthVersionMax="47" xr10:uidLastSave="{00000000-0000-0000-0000-000000000000}"/>
  <bookViews>
    <workbookView xWindow="-120" yWindow="-120" windowWidth="29040" windowHeight="15840" tabRatio="374" xr2:uid="{00000000-000D-0000-FFFF-FFFF00000000}"/>
  </bookViews>
  <sheets>
    <sheet name="Index" sheetId="11" r:id="rId1"/>
    <sheet name="Graph 1" sheetId="14" r:id="rId2"/>
    <sheet name="Data" sheetId="12" r:id="rId3"/>
    <sheet name="Graphs 2-4 and 10" sheetId="13" r:id="rId4"/>
    <sheet name="Graphs 5-9" sheetId="15" r:id="rId5"/>
    <sheet name="Graph 12" sheetId="18" r:id="rId6"/>
    <sheet name="Graphs 13-14" sheetId="17" r:id="rId7"/>
    <sheet name="Graphs 15-19" sheetId="16" r:id="rId8"/>
  </sheets>
  <definedNames>
    <definedName name="_xlnm.Print_Area" localSheetId="0">Index!$A$1:$A$46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8" l="1"/>
  <c r="C16" i="18"/>
  <c r="C17" i="18" s="1"/>
  <c r="C18" i="18" s="1"/>
  <c r="BD18" i="18"/>
  <c r="BC18" i="18"/>
  <c r="BB18" i="18"/>
  <c r="BA18" i="18"/>
  <c r="AZ18" i="18"/>
  <c r="AY18" i="18"/>
  <c r="AX18" i="18"/>
  <c r="AW18" i="18"/>
  <c r="AV18" i="18"/>
  <c r="AU18" i="18"/>
  <c r="AT18" i="18"/>
  <c r="AS18" i="18"/>
  <c r="AR18" i="18"/>
  <c r="AQ18" i="18"/>
  <c r="AP18" i="18"/>
  <c r="AO18" i="18"/>
  <c r="AN18" i="18"/>
  <c r="AM18" i="18"/>
  <c r="AL18" i="18"/>
  <c r="AK18"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I18" i="18"/>
  <c r="H18" i="18"/>
  <c r="G18" i="18"/>
  <c r="F18" i="18"/>
  <c r="BD17" i="18"/>
  <c r="BC17" i="18"/>
  <c r="BB17" i="18"/>
  <c r="BA17" i="18"/>
  <c r="AZ17" i="18"/>
  <c r="AY17" i="18"/>
  <c r="AX17" i="18"/>
  <c r="AW17" i="18"/>
  <c r="AV17" i="18"/>
  <c r="AU17" i="18"/>
  <c r="AT17" i="18"/>
  <c r="AS17" i="18"/>
  <c r="AR17" i="18"/>
  <c r="AQ17" i="18"/>
  <c r="AP17" i="18"/>
  <c r="AO17" i="18"/>
  <c r="AN17" i="18"/>
  <c r="AM17" i="18"/>
  <c r="AL17" i="18"/>
  <c r="AK17" i="18"/>
  <c r="AJ17" i="18"/>
  <c r="AI17"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H17" i="18"/>
  <c r="G17" i="18"/>
  <c r="F17" i="18"/>
  <c r="BD16" i="18"/>
  <c r="BC16" i="18"/>
  <c r="BB16" i="18"/>
  <c r="BA16" i="18"/>
  <c r="AZ16" i="18"/>
  <c r="AY16" i="18"/>
  <c r="AX16" i="18"/>
  <c r="AW16" i="18"/>
  <c r="AV16" i="18"/>
  <c r="AU16" i="18"/>
  <c r="AT16" i="18"/>
  <c r="AS16" i="18"/>
  <c r="AR16" i="18"/>
  <c r="AQ16" i="18"/>
  <c r="AP16" i="18"/>
  <c r="AO16" i="18"/>
  <c r="AN16" i="18"/>
  <c r="AM16" i="18"/>
  <c r="AL16" i="18"/>
  <c r="AK16" i="18"/>
  <c r="AJ16" i="18"/>
  <c r="AI16" i="18"/>
  <c r="AH16" i="18"/>
  <c r="AG16" i="18"/>
  <c r="AF16" i="18"/>
  <c r="AE16" i="18"/>
  <c r="AD16" i="18"/>
  <c r="AC16" i="18"/>
  <c r="AB16" i="18"/>
  <c r="AA16" i="18"/>
  <c r="Z16" i="18"/>
  <c r="Y16" i="18"/>
  <c r="X16" i="18"/>
  <c r="W16" i="18"/>
  <c r="V16" i="18"/>
  <c r="U16" i="18"/>
  <c r="T16" i="18"/>
  <c r="S16" i="18"/>
  <c r="R16" i="18"/>
  <c r="Q16" i="18"/>
  <c r="P16" i="18"/>
  <c r="O16" i="18"/>
  <c r="N16" i="18"/>
  <c r="M16" i="18"/>
  <c r="L16" i="18"/>
  <c r="K16" i="18"/>
  <c r="J16" i="18"/>
  <c r="I16" i="18"/>
  <c r="H16" i="18"/>
  <c r="G16" i="18"/>
  <c r="F16" i="18"/>
  <c r="BD15" i="18"/>
  <c r="BC15" i="18"/>
  <c r="BB15" i="18"/>
  <c r="BA15" i="18"/>
  <c r="AZ15" i="18"/>
  <c r="AY15" i="18"/>
  <c r="AX15" i="18"/>
  <c r="AW15" i="18"/>
  <c r="AV15" i="18"/>
  <c r="AU15" i="18"/>
  <c r="AT15" i="18"/>
  <c r="AS15" i="18"/>
  <c r="AR15" i="18"/>
  <c r="AQ15" i="18"/>
  <c r="AP15" i="18"/>
  <c r="AO15" i="18"/>
  <c r="AN15" i="18"/>
  <c r="AM15" i="18"/>
  <c r="AL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BQ12" i="18"/>
  <c r="BP12" i="18"/>
  <c r="BO12" i="18"/>
  <c r="BE12" i="18" s="1"/>
  <c r="BE16" i="18" s="1"/>
  <c r="BQ11" i="18"/>
  <c r="BP11" i="18"/>
  <c r="BO11" i="18"/>
  <c r="BE11" i="18" s="1"/>
  <c r="BQ10" i="18"/>
  <c r="BP10" i="18"/>
  <c r="BO10" i="18"/>
  <c r="BE10" i="18" s="1"/>
  <c r="BE17" i="18" s="1"/>
  <c r="BQ9" i="18"/>
  <c r="BP9" i="18"/>
  <c r="BO9" i="18"/>
  <c r="BE9" i="18" s="1"/>
  <c r="BE15" i="18" l="1"/>
  <c r="BF9" i="18"/>
  <c r="BE18" i="18"/>
  <c r="BF11" i="18"/>
  <c r="BF12" i="18"/>
  <c r="BF10" i="18"/>
  <c r="BG12" i="18" l="1"/>
  <c r="BG16" i="18" s="1"/>
  <c r="BF16" i="18"/>
  <c r="BF18" i="18"/>
  <c r="BG11" i="18"/>
  <c r="BG18" i="18" s="1"/>
  <c r="BG10" i="18"/>
  <c r="BF17" i="18"/>
  <c r="BG9" i="18"/>
  <c r="BG15" i="18" s="1"/>
  <c r="BF15" i="18"/>
  <c r="BG17" i="18" l="1"/>
  <c r="G13" i="15" l="1"/>
  <c r="H13" i="15"/>
  <c r="I13" i="15"/>
  <c r="J13" i="15"/>
  <c r="K13" i="15"/>
  <c r="L13" i="15"/>
  <c r="M13" i="15"/>
  <c r="N13" i="15"/>
  <c r="O13" i="15"/>
  <c r="P13" i="15"/>
  <c r="Q13" i="15"/>
  <c r="R13" i="15"/>
  <c r="S13" i="15"/>
  <c r="T13" i="15"/>
  <c r="U13" i="15"/>
  <c r="V13" i="15"/>
  <c r="W13" i="15"/>
  <c r="X13" i="15"/>
  <c r="Y13" i="15"/>
  <c r="Z13" i="15"/>
  <c r="AA13" i="15"/>
  <c r="AB13" i="15"/>
  <c r="AC13" i="15"/>
  <c r="AD13" i="15"/>
  <c r="AE13" i="15"/>
  <c r="AF13" i="15"/>
  <c r="AG13" i="15"/>
  <c r="AH13" i="15"/>
  <c r="AI13" i="15"/>
  <c r="AJ13" i="15"/>
  <c r="AK13" i="15"/>
  <c r="AL13" i="15"/>
  <c r="AM13" i="15"/>
  <c r="AN13" i="15"/>
  <c r="AO13" i="15"/>
  <c r="AP13" i="15"/>
  <c r="AQ13" i="15"/>
  <c r="AR13" i="15"/>
  <c r="AS13" i="15"/>
  <c r="AT13" i="15"/>
  <c r="AU13" i="15"/>
  <c r="AV13" i="15"/>
  <c r="AW13" i="15"/>
  <c r="AX13" i="15"/>
  <c r="AY13" i="15"/>
  <c r="AZ13" i="15"/>
  <c r="BA13" i="15"/>
  <c r="BB13" i="15"/>
  <c r="BC13" i="15"/>
  <c r="BD13" i="15"/>
  <c r="G14" i="15"/>
  <c r="H14" i="15"/>
  <c r="I14" i="15"/>
  <c r="J14" i="15"/>
  <c r="K14" i="15"/>
  <c r="L14" i="15"/>
  <c r="M14" i="15"/>
  <c r="N14" i="15"/>
  <c r="O14" i="15"/>
  <c r="P14" i="15"/>
  <c r="Q14" i="15"/>
  <c r="R14" i="15"/>
  <c r="S14" i="15"/>
  <c r="T14" i="15"/>
  <c r="U14" i="15"/>
  <c r="V14" i="15"/>
  <c r="W14" i="15"/>
  <c r="X14" i="15"/>
  <c r="Y14" i="15"/>
  <c r="Z14" i="15"/>
  <c r="AA14" i="15"/>
  <c r="AB14" i="15"/>
  <c r="AC14" i="15"/>
  <c r="AD14" i="15"/>
  <c r="AE14" i="15"/>
  <c r="AF14" i="15"/>
  <c r="AG14" i="15"/>
  <c r="AH14" i="15"/>
  <c r="AI14" i="15"/>
  <c r="AJ14" i="15"/>
  <c r="AK14" i="15"/>
  <c r="AL14" i="15"/>
  <c r="AM14" i="15"/>
  <c r="AN14" i="15"/>
  <c r="AO14" i="15"/>
  <c r="AP14" i="15"/>
  <c r="AQ14" i="15"/>
  <c r="AR14" i="15"/>
  <c r="AS14" i="15"/>
  <c r="AT14" i="15"/>
  <c r="AU14" i="15"/>
  <c r="AV14" i="15"/>
  <c r="AW14" i="15"/>
  <c r="AX14" i="15"/>
  <c r="AY14" i="15"/>
  <c r="AZ14" i="15"/>
  <c r="BA14" i="15"/>
  <c r="BB14" i="15"/>
  <c r="BC14" i="15"/>
  <c r="BD14" i="15"/>
  <c r="G15" i="15"/>
  <c r="H15" i="15"/>
  <c r="I15" i="15"/>
  <c r="J15" i="15"/>
  <c r="K15" i="15"/>
  <c r="L15" i="15"/>
  <c r="M15" i="15"/>
  <c r="N15" i="15"/>
  <c r="O15" i="15"/>
  <c r="P15" i="15"/>
  <c r="Q15" i="15"/>
  <c r="R15" i="15"/>
  <c r="S15" i="15"/>
  <c r="T15" i="15"/>
  <c r="U15" i="15"/>
  <c r="V15" i="15"/>
  <c r="W15" i="15"/>
  <c r="X15" i="15"/>
  <c r="Y15" i="15"/>
  <c r="Z15" i="15"/>
  <c r="AA15" i="15"/>
  <c r="AB15" i="15"/>
  <c r="AC15" i="15"/>
  <c r="AD15" i="15"/>
  <c r="AE15" i="15"/>
  <c r="AF15" i="15"/>
  <c r="AG15" i="15"/>
  <c r="AH15" i="15"/>
  <c r="AI15" i="15"/>
  <c r="AJ15" i="15"/>
  <c r="AK15" i="15"/>
  <c r="AL15" i="15"/>
  <c r="AM15" i="15"/>
  <c r="AN15" i="15"/>
  <c r="AO15" i="15"/>
  <c r="AP15" i="15"/>
  <c r="AQ15" i="15"/>
  <c r="AR15" i="15"/>
  <c r="AS15" i="15"/>
  <c r="AT15" i="15"/>
  <c r="AU15" i="15"/>
  <c r="AV15" i="15"/>
  <c r="AW15" i="15"/>
  <c r="AX15" i="15"/>
  <c r="AY15" i="15"/>
  <c r="AZ15" i="15"/>
  <c r="BA15" i="15"/>
  <c r="BB15" i="15"/>
  <c r="BC15" i="15"/>
  <c r="BD15" i="15"/>
  <c r="G16" i="15"/>
  <c r="H16" i="15"/>
  <c r="I16" i="15"/>
  <c r="J16" i="15"/>
  <c r="K16" i="15"/>
  <c r="L16" i="15"/>
  <c r="M16" i="15"/>
  <c r="N16" i="15"/>
  <c r="O16" i="15"/>
  <c r="P16" i="15"/>
  <c r="Q16" i="15"/>
  <c r="R16" i="15"/>
  <c r="S16" i="15"/>
  <c r="T16" i="15"/>
  <c r="U16" i="15"/>
  <c r="V16" i="15"/>
  <c r="W16" i="15"/>
  <c r="X16" i="15"/>
  <c r="Y16" i="15"/>
  <c r="Z16" i="15"/>
  <c r="AA16" i="15"/>
  <c r="AB16" i="15"/>
  <c r="AC16" i="15"/>
  <c r="AD16" i="15"/>
  <c r="AE16" i="15"/>
  <c r="AF16" i="15"/>
  <c r="AG16" i="15"/>
  <c r="AH16" i="15"/>
  <c r="AI16" i="15"/>
  <c r="AJ16" i="15"/>
  <c r="AK16" i="15"/>
  <c r="AL16" i="15"/>
  <c r="AM16" i="15"/>
  <c r="AN16" i="15"/>
  <c r="AO16" i="15"/>
  <c r="AP16" i="15"/>
  <c r="AQ16" i="15"/>
  <c r="AR16" i="15"/>
  <c r="AS16" i="15"/>
  <c r="AT16" i="15"/>
  <c r="AU16" i="15"/>
  <c r="AV16" i="15"/>
  <c r="AW16" i="15"/>
  <c r="AX16" i="15"/>
  <c r="AY16" i="15"/>
  <c r="AZ16" i="15"/>
  <c r="BA16" i="15"/>
  <c r="BB16" i="15"/>
  <c r="BC16" i="15"/>
  <c r="BD16" i="15"/>
  <c r="F16" i="15"/>
  <c r="F15" i="15"/>
  <c r="F14" i="15"/>
  <c r="F13" i="15"/>
  <c r="BF69" i="15" l="1"/>
  <c r="BF70" i="15"/>
  <c r="BF71" i="15"/>
  <c r="BF72" i="15"/>
  <c r="BF73" i="15"/>
  <c r="BF74" i="15"/>
  <c r="BF75" i="15"/>
  <c r="BF76" i="15"/>
  <c r="BF77" i="15"/>
  <c r="G103" i="15"/>
  <c r="H103" i="15"/>
  <c r="I103" i="15"/>
  <c r="J103" i="15"/>
  <c r="K103" i="15"/>
  <c r="L103" i="15"/>
  <c r="M103" i="15"/>
  <c r="N103" i="15"/>
  <c r="O103" i="15"/>
  <c r="P103" i="15"/>
  <c r="Q103" i="15"/>
  <c r="R103" i="15"/>
  <c r="S103" i="15"/>
  <c r="T103" i="15"/>
  <c r="U103" i="15"/>
  <c r="V103" i="15"/>
  <c r="W103" i="15"/>
  <c r="X103" i="15"/>
  <c r="Y103" i="15"/>
  <c r="Z103" i="15"/>
  <c r="AA103" i="15"/>
  <c r="AB103" i="15"/>
  <c r="AC103" i="15"/>
  <c r="AD103" i="15"/>
  <c r="AE103" i="15"/>
  <c r="AF103" i="15"/>
  <c r="AG103" i="15"/>
  <c r="AH103" i="15"/>
  <c r="AI103" i="15"/>
  <c r="AJ103" i="15"/>
  <c r="AK103" i="15"/>
  <c r="AL103" i="15"/>
  <c r="AM103" i="15"/>
  <c r="AN103" i="15"/>
  <c r="AO103" i="15"/>
  <c r="AP103" i="15"/>
  <c r="AQ103" i="15"/>
  <c r="AR103" i="15"/>
  <c r="AS103" i="15"/>
  <c r="AT103" i="15"/>
  <c r="AU103" i="15"/>
  <c r="AV103" i="15"/>
  <c r="AW103" i="15"/>
  <c r="AX103" i="15"/>
  <c r="AY103" i="15"/>
  <c r="AZ103" i="15"/>
  <c r="BA103" i="15"/>
  <c r="BB103" i="15"/>
  <c r="BC103" i="15"/>
  <c r="BD103" i="15"/>
  <c r="BE103" i="15"/>
  <c r="BF103" i="15"/>
  <c r="F103" i="15"/>
  <c r="BF78" i="15" l="1"/>
  <c r="BF79" i="15" s="1"/>
  <c r="CD61" i="17"/>
  <c r="F90" i="16"/>
  <c r="O88" i="16" l="1"/>
  <c r="P88" i="16"/>
  <c r="Q88" i="16"/>
  <c r="R88" i="16"/>
  <c r="S88" i="16"/>
  <c r="T88" i="16"/>
  <c r="U88" i="16"/>
  <c r="V88" i="16"/>
  <c r="W88" i="16"/>
  <c r="X88" i="16"/>
  <c r="Y88" i="16"/>
  <c r="Z88" i="16"/>
  <c r="AA88" i="16"/>
  <c r="AB88" i="16"/>
  <c r="AC88" i="16"/>
  <c r="G89" i="16"/>
  <c r="H89" i="16"/>
  <c r="I89" i="16"/>
  <c r="J89" i="16"/>
  <c r="K89" i="16"/>
  <c r="L89" i="16"/>
  <c r="M89" i="16"/>
  <c r="N89" i="16"/>
  <c r="O89" i="16"/>
  <c r="P89" i="16"/>
  <c r="Q89" i="16"/>
  <c r="R89" i="16"/>
  <c r="S89" i="16"/>
  <c r="T89" i="16"/>
  <c r="U89" i="16"/>
  <c r="V89" i="16"/>
  <c r="W89" i="16"/>
  <c r="X89" i="16"/>
  <c r="Y89" i="16"/>
  <c r="Z89" i="16"/>
  <c r="G90" i="16"/>
  <c r="H90" i="16"/>
  <c r="I90" i="16"/>
  <c r="J90" i="16"/>
  <c r="K90" i="16"/>
  <c r="L90" i="16"/>
  <c r="M90" i="16"/>
  <c r="N90" i="16"/>
  <c r="O90" i="16"/>
  <c r="P90" i="16"/>
  <c r="Q90" i="16"/>
  <c r="R90" i="16"/>
  <c r="S90" i="16"/>
  <c r="T90" i="16"/>
  <c r="U90" i="16"/>
  <c r="V90" i="16"/>
  <c r="W90" i="16"/>
  <c r="X90" i="16"/>
  <c r="Y90" i="16"/>
  <c r="Z90" i="16"/>
  <c r="AA90" i="16"/>
  <c r="AB90" i="16"/>
  <c r="G91" i="16"/>
  <c r="H91" i="16"/>
  <c r="I91" i="16"/>
  <c r="J91" i="16"/>
  <c r="K91" i="16"/>
  <c r="L91" i="16"/>
  <c r="M91" i="16"/>
  <c r="N91" i="16"/>
  <c r="O91" i="16"/>
  <c r="S91" i="16"/>
  <c r="T91" i="16"/>
  <c r="U91" i="16"/>
  <c r="V91" i="16"/>
  <c r="W91" i="16"/>
  <c r="X91" i="16"/>
  <c r="Y91" i="16"/>
  <c r="Z91" i="16"/>
  <c r="G92" i="16"/>
  <c r="H92" i="16"/>
  <c r="I92" i="16"/>
  <c r="J92" i="16"/>
  <c r="K92" i="16"/>
  <c r="L92" i="16"/>
  <c r="M92" i="16"/>
  <c r="N92" i="16"/>
  <c r="O92" i="16"/>
  <c r="P92" i="16"/>
  <c r="Q92" i="16"/>
  <c r="R92" i="16"/>
  <c r="S92" i="16"/>
  <c r="T92" i="16"/>
  <c r="U92" i="16"/>
  <c r="V92" i="16"/>
  <c r="W92" i="16"/>
  <c r="F92" i="16"/>
  <c r="F91" i="16"/>
  <c r="F89" i="16"/>
  <c r="F88" i="16"/>
  <c r="P91" i="16" l="1"/>
  <c r="Q91" i="16" s="1"/>
  <c r="R91" i="16" s="1"/>
  <c r="G88" i="16"/>
  <c r="H88" i="16" s="1"/>
  <c r="I88" i="16" s="1"/>
  <c r="J88" i="16" s="1"/>
  <c r="K88" i="16" s="1"/>
  <c r="L88" i="16" s="1"/>
  <c r="M88" i="16" s="1"/>
  <c r="N88" i="16" s="1"/>
  <c r="AD54" i="17"/>
  <c r="AE54" i="17"/>
  <c r="AF54" i="17"/>
  <c r="AG54" i="17"/>
  <c r="AH54" i="17"/>
  <c r="AI54" i="17"/>
  <c r="AJ54" i="17"/>
  <c r="AK54" i="17"/>
  <c r="AL54" i="17"/>
  <c r="AM54" i="17"/>
  <c r="AN54" i="17"/>
  <c r="AO54" i="17"/>
  <c r="AP54" i="17"/>
  <c r="AQ54" i="17"/>
  <c r="AR54" i="17"/>
  <c r="AS54" i="17"/>
  <c r="AT54" i="17"/>
  <c r="AU54" i="17"/>
  <c r="AV54" i="17"/>
  <c r="AW54" i="17"/>
  <c r="AX54" i="17"/>
  <c r="AY54" i="17"/>
  <c r="AZ54" i="17"/>
  <c r="BA54" i="17"/>
  <c r="BB54" i="17"/>
  <c r="BC54" i="17"/>
  <c r="BD54" i="17"/>
  <c r="BE54" i="17"/>
  <c r="BF54" i="17"/>
  <c r="BG54" i="17"/>
  <c r="BH54" i="17"/>
  <c r="BI54" i="17"/>
  <c r="BJ54" i="17"/>
  <c r="BK54" i="17"/>
  <c r="BL54" i="17"/>
  <c r="BM54" i="17"/>
  <c r="BN54" i="17"/>
  <c r="BO54" i="17"/>
  <c r="BP54" i="17"/>
  <c r="BQ54" i="17"/>
  <c r="BR54" i="17"/>
  <c r="BS54" i="17"/>
  <c r="BT54" i="17"/>
  <c r="BU54" i="17"/>
  <c r="BV54" i="17"/>
  <c r="BW54" i="17"/>
  <c r="BX54" i="17"/>
  <c r="BY54" i="17"/>
  <c r="BZ54" i="17"/>
  <c r="CA54" i="17"/>
  <c r="CB54" i="17"/>
  <c r="CC54" i="17"/>
  <c r="AD55" i="17"/>
  <c r="AE55" i="17"/>
  <c r="AF55" i="17"/>
  <c r="AG55" i="17"/>
  <c r="AH55" i="17"/>
  <c r="AI55" i="17"/>
  <c r="AJ55" i="17"/>
  <c r="AK55" i="17"/>
  <c r="AL55" i="17"/>
  <c r="AM55" i="17"/>
  <c r="AN55" i="17"/>
  <c r="AO55" i="17"/>
  <c r="AP55" i="17"/>
  <c r="AQ55" i="17"/>
  <c r="AR55" i="17"/>
  <c r="AS55" i="17"/>
  <c r="AT55" i="17"/>
  <c r="AU55" i="17"/>
  <c r="AV55" i="17"/>
  <c r="AW55" i="17"/>
  <c r="AX55" i="17"/>
  <c r="AY55" i="17"/>
  <c r="AZ55" i="17"/>
  <c r="BA55" i="17"/>
  <c r="Y55" i="17" s="1"/>
  <c r="BB55" i="17"/>
  <c r="BC55" i="17"/>
  <c r="BD55" i="17"/>
  <c r="BE55" i="17"/>
  <c r="BF55" i="17"/>
  <c r="BG55" i="17"/>
  <c r="BH55" i="17"/>
  <c r="BI55" i="17"/>
  <c r="BJ55" i="17"/>
  <c r="BK55" i="17"/>
  <c r="BL55" i="17"/>
  <c r="BM55" i="17"/>
  <c r="Z55" i="17" s="1"/>
  <c r="BN55" i="17"/>
  <c r="BO55" i="17"/>
  <c r="BP55" i="17"/>
  <c r="BQ55" i="17"/>
  <c r="BR55" i="17"/>
  <c r="BS55" i="17"/>
  <c r="BT55" i="17"/>
  <c r="BU55" i="17"/>
  <c r="BV55" i="17"/>
  <c r="BW55" i="17"/>
  <c r="BX55" i="17"/>
  <c r="BY55" i="17"/>
  <c r="AA55" i="17" s="1"/>
  <c r="BZ55" i="17"/>
  <c r="CA55" i="17"/>
  <c r="CB55" i="17"/>
  <c r="CC55" i="17"/>
  <c r="AD56" i="17"/>
  <c r="AE56" i="17"/>
  <c r="AF56" i="17"/>
  <c r="AG56" i="17"/>
  <c r="AH56" i="17"/>
  <c r="AI56" i="17"/>
  <c r="AJ56" i="17"/>
  <c r="AK56" i="17"/>
  <c r="AL56" i="17"/>
  <c r="AM56" i="17"/>
  <c r="AN56" i="17"/>
  <c r="X56" i="17" s="1"/>
  <c r="AO56" i="17"/>
  <c r="AP56" i="17"/>
  <c r="AQ56" i="17"/>
  <c r="AR56" i="17"/>
  <c r="AS56" i="17"/>
  <c r="AT56" i="17"/>
  <c r="AU56" i="17"/>
  <c r="AV56" i="17"/>
  <c r="AW56" i="17"/>
  <c r="AX56" i="17"/>
  <c r="AY56" i="17"/>
  <c r="AZ56" i="17"/>
  <c r="BA56" i="17"/>
  <c r="BB56" i="17"/>
  <c r="BC56" i="17"/>
  <c r="BD56" i="17"/>
  <c r="BE56" i="17"/>
  <c r="BF56" i="17"/>
  <c r="BG56" i="17"/>
  <c r="BH56" i="17"/>
  <c r="BI56" i="17"/>
  <c r="BJ56" i="17"/>
  <c r="BK56" i="17"/>
  <c r="BL56" i="17"/>
  <c r="Z56" i="17" s="1"/>
  <c r="BM56" i="17"/>
  <c r="BN56" i="17"/>
  <c r="BO56" i="17"/>
  <c r="BP56" i="17"/>
  <c r="BQ56" i="17"/>
  <c r="BR56" i="17"/>
  <c r="BS56" i="17"/>
  <c r="BT56" i="17"/>
  <c r="BU56" i="17"/>
  <c r="BV56" i="17"/>
  <c r="BW56" i="17"/>
  <c r="BX56" i="17"/>
  <c r="AA56" i="17" s="1"/>
  <c r="BY56" i="17"/>
  <c r="BZ56" i="17"/>
  <c r="CA56" i="17"/>
  <c r="CB56" i="17"/>
  <c r="AB56" i="17" s="1"/>
  <c r="CC56" i="17"/>
  <c r="AD58" i="17"/>
  <c r="AE58" i="17"/>
  <c r="AF58" i="17"/>
  <c r="AG58" i="17"/>
  <c r="AH58" i="17"/>
  <c r="AI58" i="17"/>
  <c r="AJ58" i="17"/>
  <c r="AK58" i="17"/>
  <c r="AL58" i="17"/>
  <c r="AM58" i="17"/>
  <c r="AN58" i="17"/>
  <c r="AO58" i="17"/>
  <c r="AP58" i="17"/>
  <c r="AQ58" i="17"/>
  <c r="AR58" i="17"/>
  <c r="AS58" i="17"/>
  <c r="AT58" i="17"/>
  <c r="AU58" i="17"/>
  <c r="AV58" i="17"/>
  <c r="AW58" i="17"/>
  <c r="AX58" i="17"/>
  <c r="AY58" i="17"/>
  <c r="AZ58" i="17"/>
  <c r="Y58" i="17" s="1"/>
  <c r="BA58" i="17"/>
  <c r="BB58" i="17"/>
  <c r="BC58" i="17"/>
  <c r="BD58" i="17"/>
  <c r="BE58" i="17"/>
  <c r="BF58" i="17"/>
  <c r="BG58" i="17"/>
  <c r="BH58" i="17"/>
  <c r="BI58" i="17"/>
  <c r="BJ58" i="17"/>
  <c r="BK58" i="17"/>
  <c r="BL58" i="17"/>
  <c r="Z58" i="17" s="1"/>
  <c r="BM58" i="17"/>
  <c r="BN58" i="17"/>
  <c r="BO58" i="17"/>
  <c r="BP58" i="17"/>
  <c r="BQ58" i="17"/>
  <c r="BR58" i="17"/>
  <c r="BS58" i="17"/>
  <c r="BT58" i="17"/>
  <c r="BU58" i="17"/>
  <c r="BV58" i="17"/>
  <c r="BW58" i="17"/>
  <c r="BX58" i="17"/>
  <c r="AA58" i="17" s="1"/>
  <c r="BY58" i="17"/>
  <c r="BZ58" i="17"/>
  <c r="CA58" i="17"/>
  <c r="CB58" i="17"/>
  <c r="CC58" i="17"/>
  <c r="AD59" i="17"/>
  <c r="AE59" i="17"/>
  <c r="AF59" i="17"/>
  <c r="AG59" i="17"/>
  <c r="AH59" i="17"/>
  <c r="AI59" i="17"/>
  <c r="AJ59" i="17"/>
  <c r="AK59" i="17"/>
  <c r="AL59" i="17"/>
  <c r="AM59" i="17"/>
  <c r="X59" i="17" s="1"/>
  <c r="AN59" i="17"/>
  <c r="AO59" i="17"/>
  <c r="AP59" i="17"/>
  <c r="AQ59" i="17"/>
  <c r="AR59" i="17"/>
  <c r="AS59" i="17"/>
  <c r="AT59" i="17"/>
  <c r="AU59" i="17"/>
  <c r="AV59" i="17"/>
  <c r="AW59" i="17"/>
  <c r="AX59" i="17"/>
  <c r="AY59" i="17"/>
  <c r="Y59" i="17" s="1"/>
  <c r="AZ59" i="17"/>
  <c r="BA59" i="17"/>
  <c r="BB59" i="17"/>
  <c r="BC59" i="17"/>
  <c r="BD59" i="17"/>
  <c r="BE59" i="17"/>
  <c r="BF59" i="17"/>
  <c r="BG59" i="17"/>
  <c r="BH59" i="17"/>
  <c r="BI59" i="17"/>
  <c r="BJ59" i="17"/>
  <c r="BK59" i="17"/>
  <c r="Z59" i="17" s="1"/>
  <c r="BL59" i="17"/>
  <c r="BM59" i="17"/>
  <c r="BN59" i="17"/>
  <c r="BO59" i="17"/>
  <c r="BP59" i="17"/>
  <c r="BQ59" i="17"/>
  <c r="BR59" i="17"/>
  <c r="BS59" i="17"/>
  <c r="BT59" i="17"/>
  <c r="BU59" i="17"/>
  <c r="BV59" i="17"/>
  <c r="BW59" i="17"/>
  <c r="BX59" i="17"/>
  <c r="BY59" i="17"/>
  <c r="BZ59" i="17"/>
  <c r="CA59" i="17"/>
  <c r="CB59" i="17"/>
  <c r="CC59" i="17"/>
  <c r="AD60" i="17"/>
  <c r="AE60" i="17"/>
  <c r="AF60" i="17"/>
  <c r="AG60" i="17"/>
  <c r="AH60" i="17"/>
  <c r="AI60" i="17"/>
  <c r="AJ60" i="17"/>
  <c r="AK60" i="17"/>
  <c r="AL60" i="17"/>
  <c r="AM60" i="17"/>
  <c r="AN60" i="17"/>
  <c r="AO60" i="17"/>
  <c r="AP60" i="17"/>
  <c r="AQ60" i="17"/>
  <c r="AR60" i="17"/>
  <c r="AS60" i="17"/>
  <c r="AT60" i="17"/>
  <c r="AU60" i="17"/>
  <c r="AV60" i="17"/>
  <c r="AW60" i="17"/>
  <c r="AX60" i="17"/>
  <c r="AY60" i="17"/>
  <c r="AZ60" i="17"/>
  <c r="BA60" i="17"/>
  <c r="BB60" i="17"/>
  <c r="BC60" i="17"/>
  <c r="BD60" i="17"/>
  <c r="BE60" i="17"/>
  <c r="BF60" i="17"/>
  <c r="BG60" i="17"/>
  <c r="BH60" i="17"/>
  <c r="BI60" i="17"/>
  <c r="BJ60" i="17"/>
  <c r="BK60" i="17"/>
  <c r="BL60" i="17"/>
  <c r="BM60" i="17"/>
  <c r="BN60" i="17"/>
  <c r="BO60" i="17"/>
  <c r="BP60" i="17"/>
  <c r="BQ60" i="17"/>
  <c r="BR60" i="17"/>
  <c r="BS60" i="17"/>
  <c r="BT60" i="17"/>
  <c r="BU60" i="17"/>
  <c r="BV60" i="17"/>
  <c r="BW60" i="17"/>
  <c r="BX60" i="17"/>
  <c r="BY60" i="17"/>
  <c r="BZ60" i="17"/>
  <c r="CA60" i="17"/>
  <c r="CB60" i="17"/>
  <c r="CC60" i="17"/>
  <c r="AD62" i="17"/>
  <c r="D54" i="17" s="1"/>
  <c r="AE62" i="17"/>
  <c r="AF62" i="17"/>
  <c r="AG62" i="17"/>
  <c r="AH62" i="17"/>
  <c r="AI62" i="17"/>
  <c r="AJ62" i="17"/>
  <c r="AK62" i="17"/>
  <c r="AL62" i="17"/>
  <c r="AM62" i="17"/>
  <c r="AN62" i="17"/>
  <c r="AO62" i="17"/>
  <c r="AP62" i="17"/>
  <c r="D55" i="17" s="1"/>
  <c r="AQ62" i="17"/>
  <c r="AR62" i="17"/>
  <c r="AS62" i="17"/>
  <c r="AT62" i="17"/>
  <c r="AU62" i="17"/>
  <c r="AV62" i="17"/>
  <c r="AW62" i="17"/>
  <c r="AX62" i="17"/>
  <c r="AY62" i="17"/>
  <c r="AZ62" i="17"/>
  <c r="BA62" i="17"/>
  <c r="BB62" i="17"/>
  <c r="D56" i="17" s="1"/>
  <c r="BC62" i="17"/>
  <c r="BD62" i="17"/>
  <c r="BE62" i="17"/>
  <c r="BF62" i="17"/>
  <c r="BG62" i="17"/>
  <c r="BH62" i="17"/>
  <c r="BI62" i="17"/>
  <c r="BJ62" i="17"/>
  <c r="BK62" i="17"/>
  <c r="BL62" i="17"/>
  <c r="BM62" i="17"/>
  <c r="BN62" i="17"/>
  <c r="BO62" i="17"/>
  <c r="BP62" i="17"/>
  <c r="BQ62" i="17"/>
  <c r="BR62" i="17"/>
  <c r="BS62" i="17"/>
  <c r="BT62" i="17"/>
  <c r="BU62" i="17"/>
  <c r="BV62" i="17"/>
  <c r="BW62" i="17"/>
  <c r="BX62" i="17"/>
  <c r="BY62" i="17"/>
  <c r="BZ62" i="17"/>
  <c r="CA62" i="17"/>
  <c r="CB62" i="17"/>
  <c r="CC62" i="17"/>
  <c r="AD63" i="17"/>
  <c r="AE63" i="17"/>
  <c r="AF63" i="17"/>
  <c r="AG63" i="17"/>
  <c r="D62" i="17" s="1"/>
  <c r="AH63" i="17"/>
  <c r="AI63" i="17"/>
  <c r="AJ63" i="17"/>
  <c r="AK63" i="17"/>
  <c r="AL63" i="17"/>
  <c r="AM63" i="17"/>
  <c r="AN63" i="17"/>
  <c r="AO63" i="17"/>
  <c r="D63" i="17" s="1"/>
  <c r="AP63" i="17"/>
  <c r="AQ63" i="17"/>
  <c r="AR63" i="17"/>
  <c r="AS63" i="17"/>
  <c r="AT63" i="17"/>
  <c r="AU63" i="17"/>
  <c r="AV63" i="17"/>
  <c r="AW63" i="17"/>
  <c r="AX63" i="17"/>
  <c r="AY63" i="17"/>
  <c r="AZ63" i="17"/>
  <c r="BA63" i="17"/>
  <c r="Y63" i="17" s="1"/>
  <c r="BB63" i="17"/>
  <c r="BC63" i="17"/>
  <c r="BD63" i="17"/>
  <c r="BE63" i="17"/>
  <c r="BF63" i="17"/>
  <c r="BG63" i="17"/>
  <c r="BH63" i="17"/>
  <c r="BI63" i="17"/>
  <c r="BJ63" i="17"/>
  <c r="BK63" i="17"/>
  <c r="BL63" i="17"/>
  <c r="BM63" i="17"/>
  <c r="Z63" i="17" s="1"/>
  <c r="BN63" i="17"/>
  <c r="BO63" i="17"/>
  <c r="BP63" i="17"/>
  <c r="BQ63" i="17"/>
  <c r="BR63" i="17"/>
  <c r="BS63" i="17"/>
  <c r="BT63" i="17"/>
  <c r="BU63" i="17"/>
  <c r="BV63" i="17"/>
  <c r="BW63" i="17"/>
  <c r="BX63" i="17"/>
  <c r="BY63" i="17"/>
  <c r="BZ63" i="17"/>
  <c r="CA63" i="17"/>
  <c r="CB63" i="17"/>
  <c r="CC63" i="17"/>
  <c r="AD64" i="17"/>
  <c r="AE64" i="17"/>
  <c r="AF64" i="17"/>
  <c r="D70" i="17" s="1"/>
  <c r="AG64" i="17"/>
  <c r="AH64" i="17"/>
  <c r="AI64" i="17"/>
  <c r="AJ64" i="17"/>
  <c r="AK64" i="17"/>
  <c r="AL64" i="17"/>
  <c r="AM64" i="17"/>
  <c r="AN64" i="17"/>
  <c r="X64" i="17" s="1"/>
  <c r="AO64" i="17"/>
  <c r="AP64" i="17"/>
  <c r="AQ64" i="17"/>
  <c r="AR64" i="17"/>
  <c r="AS64" i="17"/>
  <c r="AT64" i="17"/>
  <c r="AU64" i="17"/>
  <c r="AV64" i="17"/>
  <c r="AW64" i="17"/>
  <c r="AX64" i="17"/>
  <c r="AY64" i="17"/>
  <c r="AZ64" i="17"/>
  <c r="BA64" i="17"/>
  <c r="BB64" i="17"/>
  <c r="BC64" i="17"/>
  <c r="BD64" i="17"/>
  <c r="D72" i="17" s="1"/>
  <c r="BE64" i="17"/>
  <c r="BF64" i="17"/>
  <c r="BG64" i="17"/>
  <c r="BH64" i="17"/>
  <c r="BI64" i="17"/>
  <c r="BJ64" i="17"/>
  <c r="BK64" i="17"/>
  <c r="BL64" i="17"/>
  <c r="Z64" i="17" s="1"/>
  <c r="BM64" i="17"/>
  <c r="BN64" i="17"/>
  <c r="BO64" i="17"/>
  <c r="BP64" i="17"/>
  <c r="D73" i="17" s="1"/>
  <c r="BQ64" i="17"/>
  <c r="BR64" i="17"/>
  <c r="BS64" i="17"/>
  <c r="BT64" i="17"/>
  <c r="BU64" i="17"/>
  <c r="BV64" i="17"/>
  <c r="BW64" i="17"/>
  <c r="BX64" i="17"/>
  <c r="AA64" i="17" s="1"/>
  <c r="BY64" i="17"/>
  <c r="BZ64" i="17"/>
  <c r="CA64" i="17"/>
  <c r="CB64" i="17"/>
  <c r="CC64" i="17"/>
  <c r="AC64" i="17"/>
  <c r="AC60" i="17"/>
  <c r="W60" i="17" s="1"/>
  <c r="AC56" i="17"/>
  <c r="AC63" i="17"/>
  <c r="AC59" i="17"/>
  <c r="AC55" i="17"/>
  <c r="W55" i="17" s="1"/>
  <c r="AC62" i="17"/>
  <c r="AC58" i="17"/>
  <c r="AC54" i="17"/>
  <c r="AD11" i="17"/>
  <c r="W11" i="17" s="1"/>
  <c r="AE11" i="17"/>
  <c r="AF11" i="17"/>
  <c r="AG11" i="17"/>
  <c r="AH11" i="17"/>
  <c r="AI11" i="17"/>
  <c r="AJ11" i="17"/>
  <c r="AK11" i="17"/>
  <c r="AL11" i="17"/>
  <c r="AM11" i="17"/>
  <c r="AN11" i="17"/>
  <c r="AO11" i="17"/>
  <c r="AP11" i="17"/>
  <c r="D12" i="17" s="1"/>
  <c r="AQ11" i="17"/>
  <c r="AR11" i="17"/>
  <c r="AS11" i="17"/>
  <c r="AT11" i="17"/>
  <c r="AU11" i="17"/>
  <c r="AV11" i="17"/>
  <c r="AW11" i="17"/>
  <c r="AX11" i="17"/>
  <c r="AY11" i="17"/>
  <c r="AZ11" i="17"/>
  <c r="BA11" i="17"/>
  <c r="BB11" i="17"/>
  <c r="D13" i="17" s="1"/>
  <c r="BC11" i="17"/>
  <c r="BD11" i="17"/>
  <c r="BE11" i="17"/>
  <c r="BF11" i="17"/>
  <c r="BG11" i="17"/>
  <c r="BH11" i="17"/>
  <c r="BI11" i="17"/>
  <c r="BJ11" i="17"/>
  <c r="BK11" i="17"/>
  <c r="BL11" i="17"/>
  <c r="BM11" i="17"/>
  <c r="BN11" i="17"/>
  <c r="D14" i="17" s="1"/>
  <c r="BO11" i="17"/>
  <c r="BP11" i="17"/>
  <c r="BQ11" i="17"/>
  <c r="BR11" i="17"/>
  <c r="BS11" i="17"/>
  <c r="BT11" i="17"/>
  <c r="BU11" i="17"/>
  <c r="BV11" i="17"/>
  <c r="BW11" i="17"/>
  <c r="BX11" i="17"/>
  <c r="BY11" i="17"/>
  <c r="BZ11" i="17"/>
  <c r="CA11" i="17"/>
  <c r="CB11" i="17"/>
  <c r="CC11" i="17"/>
  <c r="AD12" i="17"/>
  <c r="AE12" i="17"/>
  <c r="AF12" i="17"/>
  <c r="AG12" i="17"/>
  <c r="AH12" i="17"/>
  <c r="AI12" i="17"/>
  <c r="AJ12" i="17"/>
  <c r="AK12" i="17"/>
  <c r="AL12" i="17"/>
  <c r="AM12" i="17"/>
  <c r="AN12" i="17"/>
  <c r="AO12" i="17"/>
  <c r="AP12" i="17"/>
  <c r="AQ12" i="17"/>
  <c r="AR12" i="17"/>
  <c r="AS12" i="17"/>
  <c r="AT12" i="17"/>
  <c r="AU12" i="17"/>
  <c r="AV12" i="17"/>
  <c r="AW12" i="17"/>
  <c r="AX12" i="17"/>
  <c r="AY12" i="17"/>
  <c r="AZ12" i="17"/>
  <c r="BA12" i="17"/>
  <c r="D21" i="17" s="1"/>
  <c r="BB12" i="17"/>
  <c r="BC12" i="17"/>
  <c r="BD12" i="17"/>
  <c r="BE12" i="17"/>
  <c r="BF12" i="17"/>
  <c r="BG12" i="17"/>
  <c r="BH12" i="17"/>
  <c r="BI12" i="17"/>
  <c r="BJ12" i="17"/>
  <c r="BK12" i="17"/>
  <c r="BL12" i="17"/>
  <c r="BM12" i="17"/>
  <c r="Z12" i="17" s="1"/>
  <c r="BN12" i="17"/>
  <c r="BO12" i="17"/>
  <c r="BP12" i="17"/>
  <c r="BQ12" i="17"/>
  <c r="BR12" i="17"/>
  <c r="BS12" i="17"/>
  <c r="BT12" i="17"/>
  <c r="BU12" i="17"/>
  <c r="BV12" i="17"/>
  <c r="BW12" i="17"/>
  <c r="BX12" i="17"/>
  <c r="BY12" i="17"/>
  <c r="AA12" i="17" s="1"/>
  <c r="B22" i="17" s="1"/>
  <c r="BZ12" i="17"/>
  <c r="CA12" i="17"/>
  <c r="CB12" i="17"/>
  <c r="CC12" i="17"/>
  <c r="AD13" i="17"/>
  <c r="AE13" i="17"/>
  <c r="AF13" i="17"/>
  <c r="D27" i="17" s="1"/>
  <c r="AG13" i="17"/>
  <c r="AH13" i="17"/>
  <c r="AI13" i="17"/>
  <c r="AJ13" i="17"/>
  <c r="AK13" i="17"/>
  <c r="AL13" i="17"/>
  <c r="AM13" i="17"/>
  <c r="AN13" i="17"/>
  <c r="AO13" i="17"/>
  <c r="AP13" i="17"/>
  <c r="AQ13" i="17"/>
  <c r="AR13" i="17"/>
  <c r="AS13" i="17"/>
  <c r="AT13" i="17"/>
  <c r="AU13" i="17"/>
  <c r="AV13" i="17"/>
  <c r="AW13" i="17"/>
  <c r="AX13" i="17"/>
  <c r="AY13" i="17"/>
  <c r="AZ13" i="17"/>
  <c r="Y13" i="17" s="1"/>
  <c r="B28" i="17" s="1"/>
  <c r="BA13" i="17"/>
  <c r="BB13" i="17"/>
  <c r="BC13" i="17"/>
  <c r="BD13" i="17"/>
  <c r="D29" i="17" s="1"/>
  <c r="BE13" i="17"/>
  <c r="BF13" i="17"/>
  <c r="BG13" i="17"/>
  <c r="BH13" i="17"/>
  <c r="BI13" i="17"/>
  <c r="BJ13" i="17"/>
  <c r="BK13" i="17"/>
  <c r="BL13" i="17"/>
  <c r="Z13" i="17" s="1"/>
  <c r="BM13" i="17"/>
  <c r="BN13" i="17"/>
  <c r="BO13" i="17"/>
  <c r="BP13" i="17"/>
  <c r="D30" i="17" s="1"/>
  <c r="BQ13" i="17"/>
  <c r="BR13" i="17"/>
  <c r="BS13" i="17"/>
  <c r="BT13" i="17"/>
  <c r="BU13" i="17"/>
  <c r="BV13" i="17"/>
  <c r="BW13" i="17"/>
  <c r="BX13" i="17"/>
  <c r="AA13" i="17" s="1"/>
  <c r="B30" i="17" s="1"/>
  <c r="BY13" i="17"/>
  <c r="BZ13" i="17"/>
  <c r="CA13" i="17"/>
  <c r="CB13" i="17"/>
  <c r="CC13" i="17"/>
  <c r="AD14" i="17"/>
  <c r="AE14" i="17"/>
  <c r="D35" i="17" s="1"/>
  <c r="AF14" i="17"/>
  <c r="AG14" i="17"/>
  <c r="AH14" i="17"/>
  <c r="AI14" i="17"/>
  <c r="AJ14" i="17"/>
  <c r="AK14" i="17"/>
  <c r="AL14" i="17"/>
  <c r="AM14" i="17"/>
  <c r="AN14" i="17"/>
  <c r="AO14" i="17"/>
  <c r="AP14" i="17"/>
  <c r="AQ14" i="17"/>
  <c r="AR14" i="17"/>
  <c r="AS14" i="17"/>
  <c r="AT14" i="17"/>
  <c r="AU14" i="17"/>
  <c r="AV14" i="17"/>
  <c r="AW14" i="17"/>
  <c r="AX14" i="17"/>
  <c r="AY14" i="17"/>
  <c r="Y14" i="17" s="1"/>
  <c r="AZ14" i="17"/>
  <c r="BA14" i="17"/>
  <c r="BB14" i="17"/>
  <c r="BC14" i="17"/>
  <c r="D37" i="17" s="1"/>
  <c r="BD14" i="17"/>
  <c r="BE14" i="17"/>
  <c r="BF14" i="17"/>
  <c r="BG14" i="17"/>
  <c r="BH14" i="17"/>
  <c r="BI14" i="17"/>
  <c r="BJ14" i="17"/>
  <c r="BK14" i="17"/>
  <c r="Z14" i="17" s="1"/>
  <c r="BL14" i="17"/>
  <c r="BM14" i="17"/>
  <c r="BN14" i="17"/>
  <c r="BO14" i="17"/>
  <c r="D38" i="17" s="1"/>
  <c r="BP14" i="17"/>
  <c r="BQ14" i="17"/>
  <c r="BR14" i="17"/>
  <c r="BS14" i="17"/>
  <c r="BT14" i="17"/>
  <c r="BU14" i="17"/>
  <c r="BV14" i="17"/>
  <c r="BW14" i="17"/>
  <c r="AA14" i="17" s="1"/>
  <c r="BX14" i="17"/>
  <c r="BY14" i="17"/>
  <c r="BZ14" i="17"/>
  <c r="CA14" i="17"/>
  <c r="CB14" i="17"/>
  <c r="CC14" i="17"/>
  <c r="AD15" i="17"/>
  <c r="W15" i="17" s="1"/>
  <c r="C11" i="17" s="1"/>
  <c r="AE15" i="17"/>
  <c r="AF15" i="17"/>
  <c r="AG15" i="17"/>
  <c r="AH15" i="17"/>
  <c r="AI15" i="17"/>
  <c r="AJ15" i="17"/>
  <c r="AK15" i="17"/>
  <c r="AL15" i="17"/>
  <c r="AM15" i="17"/>
  <c r="AN15" i="17"/>
  <c r="AO15" i="17"/>
  <c r="AP15" i="17"/>
  <c r="AQ15" i="17"/>
  <c r="AR15" i="17"/>
  <c r="AS15" i="17"/>
  <c r="AT15" i="17"/>
  <c r="AU15" i="17"/>
  <c r="AV15" i="17"/>
  <c r="AW15" i="17"/>
  <c r="AX15" i="17"/>
  <c r="AY15" i="17"/>
  <c r="AZ15" i="17"/>
  <c r="BA15" i="17"/>
  <c r="BB15" i="17"/>
  <c r="BC15" i="17"/>
  <c r="BD15" i="17"/>
  <c r="BE15" i="17"/>
  <c r="BF15" i="17"/>
  <c r="BG15" i="17"/>
  <c r="BH15" i="17"/>
  <c r="BI15" i="17"/>
  <c r="BJ15" i="17"/>
  <c r="BK15" i="17"/>
  <c r="BL15" i="17"/>
  <c r="BM15" i="17"/>
  <c r="BN15" i="17"/>
  <c r="BO15" i="17"/>
  <c r="BP15" i="17"/>
  <c r="BQ15" i="17"/>
  <c r="BR15" i="17"/>
  <c r="BS15" i="17"/>
  <c r="BT15" i="17"/>
  <c r="BU15" i="17"/>
  <c r="BV15" i="17"/>
  <c r="BW15" i="17"/>
  <c r="BX15" i="17"/>
  <c r="BY15" i="17"/>
  <c r="BZ15" i="17"/>
  <c r="CA15" i="17"/>
  <c r="CB15" i="17"/>
  <c r="CC15" i="17"/>
  <c r="AD16" i="17"/>
  <c r="AE16" i="17"/>
  <c r="AF16" i="17"/>
  <c r="AG16" i="17"/>
  <c r="AH16" i="17"/>
  <c r="AI16" i="17"/>
  <c r="AJ16" i="17"/>
  <c r="AK16" i="17"/>
  <c r="AL16" i="17"/>
  <c r="AM16" i="17"/>
  <c r="AN16" i="17"/>
  <c r="AO16" i="17"/>
  <c r="X16" i="17" s="1"/>
  <c r="AP16" i="17"/>
  <c r="AQ16" i="17"/>
  <c r="AR16" i="17"/>
  <c r="AS16" i="17"/>
  <c r="AT16" i="17"/>
  <c r="AU16" i="17"/>
  <c r="AV16" i="17"/>
  <c r="AW16" i="17"/>
  <c r="AX16" i="17"/>
  <c r="AY16" i="17"/>
  <c r="AZ16" i="17"/>
  <c r="BA16" i="17"/>
  <c r="BB16" i="17"/>
  <c r="BC16" i="17"/>
  <c r="BD16" i="17"/>
  <c r="BE16" i="17"/>
  <c r="BF16" i="17"/>
  <c r="BG16" i="17"/>
  <c r="BH16" i="17"/>
  <c r="BI16" i="17"/>
  <c r="BJ16" i="17"/>
  <c r="BK16" i="17"/>
  <c r="BL16" i="17"/>
  <c r="BM16" i="17"/>
  <c r="Z16" i="17" s="1"/>
  <c r="C21" i="17" s="1"/>
  <c r="BN16" i="17"/>
  <c r="BO16" i="17"/>
  <c r="BP16" i="17"/>
  <c r="BQ16" i="17"/>
  <c r="BR16" i="17"/>
  <c r="BS16" i="17"/>
  <c r="BT16" i="17"/>
  <c r="BU16" i="17"/>
  <c r="BV16" i="17"/>
  <c r="BW16" i="17"/>
  <c r="BX16" i="17"/>
  <c r="BY16" i="17"/>
  <c r="AA16" i="17" s="1"/>
  <c r="BZ16" i="17"/>
  <c r="CA16" i="17"/>
  <c r="CB16" i="17"/>
  <c r="CC16" i="17"/>
  <c r="AD17" i="17"/>
  <c r="AE17" i="17"/>
  <c r="AF17" i="17"/>
  <c r="AG17" i="17"/>
  <c r="AH17" i="17"/>
  <c r="AI17" i="17"/>
  <c r="AJ17" i="17"/>
  <c r="AK17" i="17"/>
  <c r="AL17" i="17"/>
  <c r="AM17" i="17"/>
  <c r="AN17" i="17"/>
  <c r="AO17" i="17"/>
  <c r="AP17" i="17"/>
  <c r="AQ17" i="17"/>
  <c r="AR17" i="17"/>
  <c r="AS17" i="17"/>
  <c r="AT17" i="17"/>
  <c r="AU17" i="17"/>
  <c r="AV17" i="17"/>
  <c r="AW17" i="17"/>
  <c r="AX17" i="17"/>
  <c r="AY17" i="17"/>
  <c r="AZ17" i="17"/>
  <c r="Y17" i="17" s="1"/>
  <c r="BA17" i="17"/>
  <c r="BB17" i="17"/>
  <c r="BC17" i="17"/>
  <c r="BD17" i="17"/>
  <c r="BE17" i="17"/>
  <c r="BF17" i="17"/>
  <c r="BG17" i="17"/>
  <c r="BH17" i="17"/>
  <c r="BI17" i="17"/>
  <c r="BJ17" i="17"/>
  <c r="BK17" i="17"/>
  <c r="BL17" i="17"/>
  <c r="Z17" i="17" s="1"/>
  <c r="BM17" i="17"/>
  <c r="BN17" i="17"/>
  <c r="BO17" i="17"/>
  <c r="BP17" i="17"/>
  <c r="BQ17" i="17"/>
  <c r="BR17" i="17"/>
  <c r="BS17" i="17"/>
  <c r="BT17" i="17"/>
  <c r="BU17" i="17"/>
  <c r="BV17" i="17"/>
  <c r="BW17" i="17"/>
  <c r="BX17" i="17"/>
  <c r="AA17" i="17" s="1"/>
  <c r="C30" i="17" s="1"/>
  <c r="BY17" i="17"/>
  <c r="BZ17" i="17"/>
  <c r="CA17" i="17"/>
  <c r="CB17" i="17"/>
  <c r="CC17" i="17"/>
  <c r="AD18" i="17"/>
  <c r="AE18" i="17"/>
  <c r="AF18" i="17"/>
  <c r="AG18" i="17"/>
  <c r="AH18" i="17"/>
  <c r="AI18" i="17"/>
  <c r="AJ18" i="17"/>
  <c r="AK18" i="17"/>
  <c r="AL18" i="17"/>
  <c r="AM18" i="17"/>
  <c r="X18" i="17" s="1"/>
  <c r="AN18" i="17"/>
  <c r="AO18" i="17"/>
  <c r="AP18" i="17"/>
  <c r="AQ18" i="17"/>
  <c r="AR18" i="17"/>
  <c r="AS18" i="17"/>
  <c r="AT18" i="17"/>
  <c r="AU18" i="17"/>
  <c r="AV18" i="17"/>
  <c r="AW18" i="17"/>
  <c r="AX18" i="17"/>
  <c r="AY18" i="17"/>
  <c r="Y18" i="17" s="1"/>
  <c r="AZ18" i="17"/>
  <c r="BA18" i="17"/>
  <c r="BB18" i="17"/>
  <c r="BC18" i="17"/>
  <c r="BD18" i="17"/>
  <c r="BE18" i="17"/>
  <c r="BF18" i="17"/>
  <c r="BG18" i="17"/>
  <c r="BH18" i="17"/>
  <c r="BI18" i="17"/>
  <c r="BJ18" i="17"/>
  <c r="BK18" i="17"/>
  <c r="Z18" i="17" s="1"/>
  <c r="C37" i="17" s="1"/>
  <c r="BL18" i="17"/>
  <c r="BM18" i="17"/>
  <c r="BN18" i="17"/>
  <c r="BO18" i="17"/>
  <c r="BP18" i="17"/>
  <c r="BQ18" i="17"/>
  <c r="BR18" i="17"/>
  <c r="BS18" i="17"/>
  <c r="BT18" i="17"/>
  <c r="BU18" i="17"/>
  <c r="BV18" i="17"/>
  <c r="BW18" i="17"/>
  <c r="BX18" i="17"/>
  <c r="BY18" i="17"/>
  <c r="BZ18" i="17"/>
  <c r="CA18" i="17"/>
  <c r="CB18" i="17"/>
  <c r="CC18" i="17"/>
  <c r="AD19" i="17"/>
  <c r="W19" i="17" s="1"/>
  <c r="AE19" i="17"/>
  <c r="AF19" i="17"/>
  <c r="AG19" i="17"/>
  <c r="AH19" i="17"/>
  <c r="AI19" i="17"/>
  <c r="AJ19" i="17"/>
  <c r="AK19" i="17"/>
  <c r="AL19" i="17"/>
  <c r="AM19" i="17"/>
  <c r="AN19" i="17"/>
  <c r="AO19" i="17"/>
  <c r="AP19" i="17"/>
  <c r="AQ19" i="17"/>
  <c r="AR19" i="17"/>
  <c r="AS19" i="17"/>
  <c r="AT19" i="17"/>
  <c r="AU19" i="17"/>
  <c r="AV19" i="17"/>
  <c r="AW19" i="17"/>
  <c r="AX19" i="17"/>
  <c r="AY19" i="17"/>
  <c r="AZ19" i="17"/>
  <c r="BA19" i="17"/>
  <c r="BB19" i="17"/>
  <c r="BC19" i="17"/>
  <c r="BD19" i="17"/>
  <c r="BE19" i="17"/>
  <c r="BF19" i="17"/>
  <c r="BG19" i="17"/>
  <c r="BH19" i="17"/>
  <c r="BI19" i="17"/>
  <c r="BJ19" i="17"/>
  <c r="BK19" i="17"/>
  <c r="BL19" i="17"/>
  <c r="BM19" i="17"/>
  <c r="BN19" i="17"/>
  <c r="BO19" i="17"/>
  <c r="BP19" i="17"/>
  <c r="BQ19" i="17"/>
  <c r="BR19" i="17"/>
  <c r="BS19" i="17"/>
  <c r="BT19" i="17"/>
  <c r="BU19" i="17"/>
  <c r="BV19" i="17"/>
  <c r="BW19" i="17"/>
  <c r="BX19" i="17"/>
  <c r="BY19" i="17"/>
  <c r="BZ19" i="17"/>
  <c r="CA19" i="17"/>
  <c r="CB19" i="17"/>
  <c r="CC19" i="17"/>
  <c r="AD20" i="17"/>
  <c r="AE20" i="17"/>
  <c r="AF20" i="17"/>
  <c r="AG20" i="17"/>
  <c r="AH20" i="17"/>
  <c r="AI20" i="17"/>
  <c r="AJ20" i="17"/>
  <c r="AK20" i="17"/>
  <c r="AL20" i="17"/>
  <c r="AM20" i="17"/>
  <c r="AN20" i="17"/>
  <c r="AO20" i="17"/>
  <c r="X20" i="17" s="1"/>
  <c r="AP20" i="17"/>
  <c r="AQ20" i="17"/>
  <c r="AR20" i="17"/>
  <c r="AS20" i="17"/>
  <c r="AT20" i="17"/>
  <c r="AU20" i="17"/>
  <c r="AV20" i="17"/>
  <c r="AW20" i="17"/>
  <c r="AX20" i="17"/>
  <c r="AY20" i="17"/>
  <c r="AZ20" i="17"/>
  <c r="BA20" i="17"/>
  <c r="Y20" i="17" s="1"/>
  <c r="BB20" i="17"/>
  <c r="BC20" i="17"/>
  <c r="BD20" i="17"/>
  <c r="BE20" i="17"/>
  <c r="BF20" i="17"/>
  <c r="BG20" i="17"/>
  <c r="BH20" i="17"/>
  <c r="BI20" i="17"/>
  <c r="BJ20" i="17"/>
  <c r="BK20" i="17"/>
  <c r="BL20" i="17"/>
  <c r="BM20" i="17"/>
  <c r="BN20" i="17"/>
  <c r="BO20" i="17"/>
  <c r="BP20" i="17"/>
  <c r="BQ20" i="17"/>
  <c r="BR20" i="17"/>
  <c r="BS20" i="17"/>
  <c r="BT20" i="17"/>
  <c r="BU20" i="17"/>
  <c r="BV20" i="17"/>
  <c r="BW20" i="17"/>
  <c r="BX20" i="17"/>
  <c r="BY20" i="17"/>
  <c r="AA20" i="17" s="1"/>
  <c r="BZ20" i="17"/>
  <c r="CA20" i="17"/>
  <c r="CB20" i="17"/>
  <c r="CC20" i="17"/>
  <c r="AD21" i="17"/>
  <c r="AE21" i="17"/>
  <c r="AF21" i="17"/>
  <c r="AG21" i="17"/>
  <c r="AH21" i="17"/>
  <c r="AI21" i="17"/>
  <c r="AJ21" i="17"/>
  <c r="AK21" i="17"/>
  <c r="AL21" i="17"/>
  <c r="AM21" i="17"/>
  <c r="AN21" i="17"/>
  <c r="AO21" i="17"/>
  <c r="AP21" i="17"/>
  <c r="AQ21" i="17"/>
  <c r="AR21" i="17"/>
  <c r="AS21" i="17"/>
  <c r="AT21" i="17"/>
  <c r="AU21" i="17"/>
  <c r="AV21" i="17"/>
  <c r="AW21" i="17"/>
  <c r="AX21" i="17"/>
  <c r="AY21" i="17"/>
  <c r="AZ21" i="17"/>
  <c r="Y21" i="17" s="1"/>
  <c r="BA21" i="17"/>
  <c r="BB21" i="17"/>
  <c r="BC21" i="17"/>
  <c r="BD21" i="17"/>
  <c r="BE21" i="17"/>
  <c r="BF21" i="17"/>
  <c r="BG21" i="17"/>
  <c r="BH21" i="17"/>
  <c r="BI21" i="17"/>
  <c r="BJ21" i="17"/>
  <c r="BK21" i="17"/>
  <c r="BL21" i="17"/>
  <c r="Z21" i="17" s="1"/>
  <c r="BM21" i="17"/>
  <c r="BN21" i="17"/>
  <c r="BO21" i="17"/>
  <c r="BP21" i="17"/>
  <c r="BQ21" i="17"/>
  <c r="BR21" i="17"/>
  <c r="BS21" i="17"/>
  <c r="BT21" i="17"/>
  <c r="BU21" i="17"/>
  <c r="BV21" i="17"/>
  <c r="BW21" i="17"/>
  <c r="BX21" i="17"/>
  <c r="AA21" i="17" s="1"/>
  <c r="BY21" i="17"/>
  <c r="BZ21" i="17"/>
  <c r="CA21" i="17"/>
  <c r="CB21" i="17"/>
  <c r="CC21" i="17"/>
  <c r="AD22" i="17"/>
  <c r="AE22" i="17"/>
  <c r="AF22" i="17"/>
  <c r="AG22" i="17"/>
  <c r="AH22" i="17"/>
  <c r="AI22" i="17"/>
  <c r="AJ22" i="17"/>
  <c r="AK22" i="17"/>
  <c r="AL22" i="17"/>
  <c r="AM22" i="17"/>
  <c r="X22" i="17" s="1"/>
  <c r="AN22" i="17"/>
  <c r="AO22" i="17"/>
  <c r="AP22" i="17"/>
  <c r="AQ22" i="17"/>
  <c r="AR22" i="17"/>
  <c r="AS22" i="17"/>
  <c r="AT22" i="17"/>
  <c r="AU22" i="17"/>
  <c r="AV22" i="17"/>
  <c r="AW22" i="17"/>
  <c r="AX22" i="17"/>
  <c r="AY22" i="17"/>
  <c r="AZ22" i="17"/>
  <c r="BA22" i="17"/>
  <c r="BB22" i="17"/>
  <c r="BC22" i="17"/>
  <c r="BD22" i="17"/>
  <c r="BE22" i="17"/>
  <c r="BF22" i="17"/>
  <c r="BG22" i="17"/>
  <c r="BH22" i="17"/>
  <c r="BI22" i="17"/>
  <c r="BJ22" i="17"/>
  <c r="BK22" i="17"/>
  <c r="Z22" i="17" s="1"/>
  <c r="BL22" i="17"/>
  <c r="BM22" i="17"/>
  <c r="BN22" i="17"/>
  <c r="BO22" i="17"/>
  <c r="BP22" i="17"/>
  <c r="BQ22" i="17"/>
  <c r="BR22" i="17"/>
  <c r="BS22" i="17"/>
  <c r="BT22" i="17"/>
  <c r="BU22" i="17"/>
  <c r="BV22" i="17"/>
  <c r="BW22" i="17"/>
  <c r="AA22" i="17" s="1"/>
  <c r="BX22" i="17"/>
  <c r="BY22" i="17"/>
  <c r="BZ22" i="17"/>
  <c r="CA22" i="17"/>
  <c r="CB22" i="17"/>
  <c r="CC22" i="17"/>
  <c r="AC22" i="17"/>
  <c r="W22" i="17" s="1"/>
  <c r="AC18" i="17"/>
  <c r="AC14" i="17"/>
  <c r="AC21" i="17"/>
  <c r="AC17" i="17"/>
  <c r="W17" i="17" s="1"/>
  <c r="C27" i="17" s="1"/>
  <c r="AC13" i="17"/>
  <c r="AC20" i="17"/>
  <c r="AC16" i="17"/>
  <c r="AC12" i="17"/>
  <c r="W12" i="17" s="1"/>
  <c r="AC19" i="17"/>
  <c r="AC15" i="17"/>
  <c r="AC11" i="17"/>
  <c r="D82" i="17"/>
  <c r="D81" i="17"/>
  <c r="D80" i="17"/>
  <c r="D79" i="17"/>
  <c r="D78" i="17"/>
  <c r="D71" i="17"/>
  <c r="AB65" i="17"/>
  <c r="AA65" i="17"/>
  <c r="Z65" i="17"/>
  <c r="Y65" i="17"/>
  <c r="X65" i="17"/>
  <c r="W65" i="17"/>
  <c r="D65" i="17"/>
  <c r="Y64" i="17"/>
  <c r="W64" i="17"/>
  <c r="AA63" i="17"/>
  <c r="W63" i="17"/>
  <c r="AA62" i="17"/>
  <c r="Z62" i="17"/>
  <c r="Y62" i="17"/>
  <c r="X62" i="17"/>
  <c r="AB61" i="17"/>
  <c r="AA61" i="17"/>
  <c r="Z61" i="17"/>
  <c r="Y61" i="17"/>
  <c r="X61" i="17"/>
  <c r="W61" i="17"/>
  <c r="AB60" i="17"/>
  <c r="AA60" i="17"/>
  <c r="Z60" i="17"/>
  <c r="Y60" i="17"/>
  <c r="X60" i="17"/>
  <c r="AA59" i="17"/>
  <c r="W59" i="17"/>
  <c r="X58" i="17"/>
  <c r="W58" i="17"/>
  <c r="AB57" i="17"/>
  <c r="AA57" i="17"/>
  <c r="Z57" i="17"/>
  <c r="Y57" i="17"/>
  <c r="X57" i="17"/>
  <c r="W57" i="17"/>
  <c r="D57" i="17"/>
  <c r="Y56" i="17"/>
  <c r="W56" i="17"/>
  <c r="X55" i="17"/>
  <c r="AA54" i="17"/>
  <c r="Z54" i="17"/>
  <c r="Y54" i="17"/>
  <c r="X54" i="17"/>
  <c r="W54" i="17"/>
  <c r="D36" i="17"/>
  <c r="D28" i="17"/>
  <c r="Y22" i="17"/>
  <c r="X21" i="17"/>
  <c r="W21" i="17"/>
  <c r="Z20" i="17"/>
  <c r="W20" i="17"/>
  <c r="D20" i="17"/>
  <c r="AA19" i="17"/>
  <c r="Z19" i="17"/>
  <c r="Y19" i="17"/>
  <c r="X19" i="17"/>
  <c r="AA18" i="17"/>
  <c r="W18" i="17"/>
  <c r="X17" i="17"/>
  <c r="Y16" i="17"/>
  <c r="W16" i="17"/>
  <c r="AA15" i="17"/>
  <c r="Z15" i="17"/>
  <c r="C14" i="17" s="1"/>
  <c r="Y15" i="17"/>
  <c r="C12" i="17" s="1"/>
  <c r="X15" i="17"/>
  <c r="X14" i="17"/>
  <c r="X13" i="17"/>
  <c r="W13" i="17"/>
  <c r="X12" i="17"/>
  <c r="AA11" i="17"/>
  <c r="Z11" i="17"/>
  <c r="Y11" i="17"/>
  <c r="X11" i="17"/>
  <c r="C29" i="17" l="1"/>
  <c r="Y12" i="17"/>
  <c r="B20" i="17" s="1"/>
  <c r="C13" i="17"/>
  <c r="D19" i="17"/>
  <c r="D22" i="17"/>
  <c r="X63" i="17"/>
  <c r="D64" i="17"/>
  <c r="D11" i="17"/>
  <c r="W62" i="17"/>
  <c r="W14" i="17"/>
  <c r="B64" i="17"/>
  <c r="B80" i="17"/>
  <c r="B82" i="17"/>
  <c r="C55" i="17"/>
  <c r="C57" i="17"/>
  <c r="C63" i="17"/>
  <c r="C65" i="17"/>
  <c r="C72" i="17"/>
  <c r="C74" i="17"/>
  <c r="C80" i="17"/>
  <c r="B56" i="17"/>
  <c r="B72" i="17"/>
  <c r="B74" i="17"/>
  <c r="C54" i="17"/>
  <c r="C82" i="17"/>
  <c r="C78" i="17"/>
  <c r="B78" i="17"/>
  <c r="C70" i="17"/>
  <c r="B70" i="17"/>
  <c r="B62" i="17"/>
  <c r="B54" i="17"/>
  <c r="B11" i="17"/>
  <c r="C35" i="17"/>
  <c r="C19" i="17"/>
  <c r="B55" i="17"/>
  <c r="B57" i="17"/>
  <c r="B63" i="17"/>
  <c r="B65" i="17"/>
  <c r="C56" i="17"/>
  <c r="B71" i="17"/>
  <c r="B73" i="17"/>
  <c r="B79" i="17"/>
  <c r="B81" i="17"/>
  <c r="C62" i="17"/>
  <c r="C64" i="17"/>
  <c r="C71" i="17"/>
  <c r="C73" i="17"/>
  <c r="C79" i="17"/>
  <c r="C81" i="17"/>
  <c r="B12" i="17"/>
  <c r="B14" i="17"/>
  <c r="B19" i="17"/>
  <c r="B21" i="17"/>
  <c r="B27" i="17"/>
  <c r="B29" i="17"/>
  <c r="B36" i="17"/>
  <c r="B38" i="17"/>
  <c r="B13" i="17"/>
  <c r="C20" i="17"/>
  <c r="C22" i="17"/>
  <c r="C36" i="17"/>
  <c r="C38" i="17"/>
  <c r="C28" i="17"/>
  <c r="B35" i="17"/>
  <c r="B37" i="17"/>
  <c r="N112" i="13" l="1"/>
  <c r="O112" i="13"/>
  <c r="P112" i="13"/>
  <c r="Q112" i="13"/>
  <c r="R112" i="13"/>
  <c r="S112" i="13"/>
  <c r="T112" i="13"/>
  <c r="U112" i="13"/>
  <c r="V112" i="13"/>
  <c r="W112" i="13"/>
  <c r="X112" i="13"/>
  <c r="Y112" i="13"/>
  <c r="C112" i="13" s="1"/>
  <c r="Z112" i="13"/>
  <c r="AA112" i="13"/>
  <c r="AB112" i="13"/>
  <c r="AC112" i="13"/>
  <c r="AD112" i="13"/>
  <c r="AE112" i="13"/>
  <c r="AF112" i="13"/>
  <c r="AG112" i="13"/>
  <c r="AH112" i="13"/>
  <c r="AI112" i="13"/>
  <c r="AJ112" i="13"/>
  <c r="AK112" i="13"/>
  <c r="AL112" i="13"/>
  <c r="AM112" i="13"/>
  <c r="AN112" i="13"/>
  <c r="AO112" i="13"/>
  <c r="AP112" i="13"/>
  <c r="AQ112" i="13"/>
  <c r="AR112" i="13"/>
  <c r="AS112" i="13"/>
  <c r="AT112" i="13"/>
  <c r="AU112" i="13"/>
  <c r="AV112" i="13"/>
  <c r="AW112" i="13"/>
  <c r="AX112" i="13"/>
  <c r="AY112" i="13"/>
  <c r="AZ112" i="13"/>
  <c r="BA112" i="13"/>
  <c r="BB112" i="13"/>
  <c r="BC112" i="13"/>
  <c r="BD112" i="13"/>
  <c r="BE112" i="13"/>
  <c r="BF112" i="13"/>
  <c r="BG112" i="13"/>
  <c r="BH112" i="13"/>
  <c r="BI112" i="13"/>
  <c r="BJ112" i="13"/>
  <c r="BK112" i="13"/>
  <c r="BL112" i="13"/>
  <c r="BM112" i="13"/>
  <c r="N113" i="13"/>
  <c r="O113" i="13"/>
  <c r="P113" i="13"/>
  <c r="Q113" i="13"/>
  <c r="R113" i="13"/>
  <c r="S113" i="13"/>
  <c r="T113" i="13"/>
  <c r="U113" i="13"/>
  <c r="V113" i="13"/>
  <c r="W113" i="13"/>
  <c r="X113" i="13"/>
  <c r="Y113" i="13"/>
  <c r="Z113" i="13"/>
  <c r="AA113" i="13"/>
  <c r="AB113" i="13"/>
  <c r="AC113" i="13"/>
  <c r="AD113" i="13"/>
  <c r="AE113" i="13"/>
  <c r="AF113" i="13"/>
  <c r="AG113" i="13"/>
  <c r="AH113" i="13"/>
  <c r="AI113" i="13"/>
  <c r="AJ113" i="13"/>
  <c r="AK113" i="13"/>
  <c r="AL113" i="13"/>
  <c r="AM113" i="13"/>
  <c r="AN113" i="13"/>
  <c r="AO113" i="13"/>
  <c r="AP113" i="13"/>
  <c r="AQ113" i="13"/>
  <c r="AR113" i="13"/>
  <c r="AS113" i="13"/>
  <c r="AT113" i="13"/>
  <c r="AU113" i="13"/>
  <c r="AV113" i="13"/>
  <c r="AW113" i="13"/>
  <c r="AX113" i="13"/>
  <c r="AY113" i="13"/>
  <c r="AZ113" i="13"/>
  <c r="BA113" i="13"/>
  <c r="BB113" i="13"/>
  <c r="BC113" i="13"/>
  <c r="BD113" i="13"/>
  <c r="BE113" i="13"/>
  <c r="BF113" i="13"/>
  <c r="BG113" i="13"/>
  <c r="BH113" i="13"/>
  <c r="BI113" i="13"/>
  <c r="BJ113" i="13"/>
  <c r="BK113" i="13"/>
  <c r="BL113" i="13"/>
  <c r="BM113" i="13"/>
  <c r="N114" i="13"/>
  <c r="O114" i="13"/>
  <c r="P114" i="13"/>
  <c r="Q114" i="13"/>
  <c r="R114" i="13"/>
  <c r="S114" i="13"/>
  <c r="T114" i="13"/>
  <c r="U114" i="13"/>
  <c r="V114" i="13"/>
  <c r="W114" i="13"/>
  <c r="X114" i="13"/>
  <c r="Y114" i="13"/>
  <c r="Z114" i="13"/>
  <c r="AA114" i="13"/>
  <c r="AB114" i="13"/>
  <c r="AC114" i="13"/>
  <c r="AD114" i="13"/>
  <c r="AE114" i="13"/>
  <c r="AF114" i="13"/>
  <c r="AG114" i="13"/>
  <c r="AH114" i="13"/>
  <c r="AI114" i="13"/>
  <c r="AJ114" i="13"/>
  <c r="AK114" i="13"/>
  <c r="AL114" i="13"/>
  <c r="AM114" i="13"/>
  <c r="AN114" i="13"/>
  <c r="AO114" i="13"/>
  <c r="AP114" i="13"/>
  <c r="AQ114" i="13"/>
  <c r="AR114" i="13"/>
  <c r="AS114" i="13"/>
  <c r="AT114" i="13"/>
  <c r="AU114" i="13"/>
  <c r="AV114" i="13"/>
  <c r="AW114" i="13"/>
  <c r="AX114" i="13"/>
  <c r="AY114" i="13"/>
  <c r="AZ114" i="13"/>
  <c r="BA114" i="13"/>
  <c r="BB114" i="13"/>
  <c r="BC114" i="13"/>
  <c r="BD114" i="13"/>
  <c r="BE114" i="13"/>
  <c r="BF114" i="13"/>
  <c r="BG114" i="13"/>
  <c r="BH114" i="13"/>
  <c r="BI114" i="13"/>
  <c r="BJ114" i="13"/>
  <c r="BK114" i="13"/>
  <c r="BL114" i="13"/>
  <c r="BM114" i="13"/>
  <c r="N115" i="13"/>
  <c r="O115" i="13"/>
  <c r="P115" i="13"/>
  <c r="Q115" i="13"/>
  <c r="R115" i="13"/>
  <c r="S115" i="13"/>
  <c r="T115" i="13"/>
  <c r="U115" i="13"/>
  <c r="V115" i="13"/>
  <c r="W115" i="13"/>
  <c r="X115" i="13"/>
  <c r="Y115" i="13"/>
  <c r="Z115" i="13"/>
  <c r="AA115" i="13"/>
  <c r="AB115" i="13"/>
  <c r="AC115" i="13"/>
  <c r="AD115" i="13"/>
  <c r="AE115" i="13"/>
  <c r="AF115" i="13"/>
  <c r="AG115" i="13"/>
  <c r="AH115" i="13"/>
  <c r="AI115" i="13"/>
  <c r="AJ115" i="13"/>
  <c r="AK115" i="13"/>
  <c r="AL115" i="13"/>
  <c r="AM115" i="13"/>
  <c r="AN115" i="13"/>
  <c r="AO115" i="13"/>
  <c r="AP115" i="13"/>
  <c r="AQ115" i="13"/>
  <c r="AR115" i="13"/>
  <c r="AS115" i="13"/>
  <c r="AT115" i="13"/>
  <c r="AU115" i="13"/>
  <c r="AV115" i="13"/>
  <c r="AW115" i="13"/>
  <c r="AX115" i="13"/>
  <c r="AY115" i="13"/>
  <c r="AZ115" i="13"/>
  <c r="BA115" i="13"/>
  <c r="BB115" i="13"/>
  <c r="BC115" i="13"/>
  <c r="BD115" i="13"/>
  <c r="BE115" i="13"/>
  <c r="BF115" i="13"/>
  <c r="BG115" i="13"/>
  <c r="BH115" i="13"/>
  <c r="BI115" i="13"/>
  <c r="BJ115" i="13"/>
  <c r="BK115" i="13"/>
  <c r="BL115" i="13"/>
  <c r="BM115" i="13"/>
  <c r="M115" i="13"/>
  <c r="B115" i="13" s="1"/>
  <c r="M114" i="13"/>
  <c r="M113" i="13"/>
  <c r="M112" i="13"/>
  <c r="G142" i="15"/>
  <c r="H142" i="15"/>
  <c r="I142" i="15"/>
  <c r="J142" i="15"/>
  <c r="K142" i="15"/>
  <c r="L142" i="15"/>
  <c r="M142" i="15"/>
  <c r="N142" i="15"/>
  <c r="O142" i="15"/>
  <c r="P142" i="15"/>
  <c r="Q142" i="15"/>
  <c r="R142" i="15"/>
  <c r="S142" i="15"/>
  <c r="T142" i="15"/>
  <c r="U142" i="15"/>
  <c r="V142" i="15"/>
  <c r="W142" i="15"/>
  <c r="X142" i="15"/>
  <c r="Y142" i="15"/>
  <c r="Z142" i="15"/>
  <c r="AA142" i="15"/>
  <c r="AB142" i="15"/>
  <c r="AC142" i="15"/>
  <c r="AD142" i="15"/>
  <c r="AE142" i="15"/>
  <c r="AF142" i="15"/>
  <c r="AG142" i="15"/>
  <c r="AH142" i="15"/>
  <c r="AI142" i="15"/>
  <c r="AJ142" i="15"/>
  <c r="AK142" i="15"/>
  <c r="AL142" i="15"/>
  <c r="AM142" i="15"/>
  <c r="AN142" i="15"/>
  <c r="AO142" i="15"/>
  <c r="AP142" i="15"/>
  <c r="AQ142" i="15"/>
  <c r="AR142" i="15"/>
  <c r="AS142" i="15"/>
  <c r="AT142" i="15"/>
  <c r="AU142" i="15"/>
  <c r="AV142" i="15"/>
  <c r="AW142" i="15"/>
  <c r="AX142" i="15"/>
  <c r="AY142" i="15"/>
  <c r="AZ142" i="15"/>
  <c r="BA142" i="15"/>
  <c r="BB142" i="15"/>
  <c r="BC142" i="15"/>
  <c r="BD142" i="15"/>
  <c r="BE142" i="15"/>
  <c r="BF142" i="15"/>
  <c r="G143" i="15"/>
  <c r="H143" i="15"/>
  <c r="I143" i="15"/>
  <c r="J143" i="15"/>
  <c r="K143" i="15"/>
  <c r="L143" i="15"/>
  <c r="M143" i="15"/>
  <c r="N143" i="15"/>
  <c r="O143" i="15"/>
  <c r="P143" i="15"/>
  <c r="Q143" i="15"/>
  <c r="R143" i="15"/>
  <c r="S143" i="15"/>
  <c r="T143" i="15"/>
  <c r="U143" i="15"/>
  <c r="V143" i="15"/>
  <c r="W143" i="15"/>
  <c r="X143" i="15"/>
  <c r="Y143" i="15"/>
  <c r="Z143" i="15"/>
  <c r="AA143" i="15"/>
  <c r="AB143" i="15"/>
  <c r="AC143" i="15"/>
  <c r="AD143" i="15"/>
  <c r="AE143" i="15"/>
  <c r="AF143" i="15"/>
  <c r="AG143" i="15"/>
  <c r="AH143" i="15"/>
  <c r="AI143" i="15"/>
  <c r="AJ143" i="15"/>
  <c r="AK143" i="15"/>
  <c r="AL143" i="15"/>
  <c r="AM143" i="15"/>
  <c r="AN143" i="15"/>
  <c r="AO143" i="15"/>
  <c r="AP143" i="15"/>
  <c r="AQ143" i="15"/>
  <c r="AR143" i="15"/>
  <c r="AS143" i="15"/>
  <c r="AT143" i="15"/>
  <c r="AU143" i="15"/>
  <c r="AV143" i="15"/>
  <c r="AW143" i="15"/>
  <c r="AX143" i="15"/>
  <c r="AY143" i="15"/>
  <c r="AZ143" i="15"/>
  <c r="BA143" i="15"/>
  <c r="BB143" i="15"/>
  <c r="BC143" i="15"/>
  <c r="BD143" i="15"/>
  <c r="BE143" i="15"/>
  <c r="BF143" i="15"/>
  <c r="G144" i="15"/>
  <c r="H144" i="15"/>
  <c r="I144" i="15"/>
  <c r="J144" i="15"/>
  <c r="K144" i="15"/>
  <c r="L144" i="15"/>
  <c r="M144" i="15"/>
  <c r="N144" i="15"/>
  <c r="O144" i="15"/>
  <c r="P144" i="15"/>
  <c r="Q144" i="15"/>
  <c r="R144" i="15"/>
  <c r="S144" i="15"/>
  <c r="T144" i="15"/>
  <c r="U144" i="15"/>
  <c r="V144" i="15"/>
  <c r="W144" i="15"/>
  <c r="X144" i="15"/>
  <c r="Y144" i="15"/>
  <c r="Z144" i="15"/>
  <c r="AA144" i="15"/>
  <c r="AB144" i="15"/>
  <c r="AC144" i="15"/>
  <c r="AD144" i="15"/>
  <c r="AE144" i="15"/>
  <c r="AF144" i="15"/>
  <c r="AG144" i="15"/>
  <c r="AH144" i="15"/>
  <c r="AI144" i="15"/>
  <c r="AJ144" i="15"/>
  <c r="AK144" i="15"/>
  <c r="AL144" i="15"/>
  <c r="AM144" i="15"/>
  <c r="AN144" i="15"/>
  <c r="AO144" i="15"/>
  <c r="AP144" i="15"/>
  <c r="AQ144" i="15"/>
  <c r="AR144" i="15"/>
  <c r="AS144" i="15"/>
  <c r="AT144" i="15"/>
  <c r="AU144" i="15"/>
  <c r="AV144" i="15"/>
  <c r="AW144" i="15"/>
  <c r="AX144" i="15"/>
  <c r="AY144" i="15"/>
  <c r="AZ144" i="15"/>
  <c r="BA144" i="15"/>
  <c r="BB144" i="15"/>
  <c r="BC144" i="15"/>
  <c r="BD144" i="15"/>
  <c r="BE144" i="15"/>
  <c r="BF144" i="15"/>
  <c r="G145" i="15"/>
  <c r="H145" i="15"/>
  <c r="I145" i="15"/>
  <c r="J145" i="15"/>
  <c r="K145" i="15"/>
  <c r="L145" i="15"/>
  <c r="M145" i="15"/>
  <c r="N145" i="15"/>
  <c r="O145" i="15"/>
  <c r="P145" i="15"/>
  <c r="Q145" i="15"/>
  <c r="R145" i="15"/>
  <c r="S145" i="15"/>
  <c r="T145" i="15"/>
  <c r="U145" i="15"/>
  <c r="V145" i="15"/>
  <c r="W145" i="15"/>
  <c r="X145" i="15"/>
  <c r="Y145" i="15"/>
  <c r="Z145" i="15"/>
  <c r="AA145" i="15"/>
  <c r="AB145" i="15"/>
  <c r="AC145" i="15"/>
  <c r="AD145" i="15"/>
  <c r="AE145" i="15"/>
  <c r="AF145" i="15"/>
  <c r="AG145" i="15"/>
  <c r="AH145" i="15"/>
  <c r="AI145" i="15"/>
  <c r="AJ145" i="15"/>
  <c r="AK145" i="15"/>
  <c r="AL145" i="15"/>
  <c r="AM145" i="15"/>
  <c r="AN145" i="15"/>
  <c r="AO145" i="15"/>
  <c r="AP145" i="15"/>
  <c r="AQ145" i="15"/>
  <c r="AR145" i="15"/>
  <c r="AS145" i="15"/>
  <c r="AT145" i="15"/>
  <c r="AU145" i="15"/>
  <c r="AV145" i="15"/>
  <c r="AW145" i="15"/>
  <c r="AX145" i="15"/>
  <c r="AY145" i="15"/>
  <c r="AZ145" i="15"/>
  <c r="BA145" i="15"/>
  <c r="BB145" i="15"/>
  <c r="BC145" i="15"/>
  <c r="BD145" i="15"/>
  <c r="BE145" i="15"/>
  <c r="BF145" i="15"/>
  <c r="F145" i="15"/>
  <c r="F144" i="15"/>
  <c r="F143" i="15"/>
  <c r="F142" i="15"/>
  <c r="G113" i="15"/>
  <c r="H113" i="15"/>
  <c r="I113" i="15"/>
  <c r="J113" i="15"/>
  <c r="K113" i="15"/>
  <c r="L113" i="15"/>
  <c r="M113" i="15"/>
  <c r="N113" i="15"/>
  <c r="O113" i="15"/>
  <c r="P113" i="15"/>
  <c r="Q113" i="15"/>
  <c r="R113" i="15"/>
  <c r="S113" i="15"/>
  <c r="T113" i="15"/>
  <c r="U113" i="15"/>
  <c r="V113" i="15"/>
  <c r="W113" i="15"/>
  <c r="X113" i="15"/>
  <c r="Y113" i="15"/>
  <c r="Z113" i="15"/>
  <c r="AA113" i="15"/>
  <c r="AB113" i="15"/>
  <c r="AC113" i="15"/>
  <c r="AD113" i="15"/>
  <c r="AE113" i="15"/>
  <c r="AF113" i="15"/>
  <c r="AG113" i="15"/>
  <c r="AH113" i="15"/>
  <c r="AI113" i="15"/>
  <c r="AJ113" i="15"/>
  <c r="AK113" i="15"/>
  <c r="AL113" i="15"/>
  <c r="AM113" i="15"/>
  <c r="AN113" i="15"/>
  <c r="AO113" i="15"/>
  <c r="AP113" i="15"/>
  <c r="AQ113" i="15"/>
  <c r="AR113" i="15"/>
  <c r="AS113" i="15"/>
  <c r="AT113" i="15"/>
  <c r="AU113" i="15"/>
  <c r="AV113" i="15"/>
  <c r="AW113" i="15"/>
  <c r="AX113" i="15"/>
  <c r="AY113" i="15"/>
  <c r="AZ113" i="15"/>
  <c r="BA113" i="15"/>
  <c r="BB113" i="15"/>
  <c r="BC113" i="15"/>
  <c r="BD113" i="15"/>
  <c r="BE113" i="15"/>
  <c r="BF113" i="15"/>
  <c r="G114" i="15"/>
  <c r="H114" i="15"/>
  <c r="I114" i="15"/>
  <c r="J114" i="15"/>
  <c r="K114" i="15"/>
  <c r="L114" i="15"/>
  <c r="M114" i="15"/>
  <c r="N114" i="15"/>
  <c r="O114" i="15"/>
  <c r="P114" i="15"/>
  <c r="Q114" i="15"/>
  <c r="R114" i="15"/>
  <c r="S114" i="15"/>
  <c r="T114" i="15"/>
  <c r="U114" i="15"/>
  <c r="V114" i="15"/>
  <c r="W114" i="15"/>
  <c r="X114" i="15"/>
  <c r="Y114" i="15"/>
  <c r="Z114" i="15"/>
  <c r="AA114" i="15"/>
  <c r="AB114" i="15"/>
  <c r="AC114" i="15"/>
  <c r="AD114" i="15"/>
  <c r="AE114" i="15"/>
  <c r="AF114" i="15"/>
  <c r="AG114" i="15"/>
  <c r="AH114" i="15"/>
  <c r="AI114" i="15"/>
  <c r="AJ114" i="15"/>
  <c r="AK114" i="15"/>
  <c r="AL114" i="15"/>
  <c r="AM114" i="15"/>
  <c r="AN114" i="15"/>
  <c r="AO114" i="15"/>
  <c r="AP114" i="15"/>
  <c r="AQ114" i="15"/>
  <c r="AR114" i="15"/>
  <c r="AS114" i="15"/>
  <c r="AT114" i="15"/>
  <c r="AU114" i="15"/>
  <c r="AV114" i="15"/>
  <c r="AW114" i="15"/>
  <c r="AX114" i="15"/>
  <c r="AY114" i="15"/>
  <c r="AZ114" i="15"/>
  <c r="BA114" i="15"/>
  <c r="BB114" i="15"/>
  <c r="BC114" i="15"/>
  <c r="BD114" i="15"/>
  <c r="BE114" i="15"/>
  <c r="BF114" i="15"/>
  <c r="G115" i="15"/>
  <c r="H115" i="15"/>
  <c r="I115" i="15"/>
  <c r="J115" i="15"/>
  <c r="K115" i="15"/>
  <c r="L115" i="15"/>
  <c r="M115" i="15"/>
  <c r="N115" i="15"/>
  <c r="O115" i="15"/>
  <c r="P115" i="15"/>
  <c r="Q115" i="15"/>
  <c r="R115" i="15"/>
  <c r="S115" i="15"/>
  <c r="T115" i="15"/>
  <c r="U115" i="15"/>
  <c r="V115" i="15"/>
  <c r="W115" i="15"/>
  <c r="X115" i="15"/>
  <c r="Y115" i="15"/>
  <c r="Z115" i="15"/>
  <c r="AA115" i="15"/>
  <c r="AB115" i="15"/>
  <c r="AC115" i="15"/>
  <c r="AD115" i="15"/>
  <c r="AE115" i="15"/>
  <c r="AF115" i="15"/>
  <c r="AG115" i="15"/>
  <c r="AH115" i="15"/>
  <c r="AI115" i="15"/>
  <c r="AJ115" i="15"/>
  <c r="AK115" i="15"/>
  <c r="AL115" i="15"/>
  <c r="AM115" i="15"/>
  <c r="AN115" i="15"/>
  <c r="AO115" i="15"/>
  <c r="AP115" i="15"/>
  <c r="AQ115" i="15"/>
  <c r="AR115" i="15"/>
  <c r="AS115" i="15"/>
  <c r="AT115" i="15"/>
  <c r="AU115" i="15"/>
  <c r="AV115" i="15"/>
  <c r="AW115" i="15"/>
  <c r="AX115" i="15"/>
  <c r="AY115" i="15"/>
  <c r="AZ115" i="15"/>
  <c r="BA115" i="15"/>
  <c r="BB115" i="15"/>
  <c r="BC115" i="15"/>
  <c r="BD115" i="15"/>
  <c r="BE115" i="15"/>
  <c r="BF115" i="15"/>
  <c r="F115" i="15"/>
  <c r="F114" i="15"/>
  <c r="F113" i="15"/>
  <c r="G69" i="15"/>
  <c r="H69" i="15"/>
  <c r="I69" i="15"/>
  <c r="J69" i="15"/>
  <c r="K69" i="15"/>
  <c r="L69" i="15"/>
  <c r="M69" i="15"/>
  <c r="N69" i="15"/>
  <c r="O69" i="15"/>
  <c r="P69" i="15"/>
  <c r="Q69" i="15"/>
  <c r="R69" i="15"/>
  <c r="S69" i="15"/>
  <c r="T69" i="15"/>
  <c r="U69" i="15"/>
  <c r="V69" i="15"/>
  <c r="W69" i="15"/>
  <c r="X69" i="15"/>
  <c r="Y69" i="15"/>
  <c r="Z69" i="15"/>
  <c r="AA69" i="15"/>
  <c r="AB69" i="15"/>
  <c r="AC69" i="15"/>
  <c r="AD69" i="15"/>
  <c r="AE69" i="15"/>
  <c r="AF69" i="15"/>
  <c r="AG69" i="15"/>
  <c r="AH69" i="15"/>
  <c r="AI69" i="15"/>
  <c r="AJ69" i="15"/>
  <c r="AK69" i="15"/>
  <c r="AL69" i="15"/>
  <c r="AM69" i="15"/>
  <c r="AN69" i="15"/>
  <c r="AO69" i="15"/>
  <c r="AP69" i="15"/>
  <c r="AQ69" i="15"/>
  <c r="AR69" i="15"/>
  <c r="AS69" i="15"/>
  <c r="AT69" i="15"/>
  <c r="AU69" i="15"/>
  <c r="AV69" i="15"/>
  <c r="AW69" i="15"/>
  <c r="AX69" i="15"/>
  <c r="AY69" i="15"/>
  <c r="AZ69" i="15"/>
  <c r="BA69" i="15"/>
  <c r="BB69" i="15"/>
  <c r="BC69" i="15"/>
  <c r="BD69" i="15"/>
  <c r="BE69" i="15"/>
  <c r="G70" i="15"/>
  <c r="H70" i="15"/>
  <c r="I70" i="15"/>
  <c r="J70" i="15"/>
  <c r="K70" i="15"/>
  <c r="L70" i="15"/>
  <c r="M70" i="15"/>
  <c r="N70" i="15"/>
  <c r="O70" i="15"/>
  <c r="P70" i="15"/>
  <c r="Q70" i="15"/>
  <c r="R70" i="15"/>
  <c r="S70" i="15"/>
  <c r="T70" i="15"/>
  <c r="U70" i="15"/>
  <c r="V70" i="15"/>
  <c r="W70" i="15"/>
  <c r="X70" i="15"/>
  <c r="Y70" i="15"/>
  <c r="Z70" i="15"/>
  <c r="AA70" i="15"/>
  <c r="AB70" i="15"/>
  <c r="AC70" i="15"/>
  <c r="AD70" i="15"/>
  <c r="AE70" i="15"/>
  <c r="AF70" i="15"/>
  <c r="AG70" i="15"/>
  <c r="AH70" i="15"/>
  <c r="AI70" i="15"/>
  <c r="AJ70" i="15"/>
  <c r="AK70" i="15"/>
  <c r="AL70" i="15"/>
  <c r="AM70" i="15"/>
  <c r="AN70" i="15"/>
  <c r="AO70" i="15"/>
  <c r="AP70" i="15"/>
  <c r="AQ70" i="15"/>
  <c r="AR70" i="15"/>
  <c r="AS70" i="15"/>
  <c r="AT70" i="15"/>
  <c r="AU70" i="15"/>
  <c r="AV70" i="15"/>
  <c r="AW70" i="15"/>
  <c r="AX70" i="15"/>
  <c r="AY70" i="15"/>
  <c r="AZ70" i="15"/>
  <c r="BA70" i="15"/>
  <c r="BB70" i="15"/>
  <c r="BC70" i="15"/>
  <c r="BD70" i="15"/>
  <c r="BE70" i="15"/>
  <c r="G71" i="15"/>
  <c r="H71" i="15"/>
  <c r="I71" i="15"/>
  <c r="J71" i="15"/>
  <c r="K71" i="15"/>
  <c r="L71" i="15"/>
  <c r="M71" i="15"/>
  <c r="N71" i="15"/>
  <c r="O71" i="15"/>
  <c r="P71" i="15"/>
  <c r="Q71" i="15"/>
  <c r="R71" i="15"/>
  <c r="S71" i="15"/>
  <c r="T71" i="15"/>
  <c r="U71" i="15"/>
  <c r="V71" i="15"/>
  <c r="W71" i="15"/>
  <c r="X71" i="15"/>
  <c r="Y71" i="15"/>
  <c r="Z71" i="15"/>
  <c r="AA71" i="15"/>
  <c r="AB71" i="15"/>
  <c r="AC71" i="15"/>
  <c r="AD71" i="15"/>
  <c r="AE71" i="15"/>
  <c r="AF71" i="15"/>
  <c r="AG71" i="15"/>
  <c r="AH71" i="15"/>
  <c r="AI71" i="15"/>
  <c r="AJ71" i="15"/>
  <c r="AK71" i="15"/>
  <c r="AL71" i="15"/>
  <c r="AM71" i="15"/>
  <c r="AN71" i="15"/>
  <c r="AO71" i="15"/>
  <c r="AP71" i="15"/>
  <c r="AQ71" i="15"/>
  <c r="AR71" i="15"/>
  <c r="AS71" i="15"/>
  <c r="AT71" i="15"/>
  <c r="AU71" i="15"/>
  <c r="AV71" i="15"/>
  <c r="AW71" i="15"/>
  <c r="AX71" i="15"/>
  <c r="AY71" i="15"/>
  <c r="AZ71" i="15"/>
  <c r="BA71" i="15"/>
  <c r="BB71" i="15"/>
  <c r="BC71" i="15"/>
  <c r="BD71" i="15"/>
  <c r="BE71" i="15"/>
  <c r="G72" i="15"/>
  <c r="H72" i="15"/>
  <c r="I72" i="15"/>
  <c r="J72" i="15"/>
  <c r="K72" i="15"/>
  <c r="L72" i="15"/>
  <c r="M72" i="15"/>
  <c r="N72" i="15"/>
  <c r="O72" i="15"/>
  <c r="P72" i="15"/>
  <c r="Q72" i="15"/>
  <c r="R72" i="15"/>
  <c r="S72" i="15"/>
  <c r="T72" i="15"/>
  <c r="U72" i="15"/>
  <c r="V72" i="15"/>
  <c r="W72" i="15"/>
  <c r="X72" i="15"/>
  <c r="Y72" i="15"/>
  <c r="Z72" i="15"/>
  <c r="AA72" i="15"/>
  <c r="AB72" i="15"/>
  <c r="AC72" i="15"/>
  <c r="AD72" i="15"/>
  <c r="AE72" i="15"/>
  <c r="AF72" i="15"/>
  <c r="AG72" i="15"/>
  <c r="AH72" i="15"/>
  <c r="AI72" i="15"/>
  <c r="AJ72" i="15"/>
  <c r="AK72" i="15"/>
  <c r="AL72" i="15"/>
  <c r="AM72" i="15"/>
  <c r="AN72" i="15"/>
  <c r="AO72" i="15"/>
  <c r="AP72" i="15"/>
  <c r="AQ72" i="15"/>
  <c r="AR72" i="15"/>
  <c r="AS72" i="15"/>
  <c r="AT72" i="15"/>
  <c r="AU72" i="15"/>
  <c r="AV72" i="15"/>
  <c r="AW72" i="15"/>
  <c r="AX72" i="15"/>
  <c r="AY72" i="15"/>
  <c r="AZ72" i="15"/>
  <c r="BA72" i="15"/>
  <c r="BB72" i="15"/>
  <c r="BC72" i="15"/>
  <c r="BD72" i="15"/>
  <c r="BE72" i="15"/>
  <c r="G73" i="15"/>
  <c r="H73" i="15"/>
  <c r="I73" i="15"/>
  <c r="J73" i="15"/>
  <c r="K73" i="15"/>
  <c r="L73" i="15"/>
  <c r="M73" i="15"/>
  <c r="N73" i="15"/>
  <c r="O73" i="15"/>
  <c r="P73" i="15"/>
  <c r="Q73" i="15"/>
  <c r="R73" i="15"/>
  <c r="S73" i="15"/>
  <c r="T73" i="15"/>
  <c r="U73" i="15"/>
  <c r="V73" i="15"/>
  <c r="W73" i="15"/>
  <c r="X73" i="15"/>
  <c r="Y73" i="15"/>
  <c r="Z73" i="15"/>
  <c r="AA73" i="15"/>
  <c r="AB73" i="15"/>
  <c r="AC73" i="15"/>
  <c r="AD73" i="15"/>
  <c r="AE73" i="15"/>
  <c r="AF73" i="15"/>
  <c r="AG73" i="15"/>
  <c r="AH73" i="15"/>
  <c r="AI73" i="15"/>
  <c r="AJ73" i="15"/>
  <c r="AK73" i="15"/>
  <c r="AL73" i="15"/>
  <c r="AM73" i="15"/>
  <c r="AN73" i="15"/>
  <c r="AO73" i="15"/>
  <c r="AP73" i="15"/>
  <c r="AQ73" i="15"/>
  <c r="AR73" i="15"/>
  <c r="AS73" i="15"/>
  <c r="AT73" i="15"/>
  <c r="AU73" i="15"/>
  <c r="AV73" i="15"/>
  <c r="AW73" i="15"/>
  <c r="AX73" i="15"/>
  <c r="AY73" i="15"/>
  <c r="AZ73" i="15"/>
  <c r="BA73" i="15"/>
  <c r="BB73" i="15"/>
  <c r="BC73" i="15"/>
  <c r="BD73" i="15"/>
  <c r="BE73" i="15"/>
  <c r="G74" i="15"/>
  <c r="H74" i="15"/>
  <c r="I74" i="15"/>
  <c r="J74" i="15"/>
  <c r="K74" i="15"/>
  <c r="L74" i="15"/>
  <c r="M74" i="15"/>
  <c r="N74" i="15"/>
  <c r="O74" i="15"/>
  <c r="P74" i="15"/>
  <c r="Q74" i="15"/>
  <c r="R74" i="15"/>
  <c r="S74" i="15"/>
  <c r="T74" i="15"/>
  <c r="U74" i="15"/>
  <c r="V74" i="15"/>
  <c r="W74" i="15"/>
  <c r="X74" i="15"/>
  <c r="Y74" i="15"/>
  <c r="Z74" i="15"/>
  <c r="AA74" i="15"/>
  <c r="AB74" i="15"/>
  <c r="AC74" i="15"/>
  <c r="AD74" i="15"/>
  <c r="AE74" i="15"/>
  <c r="AF74" i="15"/>
  <c r="AG74" i="15"/>
  <c r="AH74" i="15"/>
  <c r="AI74" i="15"/>
  <c r="AJ74" i="15"/>
  <c r="AK74" i="15"/>
  <c r="AL74" i="15"/>
  <c r="AM74" i="15"/>
  <c r="AN74" i="15"/>
  <c r="AO74" i="15"/>
  <c r="AP74" i="15"/>
  <c r="AQ74" i="15"/>
  <c r="AR74" i="15"/>
  <c r="AS74" i="15"/>
  <c r="AT74" i="15"/>
  <c r="AU74" i="15"/>
  <c r="AV74" i="15"/>
  <c r="AW74" i="15"/>
  <c r="AX74" i="15"/>
  <c r="AY74" i="15"/>
  <c r="AZ74" i="15"/>
  <c r="BA74" i="15"/>
  <c r="BB74" i="15"/>
  <c r="BC74" i="15"/>
  <c r="BD74" i="15"/>
  <c r="BE74" i="15"/>
  <c r="G75" i="15"/>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AJ75" i="15"/>
  <c r="AK75" i="15"/>
  <c r="AL75" i="15"/>
  <c r="AM75" i="15"/>
  <c r="AN75" i="15"/>
  <c r="AO75" i="15"/>
  <c r="AP75" i="15"/>
  <c r="AQ75" i="15"/>
  <c r="AR75" i="15"/>
  <c r="AS75" i="15"/>
  <c r="AT75" i="15"/>
  <c r="AU75" i="15"/>
  <c r="AV75" i="15"/>
  <c r="AW75" i="15"/>
  <c r="AX75" i="15"/>
  <c r="AY75" i="15"/>
  <c r="AZ75" i="15"/>
  <c r="BA75" i="15"/>
  <c r="BB75" i="15"/>
  <c r="BC75" i="15"/>
  <c r="BD75" i="15"/>
  <c r="BE75" i="15"/>
  <c r="G76" i="15"/>
  <c r="H76" i="15"/>
  <c r="I76" i="15"/>
  <c r="J76" i="15"/>
  <c r="K76" i="15"/>
  <c r="L76" i="15"/>
  <c r="M76" i="15"/>
  <c r="N76" i="15"/>
  <c r="O76" i="15"/>
  <c r="P76" i="15"/>
  <c r="Q76" i="15"/>
  <c r="R76" i="15"/>
  <c r="S76" i="15"/>
  <c r="T76" i="15"/>
  <c r="U76" i="15"/>
  <c r="V76" i="15"/>
  <c r="W76" i="15"/>
  <c r="X76" i="15"/>
  <c r="Y76" i="15"/>
  <c r="Z76" i="15"/>
  <c r="AA76" i="15"/>
  <c r="AB76" i="15"/>
  <c r="AC76" i="15"/>
  <c r="AD76" i="15"/>
  <c r="AE76" i="15"/>
  <c r="AF76" i="15"/>
  <c r="AG76" i="15"/>
  <c r="AH76" i="15"/>
  <c r="AI76" i="15"/>
  <c r="AJ76" i="15"/>
  <c r="AK76" i="15"/>
  <c r="AL76" i="15"/>
  <c r="AM76" i="15"/>
  <c r="AN76" i="15"/>
  <c r="AO76" i="15"/>
  <c r="AP76" i="15"/>
  <c r="AQ76" i="15"/>
  <c r="AR76" i="15"/>
  <c r="AS76" i="15"/>
  <c r="AT76" i="15"/>
  <c r="AU76" i="15"/>
  <c r="AV76" i="15"/>
  <c r="AW76" i="15"/>
  <c r="AX76" i="15"/>
  <c r="AY76" i="15"/>
  <c r="AZ76" i="15"/>
  <c r="BA76" i="15"/>
  <c r="BB76" i="15"/>
  <c r="BC76" i="15"/>
  <c r="BD76" i="15"/>
  <c r="BE76" i="15"/>
  <c r="G77" i="15"/>
  <c r="H77" i="15"/>
  <c r="I77" i="15"/>
  <c r="J77" i="15"/>
  <c r="K77" i="15"/>
  <c r="L77" i="15"/>
  <c r="M77" i="15"/>
  <c r="N77" i="15"/>
  <c r="O77" i="15"/>
  <c r="P77" i="15"/>
  <c r="Q77" i="15"/>
  <c r="R77" i="15"/>
  <c r="S77" i="15"/>
  <c r="T77" i="15"/>
  <c r="U77" i="15"/>
  <c r="V77" i="15"/>
  <c r="W77" i="15"/>
  <c r="X77" i="15"/>
  <c r="Y77" i="15"/>
  <c r="Z77" i="15"/>
  <c r="AA77" i="15"/>
  <c r="AB77" i="15"/>
  <c r="AC77" i="15"/>
  <c r="AD77" i="15"/>
  <c r="AE77" i="15"/>
  <c r="AF77" i="15"/>
  <c r="AG77" i="15"/>
  <c r="AH77" i="15"/>
  <c r="AI77" i="15"/>
  <c r="AJ77" i="15"/>
  <c r="AK77" i="15"/>
  <c r="AL77" i="15"/>
  <c r="AM77" i="15"/>
  <c r="AN77" i="15"/>
  <c r="AO77" i="15"/>
  <c r="AP77" i="15"/>
  <c r="AQ77" i="15"/>
  <c r="AR77" i="15"/>
  <c r="AS77" i="15"/>
  <c r="AT77" i="15"/>
  <c r="AU77" i="15"/>
  <c r="AV77" i="15"/>
  <c r="AW77" i="15"/>
  <c r="AX77" i="15"/>
  <c r="AY77" i="15"/>
  <c r="AZ77" i="15"/>
  <c r="BA77" i="15"/>
  <c r="BB77" i="15"/>
  <c r="BC77" i="15"/>
  <c r="BD77" i="15"/>
  <c r="BE77" i="15"/>
  <c r="F77" i="15"/>
  <c r="F76" i="15"/>
  <c r="F75" i="15"/>
  <c r="F74" i="15"/>
  <c r="F73" i="15"/>
  <c r="F72" i="15"/>
  <c r="F71" i="15"/>
  <c r="F70" i="15"/>
  <c r="F69" i="15"/>
  <c r="E112" i="13" l="1"/>
  <c r="D112" i="13"/>
  <c r="B112" i="13"/>
  <c r="F115" i="13"/>
  <c r="E115" i="13"/>
  <c r="D115" i="13"/>
  <c r="C115" i="13"/>
  <c r="B113" i="13"/>
  <c r="E114" i="13"/>
  <c r="D114" i="13"/>
  <c r="C114" i="13"/>
  <c r="B114" i="13"/>
  <c r="E113" i="13"/>
  <c r="D113" i="13"/>
  <c r="C113" i="13"/>
  <c r="BB78" i="15"/>
  <c r="BB79" i="15" s="1"/>
  <c r="AX78" i="15"/>
  <c r="AX79" i="15" s="1"/>
  <c r="AT78" i="15"/>
  <c r="AT79" i="15" s="1"/>
  <c r="AP78" i="15"/>
  <c r="AP79" i="15" s="1"/>
  <c r="AL78" i="15"/>
  <c r="AL79" i="15" s="1"/>
  <c r="AH78" i="15"/>
  <c r="AH79" i="15" s="1"/>
  <c r="AD78" i="15"/>
  <c r="AD79" i="15" s="1"/>
  <c r="Z78" i="15"/>
  <c r="Z79" i="15" s="1"/>
  <c r="V78" i="15"/>
  <c r="V79" i="15" s="1"/>
  <c r="R78" i="15"/>
  <c r="R79" i="15" s="1"/>
  <c r="N78" i="15"/>
  <c r="N79" i="15" s="1"/>
  <c r="J78" i="15"/>
  <c r="J79" i="15" s="1"/>
  <c r="BE78" i="15"/>
  <c r="BE79" i="15" s="1"/>
  <c r="BA78" i="15"/>
  <c r="BA79" i="15" s="1"/>
  <c r="AW78" i="15"/>
  <c r="AW79" i="15" s="1"/>
  <c r="AS78" i="15"/>
  <c r="AS79" i="15" s="1"/>
  <c r="AO78" i="15"/>
  <c r="AO79" i="15" s="1"/>
  <c r="AK78" i="15"/>
  <c r="AK79" i="15" s="1"/>
  <c r="AG78" i="15"/>
  <c r="AG79" i="15" s="1"/>
  <c r="AC78" i="15"/>
  <c r="AC79" i="15" s="1"/>
  <c r="Y78" i="15"/>
  <c r="Y79" i="15" s="1"/>
  <c r="U78" i="15"/>
  <c r="U79" i="15" s="1"/>
  <c r="Q78" i="15"/>
  <c r="Q79" i="15" s="1"/>
  <c r="M78" i="15"/>
  <c r="M79" i="15" s="1"/>
  <c r="I78" i="15"/>
  <c r="I79" i="15" s="1"/>
  <c r="BD78" i="15"/>
  <c r="BD79" i="15" s="1"/>
  <c r="AZ78" i="15"/>
  <c r="AZ79" i="15" s="1"/>
  <c r="AV78" i="15"/>
  <c r="AV79" i="15" s="1"/>
  <c r="AR78" i="15"/>
  <c r="AR79" i="15" s="1"/>
  <c r="AN78" i="15"/>
  <c r="AN79" i="15" s="1"/>
  <c r="AJ78" i="15"/>
  <c r="AJ79" i="15" s="1"/>
  <c r="AF78" i="15"/>
  <c r="AF79" i="15" s="1"/>
  <c r="AB78" i="15"/>
  <c r="AB79" i="15" s="1"/>
  <c r="X78" i="15"/>
  <c r="X79" i="15" s="1"/>
  <c r="T78" i="15"/>
  <c r="T79" i="15" s="1"/>
  <c r="P78" i="15"/>
  <c r="P79" i="15" s="1"/>
  <c r="L78" i="15"/>
  <c r="L79" i="15" s="1"/>
  <c r="H78" i="15"/>
  <c r="H79" i="15" s="1"/>
  <c r="BC78" i="15"/>
  <c r="BC79" i="15" s="1"/>
  <c r="AY78" i="15"/>
  <c r="AY79" i="15" s="1"/>
  <c r="AU78" i="15"/>
  <c r="AU79" i="15" s="1"/>
  <c r="AQ78" i="15"/>
  <c r="AQ79" i="15" s="1"/>
  <c r="AM78" i="15"/>
  <c r="AM79" i="15" s="1"/>
  <c r="AI78" i="15"/>
  <c r="AI79" i="15" s="1"/>
  <c r="AE78" i="15"/>
  <c r="AE79" i="15" s="1"/>
  <c r="AA78" i="15"/>
  <c r="AA79" i="15" s="1"/>
  <c r="W78" i="15"/>
  <c r="W79" i="15" s="1"/>
  <c r="S78" i="15"/>
  <c r="S79" i="15" s="1"/>
  <c r="O78" i="15"/>
  <c r="O79" i="15" s="1"/>
  <c r="K78" i="15"/>
  <c r="K79" i="15" s="1"/>
  <c r="G78" i="15"/>
  <c r="G79" i="15" s="1"/>
  <c r="F78" i="15"/>
  <c r="F79" i="15" s="1"/>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F10" i="14"/>
  <c r="N10" i="13" l="1"/>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BK10" i="13"/>
  <c r="BL10" i="13"/>
  <c r="BM10"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BK11" i="13"/>
  <c r="BL11" i="13"/>
  <c r="BM11" i="13"/>
  <c r="N12" i="13"/>
  <c r="O12" i="13"/>
  <c r="P12" i="13"/>
  <c r="Q12" i="13"/>
  <c r="R12" i="13"/>
  <c r="S12" i="13"/>
  <c r="T12" i="13"/>
  <c r="U12" i="13"/>
  <c r="V12" i="13"/>
  <c r="W12" i="13"/>
  <c r="X12" i="13"/>
  <c r="Y12" i="13"/>
  <c r="Z12" i="13"/>
  <c r="AA12" i="13"/>
  <c r="AB12" i="13"/>
  <c r="AC12" i="13"/>
  <c r="AD12" i="13"/>
  <c r="AE12" i="13"/>
  <c r="AF12" i="13"/>
  <c r="AG12" i="13"/>
  <c r="AH12" i="13"/>
  <c r="AI12" i="13"/>
  <c r="AJ12" i="13"/>
  <c r="AK12" i="13"/>
  <c r="AL12" i="13"/>
  <c r="AM12" i="13"/>
  <c r="AN12" i="13"/>
  <c r="AO12" i="13"/>
  <c r="AP12" i="13"/>
  <c r="AQ12" i="13"/>
  <c r="AR12" i="13"/>
  <c r="AS12" i="13"/>
  <c r="AT12" i="13"/>
  <c r="AU12" i="13"/>
  <c r="AV12" i="13"/>
  <c r="AW12" i="13"/>
  <c r="AX12" i="13"/>
  <c r="AY12" i="13"/>
  <c r="AZ12" i="13"/>
  <c r="BA12" i="13"/>
  <c r="BB12" i="13"/>
  <c r="BC12" i="13"/>
  <c r="BD12" i="13"/>
  <c r="BE12" i="13"/>
  <c r="BF12" i="13"/>
  <c r="BG12" i="13"/>
  <c r="BH12" i="13"/>
  <c r="BI12" i="13"/>
  <c r="BJ12" i="13"/>
  <c r="BK12" i="13"/>
  <c r="N13" i="13"/>
  <c r="O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AS13" i="13"/>
  <c r="AT13" i="13"/>
  <c r="AU13" i="13"/>
  <c r="AV13" i="13"/>
  <c r="AW13" i="13"/>
  <c r="AX13" i="13"/>
  <c r="AY13" i="13"/>
  <c r="AZ13" i="13"/>
  <c r="BA13" i="13"/>
  <c r="BB13" i="13"/>
  <c r="BC13" i="13"/>
  <c r="BD13" i="13"/>
  <c r="BE13" i="13"/>
  <c r="BF13" i="13"/>
  <c r="BG13" i="13"/>
  <c r="BH13" i="13"/>
  <c r="BI13" i="13"/>
  <c r="BJ13" i="13"/>
  <c r="BK13" i="13"/>
  <c r="BL13" i="13"/>
  <c r="BM13" i="13"/>
  <c r="N14" i="13"/>
  <c r="O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AS14" i="13"/>
  <c r="AT14" i="13"/>
  <c r="AU14" i="13"/>
  <c r="AV14" i="13"/>
  <c r="AW14" i="13"/>
  <c r="AX14" i="13"/>
  <c r="AY14" i="13"/>
  <c r="AZ14" i="13"/>
  <c r="BA14" i="13"/>
  <c r="BB14" i="13"/>
  <c r="BC14" i="13"/>
  <c r="BD14" i="13"/>
  <c r="BE14" i="13"/>
  <c r="BF14" i="13"/>
  <c r="BG14" i="13"/>
  <c r="BH14" i="13"/>
  <c r="BI14" i="13"/>
  <c r="BJ14" i="13"/>
  <c r="BK14" i="13"/>
  <c r="BL14" i="13"/>
  <c r="BM14" i="13"/>
  <c r="N15" i="13"/>
  <c r="O15" i="13"/>
  <c r="P15" i="13"/>
  <c r="Q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BA15" i="13"/>
  <c r="BB15" i="13"/>
  <c r="BC15" i="13"/>
  <c r="BD15" i="13"/>
  <c r="BE15" i="13"/>
  <c r="BF15" i="13"/>
  <c r="BG15" i="13"/>
  <c r="BH15" i="13"/>
  <c r="BI15" i="13"/>
  <c r="BJ15" i="13"/>
  <c r="BK15" i="13"/>
  <c r="BL15" i="13"/>
  <c r="BM15" i="13"/>
  <c r="M15" i="13"/>
  <c r="M14" i="13"/>
  <c r="M13" i="13"/>
  <c r="M12" i="13"/>
  <c r="M11" i="13"/>
  <c r="M10" i="13"/>
  <c r="E15" i="13" l="1"/>
  <c r="C15" i="13"/>
  <c r="B15" i="13"/>
  <c r="E14" i="13"/>
  <c r="D14" i="13"/>
  <c r="C14" i="13"/>
  <c r="B14" i="13"/>
  <c r="F13" i="13"/>
  <c r="E13" i="13"/>
  <c r="D13" i="13"/>
  <c r="C13" i="13"/>
  <c r="B13" i="13"/>
  <c r="D12" i="13"/>
  <c r="D11" i="13"/>
  <c r="E10" i="13"/>
  <c r="D10" i="13"/>
  <c r="C10" i="13"/>
  <c r="B10" i="13"/>
  <c r="D15" i="13"/>
  <c r="E12" i="13"/>
  <c r="C12" i="13"/>
  <c r="B12" i="13"/>
  <c r="E11" i="13"/>
  <c r="C11" i="13"/>
  <c r="B11" i="13"/>
  <c r="BQ517" i="12"/>
  <c r="BG517" i="12" s="1"/>
  <c r="BQ515" i="12"/>
  <c r="BG515" i="12"/>
  <c r="BQ514" i="12"/>
  <c r="BP514" i="12"/>
  <c r="BO514" i="12"/>
  <c r="BE514" i="12"/>
  <c r="BF514" i="12" s="1"/>
  <c r="BG514" i="12" s="1"/>
  <c r="BQ513" i="12"/>
  <c r="BP513" i="12"/>
  <c r="BO513" i="12"/>
  <c r="BE513" i="12"/>
  <c r="BF513" i="12" s="1"/>
  <c r="BG513" i="12" s="1"/>
  <c r="BQ509" i="12"/>
  <c r="BP509" i="12"/>
  <c r="BO509" i="12"/>
  <c r="BE509" i="12"/>
  <c r="BF509" i="12" s="1"/>
  <c r="BG509" i="12" s="1"/>
  <c r="BQ506" i="12"/>
  <c r="BG506" i="12"/>
  <c r="BQ503" i="12"/>
  <c r="BG503" i="12"/>
  <c r="BQ500" i="12"/>
  <c r="BG500" i="12"/>
  <c r="BG499" i="12" s="1"/>
  <c r="BQ498" i="12"/>
  <c r="BG498" i="12" s="1"/>
  <c r="BQ497" i="12"/>
  <c r="BG497" i="12" s="1"/>
  <c r="BQ495" i="12"/>
  <c r="BG495" i="12"/>
  <c r="BQ491" i="12"/>
  <c r="BP491" i="12"/>
  <c r="BO491" i="12"/>
  <c r="BE491" i="12"/>
  <c r="BF489" i="12"/>
  <c r="BE489" i="12"/>
  <c r="BQ488" i="12"/>
  <c r="BG488" i="12" s="1"/>
  <c r="BQ486" i="12"/>
  <c r="BG486" i="12" s="1"/>
  <c r="BQ482" i="12"/>
  <c r="BP482" i="12"/>
  <c r="BO482" i="12"/>
  <c r="BE482" i="12" s="1"/>
  <c r="BF482" i="12" s="1"/>
  <c r="BG482" i="12" s="1"/>
  <c r="BQ481" i="12"/>
  <c r="BG481" i="12" s="1"/>
  <c r="BQ480" i="12"/>
  <c r="BG480" i="12" s="1"/>
  <c r="BQ479" i="12"/>
  <c r="BG479" i="12" s="1"/>
  <c r="BQ478" i="12"/>
  <c r="BG478" i="12" s="1"/>
  <c r="BQ477" i="12"/>
  <c r="BP477" i="12"/>
  <c r="BO477" i="12"/>
  <c r="BE477" i="12" s="1"/>
  <c r="BQ473" i="12"/>
  <c r="BG473" i="12" s="1"/>
  <c r="BQ471" i="12"/>
  <c r="BG471" i="12" s="1"/>
  <c r="BQ470" i="12"/>
  <c r="BG470" i="12" s="1"/>
  <c r="BQ468" i="12"/>
  <c r="BG468" i="12" s="1"/>
  <c r="BG103" i="12" s="1"/>
  <c r="BG104" i="12" s="1"/>
  <c r="BQ467" i="12"/>
  <c r="BG467" i="12" s="1"/>
  <c r="BQ465" i="12"/>
  <c r="BG465" i="12" s="1"/>
  <c r="BG100" i="12" s="1"/>
  <c r="BQ464" i="12"/>
  <c r="BG464" i="12" s="1"/>
  <c r="BQ462" i="12"/>
  <c r="BG462" i="12" s="1"/>
  <c r="BQ461" i="12"/>
  <c r="BG461" i="12" s="1"/>
  <c r="BQ459" i="12"/>
  <c r="BG459" i="12" s="1"/>
  <c r="BQ458" i="12"/>
  <c r="BG458" i="12" s="1"/>
  <c r="BQ456" i="12"/>
  <c r="BG456" i="12" s="1"/>
  <c r="BG91" i="12" s="1"/>
  <c r="BQ455" i="12"/>
  <c r="BG455" i="12" s="1"/>
  <c r="BG454" i="12" s="1"/>
  <c r="BQ453" i="12"/>
  <c r="BG453" i="12" s="1"/>
  <c r="BQ452" i="12"/>
  <c r="BG452" i="12" s="1"/>
  <c r="BQ450" i="12"/>
  <c r="BG450" i="12" s="1"/>
  <c r="BQ444" i="12"/>
  <c r="BG444" i="12" s="1"/>
  <c r="BQ442" i="12"/>
  <c r="BG442" i="12" s="1"/>
  <c r="BG150" i="12" s="1"/>
  <c r="BQ441" i="12"/>
  <c r="BP441" i="12"/>
  <c r="BO441" i="12"/>
  <c r="BE441" i="12" s="1"/>
  <c r="BF441" i="12" s="1"/>
  <c r="BG441" i="12" s="1"/>
  <c r="BQ440" i="12"/>
  <c r="BP440" i="12"/>
  <c r="BO440" i="12"/>
  <c r="BE440" i="12" s="1"/>
  <c r="BF440" i="12" s="1"/>
  <c r="BG440" i="12" s="1"/>
  <c r="BQ436" i="12"/>
  <c r="BP436" i="12"/>
  <c r="BO436" i="12"/>
  <c r="BE436" i="12" s="1"/>
  <c r="BF436" i="12" s="1"/>
  <c r="BG436" i="12" s="1"/>
  <c r="BG433" i="12"/>
  <c r="BQ430" i="12"/>
  <c r="BG430" i="12" s="1"/>
  <c r="BQ427" i="12"/>
  <c r="BG427" i="12" s="1"/>
  <c r="BG426" i="12" s="1"/>
  <c r="BQ425" i="12"/>
  <c r="BG425" i="12"/>
  <c r="BQ424" i="12"/>
  <c r="BG424" i="12"/>
  <c r="BQ422" i="12"/>
  <c r="BG422" i="12" s="1"/>
  <c r="BQ418" i="12"/>
  <c r="BP418" i="12"/>
  <c r="BO418" i="12"/>
  <c r="BE418" i="12" s="1"/>
  <c r="BF418" i="12" s="1"/>
  <c r="BG418" i="12" s="1"/>
  <c r="BF416" i="12"/>
  <c r="BE416" i="12"/>
  <c r="BQ415" i="12"/>
  <c r="BG415" i="12" s="1"/>
  <c r="BG414" i="12" s="1"/>
  <c r="BQ413" i="12"/>
  <c r="BG413" i="12" s="1"/>
  <c r="BQ412" i="12"/>
  <c r="BG412" i="12" s="1"/>
  <c r="BQ410" i="12"/>
  <c r="BG410" i="12" s="1"/>
  <c r="BQ409" i="12"/>
  <c r="BP409" i="12"/>
  <c r="BO409" i="12"/>
  <c r="BE409" i="12" s="1"/>
  <c r="BF409" i="12" s="1"/>
  <c r="BG409" i="12" s="1"/>
  <c r="BG408" i="12"/>
  <c r="BG407" i="12"/>
  <c r="BG406" i="12"/>
  <c r="BE404" i="12"/>
  <c r="BF404" i="12" s="1"/>
  <c r="BG404" i="12" s="1"/>
  <c r="BQ400" i="12"/>
  <c r="BG400" i="12" s="1"/>
  <c r="BQ398" i="12"/>
  <c r="BG398" i="12" s="1"/>
  <c r="BQ394" i="12"/>
  <c r="BG394" i="12" s="1"/>
  <c r="BG393" i="12" s="1"/>
  <c r="BQ392" i="12"/>
  <c r="BG392" i="12"/>
  <c r="BQ391" i="12"/>
  <c r="BG391" i="12"/>
  <c r="BQ389" i="12"/>
  <c r="BG389" i="12" s="1"/>
  <c r="BQ388" i="12"/>
  <c r="BG388" i="12" s="1"/>
  <c r="BQ386" i="12"/>
  <c r="BG386" i="12" s="1"/>
  <c r="BQ385" i="12"/>
  <c r="BG385" i="12" s="1"/>
  <c r="BQ383" i="12"/>
  <c r="BG383" i="12" s="1"/>
  <c r="BQ382" i="12"/>
  <c r="BG382" i="12" s="1"/>
  <c r="BQ380" i="12"/>
  <c r="BG380" i="12"/>
  <c r="BQ379" i="12"/>
  <c r="BG379" i="12"/>
  <c r="BQ377" i="12"/>
  <c r="BG377" i="12" s="1"/>
  <c r="BQ371" i="12"/>
  <c r="BG371" i="12" s="1"/>
  <c r="BG152" i="12" s="1"/>
  <c r="BN50" i="13" s="1"/>
  <c r="BF370" i="12"/>
  <c r="BE370" i="12"/>
  <c r="BD370" i="12"/>
  <c r="BC370" i="12"/>
  <c r="BB370" i="12"/>
  <c r="BA370" i="12"/>
  <c r="AZ370" i="12"/>
  <c r="AY370" i="12"/>
  <c r="AX370" i="12"/>
  <c r="AW370" i="12"/>
  <c r="AV370" i="12"/>
  <c r="AU370" i="12"/>
  <c r="AT370" i="12"/>
  <c r="AS370" i="12"/>
  <c r="AR370" i="12"/>
  <c r="AQ370" i="12"/>
  <c r="AP370" i="12"/>
  <c r="AO370" i="12"/>
  <c r="AN370" i="12"/>
  <c r="AM370" i="12"/>
  <c r="AL370" i="12"/>
  <c r="AK370" i="12"/>
  <c r="BQ369" i="12"/>
  <c r="BG369" i="12" s="1"/>
  <c r="BQ368" i="12"/>
  <c r="BP368" i="12"/>
  <c r="BO368" i="12"/>
  <c r="BE368" i="12" s="1"/>
  <c r="BQ367" i="12"/>
  <c r="BP367" i="12"/>
  <c r="BO367" i="12"/>
  <c r="BE367" i="12" s="1"/>
  <c r="BQ363" i="12"/>
  <c r="BP363" i="12"/>
  <c r="BO363" i="12"/>
  <c r="BE363" i="12" s="1"/>
  <c r="BF363" i="12" s="1"/>
  <c r="BG363" i="12" s="1"/>
  <c r="BQ360" i="12"/>
  <c r="BG360" i="12" s="1"/>
  <c r="BF359" i="12"/>
  <c r="BE359" i="12"/>
  <c r="BD359" i="12"/>
  <c r="BC359" i="12"/>
  <c r="BB359" i="12"/>
  <c r="BA359" i="12"/>
  <c r="AZ359" i="12"/>
  <c r="AY359" i="12"/>
  <c r="AX359" i="12"/>
  <c r="AW359" i="12"/>
  <c r="AV359" i="12"/>
  <c r="AU359" i="12"/>
  <c r="AT359" i="12"/>
  <c r="AS359" i="12"/>
  <c r="AR359" i="12"/>
  <c r="AQ359" i="12"/>
  <c r="AP359" i="12"/>
  <c r="AO359" i="12"/>
  <c r="AN359" i="12"/>
  <c r="AM359" i="12"/>
  <c r="AL359" i="12"/>
  <c r="AK359" i="12"/>
  <c r="BQ357" i="12"/>
  <c r="BG357" i="12" s="1"/>
  <c r="BF356" i="12"/>
  <c r="BE356" i="12"/>
  <c r="BD356" i="12"/>
  <c r="BC356" i="12"/>
  <c r="BB356" i="12"/>
  <c r="BA356" i="12"/>
  <c r="AZ356" i="12"/>
  <c r="AY356" i="12"/>
  <c r="AX356" i="12"/>
  <c r="AW356" i="12"/>
  <c r="AV356" i="12"/>
  <c r="AU356" i="12"/>
  <c r="AT356" i="12"/>
  <c r="AS356" i="12"/>
  <c r="AR356" i="12"/>
  <c r="AQ356" i="12"/>
  <c r="AP356" i="12"/>
  <c r="AO356" i="12"/>
  <c r="AN356" i="12"/>
  <c r="AM356" i="12"/>
  <c r="AL356" i="12"/>
  <c r="AK356" i="12"/>
  <c r="BQ354" i="12"/>
  <c r="BG354" i="12" s="1"/>
  <c r="BF353" i="12"/>
  <c r="BE353" i="12"/>
  <c r="BD353" i="12"/>
  <c r="BC353" i="12"/>
  <c r="BB353" i="12"/>
  <c r="BA353" i="12"/>
  <c r="AZ353" i="12"/>
  <c r="AY353" i="12"/>
  <c r="AX353" i="12"/>
  <c r="AW353" i="12"/>
  <c r="AV353" i="12"/>
  <c r="AU353" i="12"/>
  <c r="AT353" i="12"/>
  <c r="AS353" i="12"/>
  <c r="AR353" i="12"/>
  <c r="AQ353" i="12"/>
  <c r="AP353" i="12"/>
  <c r="AO353" i="12"/>
  <c r="AN353" i="12"/>
  <c r="AM353" i="12"/>
  <c r="AL353" i="12"/>
  <c r="AK353" i="12"/>
  <c r="BQ352" i="12"/>
  <c r="BG352" i="12"/>
  <c r="BG133" i="12" s="1"/>
  <c r="BQ351" i="12"/>
  <c r="BG351" i="12" s="1"/>
  <c r="BF350" i="12"/>
  <c r="BE350" i="12"/>
  <c r="BD350" i="12"/>
  <c r="BC350" i="12"/>
  <c r="BB350" i="12"/>
  <c r="BA350" i="12"/>
  <c r="AZ350" i="12"/>
  <c r="AY350" i="12"/>
  <c r="AX350" i="12"/>
  <c r="AW350" i="12"/>
  <c r="AV350" i="12"/>
  <c r="AU350" i="12"/>
  <c r="AT350" i="12"/>
  <c r="AS350" i="12"/>
  <c r="AR350" i="12"/>
  <c r="AQ350" i="12"/>
  <c r="AP350" i="12"/>
  <c r="AO350" i="12"/>
  <c r="AN350" i="12"/>
  <c r="AM350" i="12"/>
  <c r="AL350" i="12"/>
  <c r="AK350" i="12"/>
  <c r="BQ349" i="12"/>
  <c r="BG349" i="12" s="1"/>
  <c r="BF347" i="12"/>
  <c r="BE347" i="12"/>
  <c r="BD347" i="12"/>
  <c r="BC347" i="12"/>
  <c r="BB347" i="12"/>
  <c r="BA347" i="12"/>
  <c r="AZ347" i="12"/>
  <c r="AY347" i="12"/>
  <c r="AX347" i="12"/>
  <c r="AW347" i="12"/>
  <c r="AV347" i="12"/>
  <c r="AU347" i="12"/>
  <c r="AT347" i="12"/>
  <c r="AS347" i="12"/>
  <c r="AR347" i="12"/>
  <c r="AQ347" i="12"/>
  <c r="AP347" i="12"/>
  <c r="AO347" i="12"/>
  <c r="AN347" i="12"/>
  <c r="AM347" i="12"/>
  <c r="AL347" i="12"/>
  <c r="AK347" i="12"/>
  <c r="BQ345" i="12"/>
  <c r="BP345" i="12"/>
  <c r="BO345" i="12"/>
  <c r="BE345" i="12"/>
  <c r="BF343" i="12"/>
  <c r="BE343" i="12"/>
  <c r="BG342" i="12"/>
  <c r="BF341" i="12"/>
  <c r="BG341" i="12" s="1"/>
  <c r="BE341" i="12"/>
  <c r="BD341" i="12"/>
  <c r="BC341" i="12"/>
  <c r="BB341" i="12"/>
  <c r="BA341" i="12"/>
  <c r="AZ341" i="12"/>
  <c r="AY341" i="12"/>
  <c r="AX341" i="12"/>
  <c r="AW341" i="12"/>
  <c r="AV341" i="12"/>
  <c r="AU341" i="12"/>
  <c r="AT341" i="12"/>
  <c r="AS341" i="12"/>
  <c r="AR341" i="12"/>
  <c r="AQ341" i="12"/>
  <c r="AP341" i="12"/>
  <c r="AO341" i="12"/>
  <c r="AN341" i="12"/>
  <c r="AM341" i="12"/>
  <c r="AL341" i="12"/>
  <c r="AK341" i="12"/>
  <c r="BG340" i="12"/>
  <c r="BQ339" i="12"/>
  <c r="BG339" i="12" s="1"/>
  <c r="BF338" i="12"/>
  <c r="BE338" i="12"/>
  <c r="BD338" i="12"/>
  <c r="BC338" i="12"/>
  <c r="BB338" i="12"/>
  <c r="BA338" i="12"/>
  <c r="AZ338" i="12"/>
  <c r="AY338" i="12"/>
  <c r="AX338" i="12"/>
  <c r="AW338" i="12"/>
  <c r="AV338" i="12"/>
  <c r="AU338" i="12"/>
  <c r="AT338" i="12"/>
  <c r="AS338" i="12"/>
  <c r="AR338" i="12"/>
  <c r="AQ338" i="12"/>
  <c r="AP338" i="12"/>
  <c r="AO338" i="12"/>
  <c r="AN338" i="12"/>
  <c r="AM338" i="12"/>
  <c r="AL338" i="12"/>
  <c r="AK338" i="12"/>
  <c r="BQ337" i="12"/>
  <c r="BG337" i="12" s="1"/>
  <c r="BQ336" i="12"/>
  <c r="BP336" i="12"/>
  <c r="BO336" i="12"/>
  <c r="BE336" i="12" s="1"/>
  <c r="BQ335" i="12"/>
  <c r="BG335" i="12" s="1"/>
  <c r="BQ334" i="12"/>
  <c r="BG334" i="12" s="1"/>
  <c r="BQ333" i="12"/>
  <c r="BG333" i="12" s="1"/>
  <c r="BQ332" i="12"/>
  <c r="BG332" i="12" s="1"/>
  <c r="BG113" i="12" s="1"/>
  <c r="BE331" i="12"/>
  <c r="BF331" i="12" s="1"/>
  <c r="BG331" i="12" s="1"/>
  <c r="BQ327" i="12"/>
  <c r="BG327" i="12" s="1"/>
  <c r="BF326" i="12"/>
  <c r="BE326" i="12"/>
  <c r="BD326" i="12"/>
  <c r="BC326" i="12"/>
  <c r="BB326" i="12"/>
  <c r="BA326" i="12"/>
  <c r="AZ326" i="12"/>
  <c r="AY326" i="12"/>
  <c r="AX326" i="12"/>
  <c r="AW326" i="12"/>
  <c r="AV326" i="12"/>
  <c r="AU326" i="12"/>
  <c r="AT326" i="12"/>
  <c r="AS326" i="12"/>
  <c r="AR326" i="12"/>
  <c r="AQ326" i="12"/>
  <c r="AP326" i="12"/>
  <c r="AO326" i="12"/>
  <c r="AN326" i="12"/>
  <c r="AM326" i="12"/>
  <c r="AL326" i="12"/>
  <c r="AK326" i="12"/>
  <c r="BQ325" i="12"/>
  <c r="BG325" i="12" s="1"/>
  <c r="BQ324" i="12"/>
  <c r="BG324" i="12" s="1"/>
  <c r="BF323" i="12"/>
  <c r="BE323" i="12"/>
  <c r="BD323" i="12"/>
  <c r="BC323" i="12"/>
  <c r="BB323" i="12"/>
  <c r="BA323" i="12"/>
  <c r="AZ323" i="12"/>
  <c r="AY323" i="12"/>
  <c r="AX323" i="12"/>
  <c r="AW323" i="12"/>
  <c r="AV323" i="12"/>
  <c r="AU323" i="12"/>
  <c r="AT323" i="12"/>
  <c r="AS323" i="12"/>
  <c r="AR323" i="12"/>
  <c r="AQ323" i="12"/>
  <c r="AP323" i="12"/>
  <c r="AO323" i="12"/>
  <c r="AN323" i="12"/>
  <c r="AM323" i="12"/>
  <c r="AL323" i="12"/>
  <c r="AK323" i="12"/>
  <c r="BQ322" i="12"/>
  <c r="BG322" i="12" s="1"/>
  <c r="BQ321" i="12"/>
  <c r="BG321" i="12" s="1"/>
  <c r="BF320" i="12"/>
  <c r="BE320" i="12"/>
  <c r="BD320" i="12"/>
  <c r="BC320" i="12"/>
  <c r="BB320" i="12"/>
  <c r="BA320" i="12"/>
  <c r="AZ320" i="12"/>
  <c r="AY320" i="12"/>
  <c r="AX320" i="12"/>
  <c r="AW320" i="12"/>
  <c r="AV320" i="12"/>
  <c r="AU320" i="12"/>
  <c r="AT320" i="12"/>
  <c r="AS320" i="12"/>
  <c r="AR320" i="12"/>
  <c r="AQ320" i="12"/>
  <c r="AP320" i="12"/>
  <c r="AO320" i="12"/>
  <c r="AN320" i="12"/>
  <c r="AM320" i="12"/>
  <c r="AL320" i="12"/>
  <c r="AK320" i="12"/>
  <c r="BQ319" i="12"/>
  <c r="BG319" i="12"/>
  <c r="BQ318" i="12"/>
  <c r="BG318" i="12"/>
  <c r="BF317" i="12"/>
  <c r="BE317" i="12"/>
  <c r="BD317" i="12"/>
  <c r="BC317" i="12"/>
  <c r="BB317" i="12"/>
  <c r="BA317" i="12"/>
  <c r="AZ317" i="12"/>
  <c r="AY317" i="12"/>
  <c r="AX317" i="12"/>
  <c r="AW317" i="12"/>
  <c r="AV317" i="12"/>
  <c r="AU317" i="12"/>
  <c r="AT317" i="12"/>
  <c r="AS317" i="12"/>
  <c r="AR317" i="12"/>
  <c r="AQ317" i="12"/>
  <c r="AP317" i="12"/>
  <c r="AO317" i="12"/>
  <c r="AN317" i="12"/>
  <c r="AM317" i="12"/>
  <c r="AL317" i="12"/>
  <c r="AK317" i="12"/>
  <c r="BQ316" i="12"/>
  <c r="BG316" i="12"/>
  <c r="BQ315" i="12"/>
  <c r="BG315" i="12"/>
  <c r="BF314" i="12"/>
  <c r="BE314" i="12"/>
  <c r="BD314" i="12"/>
  <c r="BC314" i="12"/>
  <c r="BB314" i="12"/>
  <c r="BA314" i="12"/>
  <c r="AZ314" i="12"/>
  <c r="AY314" i="12"/>
  <c r="AX314" i="12"/>
  <c r="AW314" i="12"/>
  <c r="AV314" i="12"/>
  <c r="AU314" i="12"/>
  <c r="AT314" i="12"/>
  <c r="AS314" i="12"/>
  <c r="AR314" i="12"/>
  <c r="AQ314" i="12"/>
  <c r="AP314" i="12"/>
  <c r="AO314" i="12"/>
  <c r="AN314" i="12"/>
  <c r="AM314" i="12"/>
  <c r="AL314" i="12"/>
  <c r="AK314" i="12"/>
  <c r="BQ313" i="12"/>
  <c r="BG313" i="12" s="1"/>
  <c r="BQ312" i="12"/>
  <c r="BG312" i="12" s="1"/>
  <c r="BF311" i="12"/>
  <c r="BE311" i="12"/>
  <c r="BD311" i="12"/>
  <c r="BC311" i="12"/>
  <c r="BB311" i="12"/>
  <c r="BA311" i="12"/>
  <c r="AZ311" i="12"/>
  <c r="AY311" i="12"/>
  <c r="AX311" i="12"/>
  <c r="AW311" i="12"/>
  <c r="AV311" i="12"/>
  <c r="AU311" i="12"/>
  <c r="AT311" i="12"/>
  <c r="AS311" i="12"/>
  <c r="AR311" i="12"/>
  <c r="AQ311" i="12"/>
  <c r="AP311" i="12"/>
  <c r="AO311" i="12"/>
  <c r="AN311" i="12"/>
  <c r="AM311" i="12"/>
  <c r="AL311" i="12"/>
  <c r="AK311" i="12"/>
  <c r="BQ310" i="12"/>
  <c r="BG310" i="12"/>
  <c r="BQ309" i="12"/>
  <c r="BG309" i="12"/>
  <c r="BG90" i="12" s="1"/>
  <c r="BF308" i="12"/>
  <c r="BE308" i="12"/>
  <c r="BD308" i="12"/>
  <c r="BC308" i="12"/>
  <c r="BB308" i="12"/>
  <c r="BA308" i="12"/>
  <c r="AZ308" i="12"/>
  <c r="AY308" i="12"/>
  <c r="AX308" i="12"/>
  <c r="AW308" i="12"/>
  <c r="AV308" i="12"/>
  <c r="AU308" i="12"/>
  <c r="AT308" i="12"/>
  <c r="AS308" i="12"/>
  <c r="AR308" i="12"/>
  <c r="AQ308" i="12"/>
  <c r="AP308" i="12"/>
  <c r="AO308" i="12"/>
  <c r="AN308" i="12"/>
  <c r="AM308" i="12"/>
  <c r="AL308" i="12"/>
  <c r="AK308" i="12"/>
  <c r="BQ307" i="12"/>
  <c r="BG307" i="12" s="1"/>
  <c r="BQ306" i="12"/>
  <c r="BG306" i="12" s="1"/>
  <c r="BF305" i="12"/>
  <c r="BE305" i="12"/>
  <c r="BD305" i="12"/>
  <c r="BC305" i="12"/>
  <c r="BB305" i="12"/>
  <c r="BA305" i="12"/>
  <c r="AZ305" i="12"/>
  <c r="AY305" i="12"/>
  <c r="AX305" i="12"/>
  <c r="AW305" i="12"/>
  <c r="AV305" i="12"/>
  <c r="AU305" i="12"/>
  <c r="AT305" i="12"/>
  <c r="AS305" i="12"/>
  <c r="AR305" i="12"/>
  <c r="AQ305" i="12"/>
  <c r="AP305" i="12"/>
  <c r="AO305" i="12"/>
  <c r="AN305" i="12"/>
  <c r="AM305" i="12"/>
  <c r="AL305" i="12"/>
  <c r="AK305" i="12"/>
  <c r="BQ304" i="12"/>
  <c r="BG304" i="12"/>
  <c r="BG85" i="12" s="1"/>
  <c r="BQ298" i="12"/>
  <c r="BG298" i="12"/>
  <c r="BQ296" i="12"/>
  <c r="BG296" i="12" s="1"/>
  <c r="BQ295" i="12"/>
  <c r="BP295" i="12"/>
  <c r="BO295" i="12"/>
  <c r="BE295" i="12" s="1"/>
  <c r="BF295" i="12" s="1"/>
  <c r="BQ294" i="12"/>
  <c r="BP294" i="12"/>
  <c r="BO294" i="12"/>
  <c r="BE294" i="12" s="1"/>
  <c r="BQ290" i="12"/>
  <c r="BP290" i="12"/>
  <c r="BO290" i="12"/>
  <c r="BE290" i="12" s="1"/>
  <c r="BF290" i="12" s="1"/>
  <c r="BG290" i="12" s="1"/>
  <c r="BG144" i="12" s="1"/>
  <c r="BQ287" i="12"/>
  <c r="BG287" i="12"/>
  <c r="BQ284" i="12"/>
  <c r="BG284" i="12"/>
  <c r="BG138" i="12" s="1"/>
  <c r="BQ281" i="12"/>
  <c r="BG281" i="12"/>
  <c r="BG280" i="12" s="1"/>
  <c r="BQ279" i="12"/>
  <c r="BG279" i="12" s="1"/>
  <c r="BQ278" i="12"/>
  <c r="BG278" i="12" s="1"/>
  <c r="BG132" i="12" s="1"/>
  <c r="BQ276" i="12"/>
  <c r="BG276" i="12"/>
  <c r="BG130" i="12" s="1"/>
  <c r="BQ272" i="12"/>
  <c r="BP272" i="12"/>
  <c r="BO272" i="12"/>
  <c r="BE272" i="12"/>
  <c r="BF270" i="12"/>
  <c r="BE270" i="12"/>
  <c r="BE124" i="12" s="1"/>
  <c r="BL47" i="13" s="1"/>
  <c r="BQ269" i="12"/>
  <c r="BG269" i="12"/>
  <c r="BG268" i="12" s="1"/>
  <c r="BQ267" i="12"/>
  <c r="BG267" i="12" s="1"/>
  <c r="BQ266" i="12"/>
  <c r="BG266" i="12" s="1"/>
  <c r="BG120" i="12" s="1"/>
  <c r="BQ264" i="12"/>
  <c r="BG264" i="12"/>
  <c r="BQ263" i="12"/>
  <c r="BP263" i="12"/>
  <c r="BO263" i="12"/>
  <c r="BE263" i="12"/>
  <c r="BQ262" i="12"/>
  <c r="BG262" i="12"/>
  <c r="BG116" i="12" s="1"/>
  <c r="BQ261" i="12"/>
  <c r="BG261" i="12"/>
  <c r="BQ260" i="12"/>
  <c r="BG260" i="12"/>
  <c r="BG114" i="12" s="1"/>
  <c r="BQ259" i="12"/>
  <c r="BG259" i="12"/>
  <c r="BQ258" i="12"/>
  <c r="BP258" i="12"/>
  <c r="BO258" i="12"/>
  <c r="BE258" i="12"/>
  <c r="BQ254" i="12"/>
  <c r="BG254" i="12"/>
  <c r="BG253" i="12" s="1"/>
  <c r="BQ252" i="12"/>
  <c r="BG252" i="12" s="1"/>
  <c r="BQ251" i="12"/>
  <c r="BG251" i="12" s="1"/>
  <c r="BG250" i="12" s="1"/>
  <c r="BQ249" i="12"/>
  <c r="BG249" i="12" s="1"/>
  <c r="BQ248" i="12"/>
  <c r="BG248" i="12" s="1"/>
  <c r="BG247" i="12" s="1"/>
  <c r="BQ246" i="12"/>
  <c r="BG246" i="12" s="1"/>
  <c r="BQ245" i="12"/>
  <c r="BG245" i="12" s="1"/>
  <c r="BQ243" i="12"/>
  <c r="BG243" i="12" s="1"/>
  <c r="BQ242" i="12"/>
  <c r="BG242" i="12" s="1"/>
  <c r="BG241" i="12" s="1"/>
  <c r="BQ240" i="12"/>
  <c r="BG240" i="12"/>
  <c r="BQ239" i="12"/>
  <c r="BG239" i="12"/>
  <c r="BG238" i="12" s="1"/>
  <c r="BQ237" i="12"/>
  <c r="BG237" i="12" s="1"/>
  <c r="BQ236" i="12"/>
  <c r="BG236" i="12" s="1"/>
  <c r="BQ234" i="12"/>
  <c r="BG234" i="12"/>
  <c r="BG88" i="12" s="1"/>
  <c r="BG89" i="12" s="1"/>
  <c r="BQ233" i="12"/>
  <c r="BG233" i="12"/>
  <c r="BG232" i="12" s="1"/>
  <c r="BQ231" i="12"/>
  <c r="BG231" i="12" s="1"/>
  <c r="F219" i="12"/>
  <c r="F218" i="12"/>
  <c r="BF152" i="12"/>
  <c r="BE152" i="12"/>
  <c r="BD152" i="12"/>
  <c r="BC152" i="12"/>
  <c r="BB152" i="12"/>
  <c r="BA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R152" i="12"/>
  <c r="Q152" i="12"/>
  <c r="P152" i="12"/>
  <c r="O152" i="12"/>
  <c r="N152" i="12"/>
  <c r="M152" i="12"/>
  <c r="L152" i="12"/>
  <c r="K152" i="12"/>
  <c r="J152" i="12"/>
  <c r="I152" i="12"/>
  <c r="H152" i="12"/>
  <c r="G152" i="12"/>
  <c r="F152" i="12"/>
  <c r="BF150" i="12"/>
  <c r="BF223" i="12" s="1"/>
  <c r="BE150" i="12"/>
  <c r="BE223" i="12" s="1"/>
  <c r="BD150" i="12"/>
  <c r="BD223" i="12" s="1"/>
  <c r="BC150" i="12"/>
  <c r="BC223" i="12" s="1"/>
  <c r="BB150" i="12"/>
  <c r="BB223" i="12" s="1"/>
  <c r="BA150" i="12"/>
  <c r="BA223" i="12" s="1"/>
  <c r="AZ150" i="12"/>
  <c r="AZ223" i="12" s="1"/>
  <c r="AY150" i="12"/>
  <c r="AY223" i="12" s="1"/>
  <c r="AX150" i="12"/>
  <c r="AX223" i="12" s="1"/>
  <c r="AW150" i="12"/>
  <c r="AW223" i="12" s="1"/>
  <c r="AV150" i="12"/>
  <c r="AV223" i="12" s="1"/>
  <c r="AU150" i="12"/>
  <c r="AU223" i="12" s="1"/>
  <c r="AT150" i="12"/>
  <c r="AT223" i="12" s="1"/>
  <c r="AS150" i="12"/>
  <c r="AS223" i="12" s="1"/>
  <c r="AR150" i="12"/>
  <c r="AR223" i="12" s="1"/>
  <c r="AQ150" i="12"/>
  <c r="AQ223" i="12" s="1"/>
  <c r="AP150" i="12"/>
  <c r="AP223" i="12" s="1"/>
  <c r="AO150" i="12"/>
  <c r="AO223" i="12" s="1"/>
  <c r="AN150" i="12"/>
  <c r="AN223" i="12" s="1"/>
  <c r="AM150" i="12"/>
  <c r="AM223" i="12" s="1"/>
  <c r="AL150" i="12"/>
  <c r="AL223" i="12" s="1"/>
  <c r="AK150" i="12"/>
  <c r="AK223" i="12" s="1"/>
  <c r="AJ150" i="12"/>
  <c r="AJ223" i="12" s="1"/>
  <c r="AI150" i="12"/>
  <c r="AI223" i="12" s="1"/>
  <c r="AH150" i="12"/>
  <c r="AH223" i="12" s="1"/>
  <c r="AG150" i="12"/>
  <c r="AG223" i="12" s="1"/>
  <c r="AF150" i="12"/>
  <c r="AF223" i="12" s="1"/>
  <c r="AE150" i="12"/>
  <c r="AE223" i="12" s="1"/>
  <c r="AD150" i="12"/>
  <c r="AD223" i="12" s="1"/>
  <c r="AC150" i="12"/>
  <c r="AC223" i="12" s="1"/>
  <c r="AB150" i="12"/>
  <c r="AB223" i="12" s="1"/>
  <c r="AA150" i="12"/>
  <c r="AA223" i="12" s="1"/>
  <c r="Z150" i="12"/>
  <c r="Z223" i="12" s="1"/>
  <c r="Y150" i="12"/>
  <c r="Y223" i="12" s="1"/>
  <c r="X150" i="12"/>
  <c r="X223" i="12" s="1"/>
  <c r="W150" i="12"/>
  <c r="W223" i="12" s="1"/>
  <c r="V150" i="12"/>
  <c r="V223" i="12" s="1"/>
  <c r="U150" i="12"/>
  <c r="U223" i="12" s="1"/>
  <c r="T150" i="12"/>
  <c r="T223" i="12" s="1"/>
  <c r="S150" i="12"/>
  <c r="S223" i="12" s="1"/>
  <c r="R150" i="12"/>
  <c r="R223" i="12" s="1"/>
  <c r="Q150" i="12"/>
  <c r="Q223" i="12" s="1"/>
  <c r="P150" i="12"/>
  <c r="P223" i="12" s="1"/>
  <c r="O150" i="12"/>
  <c r="O223" i="12" s="1"/>
  <c r="N150" i="12"/>
  <c r="N223" i="12" s="1"/>
  <c r="M150" i="12"/>
  <c r="M223" i="12" s="1"/>
  <c r="L150" i="12"/>
  <c r="L223" i="12" s="1"/>
  <c r="K150" i="12"/>
  <c r="K223" i="12" s="1"/>
  <c r="J150" i="12"/>
  <c r="J223" i="12" s="1"/>
  <c r="I150" i="12"/>
  <c r="I223" i="12" s="1"/>
  <c r="H150" i="12"/>
  <c r="H223" i="12" s="1"/>
  <c r="G150" i="12"/>
  <c r="G223" i="12" s="1"/>
  <c r="F150" i="12"/>
  <c r="F223" i="12" s="1"/>
  <c r="BD149" i="12"/>
  <c r="BD222" i="12" s="1"/>
  <c r="BC149" i="12"/>
  <c r="BC222" i="12" s="1"/>
  <c r="BB149" i="12"/>
  <c r="BB222" i="12" s="1"/>
  <c r="BA149" i="12"/>
  <c r="BA222" i="12" s="1"/>
  <c r="AZ149" i="12"/>
  <c r="AZ222" i="12" s="1"/>
  <c r="AY149" i="12"/>
  <c r="AY222" i="12" s="1"/>
  <c r="AX149" i="12"/>
  <c r="AX222" i="12" s="1"/>
  <c r="AW149" i="12"/>
  <c r="AW222" i="12" s="1"/>
  <c r="AV149" i="12"/>
  <c r="AV222" i="12" s="1"/>
  <c r="AU149" i="12"/>
  <c r="AU222" i="12" s="1"/>
  <c r="AT149" i="12"/>
  <c r="AT222" i="12" s="1"/>
  <c r="AS149" i="12"/>
  <c r="AS222" i="12" s="1"/>
  <c r="AR149" i="12"/>
  <c r="AR222" i="12" s="1"/>
  <c r="AQ149" i="12"/>
  <c r="AQ222" i="12" s="1"/>
  <c r="AP149" i="12"/>
  <c r="AP222" i="12" s="1"/>
  <c r="AO149" i="12"/>
  <c r="AO222" i="12" s="1"/>
  <c r="AN149" i="12"/>
  <c r="AN222" i="12" s="1"/>
  <c r="AM149" i="12"/>
  <c r="AM222" i="12" s="1"/>
  <c r="AL149" i="12"/>
  <c r="AL222" i="12" s="1"/>
  <c r="AK149" i="12"/>
  <c r="AK222" i="12" s="1"/>
  <c r="AJ149" i="12"/>
  <c r="AJ222" i="12" s="1"/>
  <c r="AI149" i="12"/>
  <c r="AI222" i="12" s="1"/>
  <c r="AH149" i="12"/>
  <c r="AH222" i="12" s="1"/>
  <c r="AG149" i="12"/>
  <c r="AG222" i="12" s="1"/>
  <c r="AF149" i="12"/>
  <c r="AF222" i="12" s="1"/>
  <c r="AE149" i="12"/>
  <c r="AE222" i="12" s="1"/>
  <c r="AD149" i="12"/>
  <c r="AD222" i="12" s="1"/>
  <c r="AC149" i="12"/>
  <c r="AC222" i="12" s="1"/>
  <c r="AB149" i="12"/>
  <c r="AB222" i="12" s="1"/>
  <c r="AA149" i="12"/>
  <c r="AA222" i="12" s="1"/>
  <c r="Z149" i="12"/>
  <c r="Z222" i="12" s="1"/>
  <c r="Y149" i="12"/>
  <c r="Y222" i="12" s="1"/>
  <c r="X149" i="12"/>
  <c r="X222" i="12" s="1"/>
  <c r="W149" i="12"/>
  <c r="W222" i="12" s="1"/>
  <c r="V149" i="12"/>
  <c r="V222" i="12" s="1"/>
  <c r="U149" i="12"/>
  <c r="U222" i="12" s="1"/>
  <c r="T149" i="12"/>
  <c r="T222" i="12" s="1"/>
  <c r="S149" i="12"/>
  <c r="S222" i="12" s="1"/>
  <c r="R149" i="12"/>
  <c r="R222" i="12" s="1"/>
  <c r="Q149" i="12"/>
  <c r="Q222" i="12" s="1"/>
  <c r="P149" i="12"/>
  <c r="P222" i="12" s="1"/>
  <c r="O149" i="12"/>
  <c r="O222" i="12" s="1"/>
  <c r="N149" i="12"/>
  <c r="N222" i="12" s="1"/>
  <c r="M149" i="12"/>
  <c r="M222" i="12" s="1"/>
  <c r="L149" i="12"/>
  <c r="L222" i="12" s="1"/>
  <c r="K149" i="12"/>
  <c r="K222" i="12" s="1"/>
  <c r="J149" i="12"/>
  <c r="J222" i="12" s="1"/>
  <c r="I149" i="12"/>
  <c r="I222" i="12" s="1"/>
  <c r="H149" i="12"/>
  <c r="H222" i="12" s="1"/>
  <c r="G149" i="12"/>
  <c r="G222" i="12" s="1"/>
  <c r="F149" i="12"/>
  <c r="F222" i="12" s="1"/>
  <c r="BD148" i="12"/>
  <c r="BD221" i="12" s="1"/>
  <c r="BC148" i="12"/>
  <c r="BC221" i="12" s="1"/>
  <c r="BB148" i="12"/>
  <c r="BB221" i="12" s="1"/>
  <c r="BA148" i="12"/>
  <c r="BA221" i="12" s="1"/>
  <c r="AZ148" i="12"/>
  <c r="AZ221" i="12" s="1"/>
  <c r="AY148" i="12"/>
  <c r="AY221" i="12" s="1"/>
  <c r="AX148" i="12"/>
  <c r="AX221" i="12" s="1"/>
  <c r="AW148" i="12"/>
  <c r="AW221" i="12" s="1"/>
  <c r="AV148" i="12"/>
  <c r="AV221" i="12" s="1"/>
  <c r="AU148" i="12"/>
  <c r="AU221" i="12" s="1"/>
  <c r="AT148" i="12"/>
  <c r="AT221" i="12" s="1"/>
  <c r="AS148" i="12"/>
  <c r="AS221" i="12" s="1"/>
  <c r="AR148" i="12"/>
  <c r="AR221" i="12" s="1"/>
  <c r="AQ148" i="12"/>
  <c r="AQ221" i="12" s="1"/>
  <c r="AP148" i="12"/>
  <c r="AP221" i="12" s="1"/>
  <c r="AO148" i="12"/>
  <c r="AO221" i="12" s="1"/>
  <c r="AN148" i="12"/>
  <c r="AN221" i="12" s="1"/>
  <c r="AM148" i="12"/>
  <c r="AM221" i="12" s="1"/>
  <c r="AL148" i="12"/>
  <c r="AL221" i="12" s="1"/>
  <c r="AK148" i="12"/>
  <c r="AK221" i="12" s="1"/>
  <c r="AJ148" i="12"/>
  <c r="AJ221" i="12" s="1"/>
  <c r="AI148" i="12"/>
  <c r="AI221" i="12" s="1"/>
  <c r="AH148" i="12"/>
  <c r="AH221" i="12" s="1"/>
  <c r="AG148" i="12"/>
  <c r="AG221" i="12" s="1"/>
  <c r="AF148" i="12"/>
  <c r="AF221" i="12" s="1"/>
  <c r="AE148" i="12"/>
  <c r="AE221" i="12" s="1"/>
  <c r="AD148" i="12"/>
  <c r="AD221" i="12" s="1"/>
  <c r="AC148" i="12"/>
  <c r="AC221" i="12" s="1"/>
  <c r="AB148" i="12"/>
  <c r="AB221" i="12" s="1"/>
  <c r="AA148" i="12"/>
  <c r="AA221" i="12" s="1"/>
  <c r="Z148" i="12"/>
  <c r="Z221" i="12" s="1"/>
  <c r="Y148" i="12"/>
  <c r="Y221" i="12" s="1"/>
  <c r="X148" i="12"/>
  <c r="X221" i="12" s="1"/>
  <c r="W148" i="12"/>
  <c r="W221" i="12" s="1"/>
  <c r="V148" i="12"/>
  <c r="V221" i="12" s="1"/>
  <c r="U148" i="12"/>
  <c r="U221" i="12" s="1"/>
  <c r="T148" i="12"/>
  <c r="T221" i="12" s="1"/>
  <c r="S148" i="12"/>
  <c r="S221" i="12" s="1"/>
  <c r="R148" i="12"/>
  <c r="R221" i="12" s="1"/>
  <c r="Q148" i="12"/>
  <c r="Q221" i="12" s="1"/>
  <c r="P148" i="12"/>
  <c r="P221" i="12" s="1"/>
  <c r="O148" i="12"/>
  <c r="O221" i="12" s="1"/>
  <c r="N148" i="12"/>
  <c r="N221" i="12" s="1"/>
  <c r="M148" i="12"/>
  <c r="M221" i="12" s="1"/>
  <c r="L148" i="12"/>
  <c r="L221" i="12" s="1"/>
  <c r="K148" i="12"/>
  <c r="K221" i="12" s="1"/>
  <c r="J148" i="12"/>
  <c r="J221" i="12" s="1"/>
  <c r="I148" i="12"/>
  <c r="I221" i="12" s="1"/>
  <c r="H148" i="12"/>
  <c r="H221" i="12" s="1"/>
  <c r="G148" i="12"/>
  <c r="G221" i="12" s="1"/>
  <c r="F148" i="12"/>
  <c r="F221" i="12" s="1"/>
  <c r="BD147" i="12"/>
  <c r="BD220" i="12" s="1"/>
  <c r="BC147" i="12"/>
  <c r="BC220" i="12" s="1"/>
  <c r="BB147" i="12"/>
  <c r="BB220" i="12" s="1"/>
  <c r="BA147" i="12"/>
  <c r="BA220" i="12" s="1"/>
  <c r="AZ147" i="12"/>
  <c r="AZ220" i="12" s="1"/>
  <c r="AY147" i="12"/>
  <c r="AY220" i="12" s="1"/>
  <c r="AX147" i="12"/>
  <c r="AX220" i="12" s="1"/>
  <c r="AW147" i="12"/>
  <c r="AW220" i="12" s="1"/>
  <c r="AV147" i="12"/>
  <c r="AV220" i="12" s="1"/>
  <c r="AU147" i="12"/>
  <c r="AU220" i="12" s="1"/>
  <c r="AT147" i="12"/>
  <c r="AT220" i="12" s="1"/>
  <c r="AS147" i="12"/>
  <c r="AS220" i="12" s="1"/>
  <c r="AR147" i="12"/>
  <c r="AR220" i="12" s="1"/>
  <c r="AQ147" i="12"/>
  <c r="AQ220" i="12" s="1"/>
  <c r="AP147" i="12"/>
  <c r="AP220" i="12" s="1"/>
  <c r="AO147" i="12"/>
  <c r="AO220" i="12" s="1"/>
  <c r="AN147" i="12"/>
  <c r="AN220" i="12" s="1"/>
  <c r="AM147" i="12"/>
  <c r="AM220" i="12" s="1"/>
  <c r="AL147" i="12"/>
  <c r="AL220" i="12" s="1"/>
  <c r="AK147" i="12"/>
  <c r="AK220" i="12" s="1"/>
  <c r="AJ147" i="12"/>
  <c r="AJ220" i="12" s="1"/>
  <c r="AI147" i="12"/>
  <c r="AI220" i="12" s="1"/>
  <c r="AH147" i="12"/>
  <c r="AH220" i="12" s="1"/>
  <c r="AG147" i="12"/>
  <c r="AG220" i="12" s="1"/>
  <c r="AF147" i="12"/>
  <c r="AF220" i="12" s="1"/>
  <c r="AE147" i="12"/>
  <c r="AE220" i="12" s="1"/>
  <c r="AD147" i="12"/>
  <c r="AD220" i="12" s="1"/>
  <c r="AC147" i="12"/>
  <c r="AC220" i="12" s="1"/>
  <c r="AB147" i="12"/>
  <c r="AB220" i="12" s="1"/>
  <c r="AA147" i="12"/>
  <c r="AA220" i="12" s="1"/>
  <c r="Z147" i="12"/>
  <c r="Z220" i="12" s="1"/>
  <c r="Y147" i="12"/>
  <c r="Y220" i="12" s="1"/>
  <c r="X147" i="12"/>
  <c r="X220" i="12" s="1"/>
  <c r="W147" i="12"/>
  <c r="W220" i="12" s="1"/>
  <c r="V147" i="12"/>
  <c r="V220" i="12" s="1"/>
  <c r="U147" i="12"/>
  <c r="U220" i="12" s="1"/>
  <c r="T147" i="12"/>
  <c r="T220" i="12" s="1"/>
  <c r="S147" i="12"/>
  <c r="S220" i="12" s="1"/>
  <c r="R147" i="12"/>
  <c r="R220" i="12" s="1"/>
  <c r="Q147" i="12"/>
  <c r="Q220" i="12" s="1"/>
  <c r="P147" i="12"/>
  <c r="P220" i="12" s="1"/>
  <c r="O147" i="12"/>
  <c r="O220" i="12" s="1"/>
  <c r="N147" i="12"/>
  <c r="N220" i="12" s="1"/>
  <c r="M147" i="12"/>
  <c r="M220" i="12" s="1"/>
  <c r="L147" i="12"/>
  <c r="L220" i="12" s="1"/>
  <c r="K147" i="12"/>
  <c r="K220" i="12" s="1"/>
  <c r="J147" i="12"/>
  <c r="J220" i="12" s="1"/>
  <c r="I147" i="12"/>
  <c r="I220" i="12" s="1"/>
  <c r="H147" i="12"/>
  <c r="H220" i="12" s="1"/>
  <c r="G147" i="12"/>
  <c r="G220" i="12" s="1"/>
  <c r="F147" i="12"/>
  <c r="F220" i="12" s="1"/>
  <c r="BG146" i="12"/>
  <c r="BG219" i="12" s="1"/>
  <c r="BF146" i="12"/>
  <c r="BF219" i="12" s="1"/>
  <c r="BE146" i="12"/>
  <c r="BE219" i="12" s="1"/>
  <c r="BD146" i="12"/>
  <c r="BD219" i="12" s="1"/>
  <c r="BC146" i="12"/>
  <c r="BC219" i="12" s="1"/>
  <c r="BB146" i="12"/>
  <c r="BB219" i="12" s="1"/>
  <c r="BA146" i="12"/>
  <c r="BA219" i="12" s="1"/>
  <c r="AZ146" i="12"/>
  <c r="AZ219" i="12" s="1"/>
  <c r="AY146" i="12"/>
  <c r="AY219" i="12" s="1"/>
  <c r="AX146" i="12"/>
  <c r="AX219" i="12" s="1"/>
  <c r="AW146" i="12"/>
  <c r="AW219" i="12" s="1"/>
  <c r="AV146" i="12"/>
  <c r="AV219" i="12" s="1"/>
  <c r="AU146" i="12"/>
  <c r="AU219" i="12" s="1"/>
  <c r="AT146" i="12"/>
  <c r="AT219" i="12" s="1"/>
  <c r="AS146" i="12"/>
  <c r="AS219" i="12" s="1"/>
  <c r="AR146" i="12"/>
  <c r="AR219" i="12" s="1"/>
  <c r="AQ146" i="12"/>
  <c r="AQ219" i="12" s="1"/>
  <c r="AP146" i="12"/>
  <c r="AP219" i="12" s="1"/>
  <c r="AO146" i="12"/>
  <c r="AO219" i="12" s="1"/>
  <c r="AN146" i="12"/>
  <c r="AN219" i="12" s="1"/>
  <c r="BG145" i="12"/>
  <c r="BG218" i="12" s="1"/>
  <c r="BF145" i="12"/>
  <c r="BF218" i="12" s="1"/>
  <c r="BE145" i="12"/>
  <c r="BE218" i="12" s="1"/>
  <c r="BD145" i="12"/>
  <c r="BD218" i="12" s="1"/>
  <c r="BC145" i="12"/>
  <c r="BC218" i="12" s="1"/>
  <c r="BB145" i="12"/>
  <c r="BB218" i="12" s="1"/>
  <c r="BA145" i="12"/>
  <c r="BA218" i="12" s="1"/>
  <c r="AZ145" i="12"/>
  <c r="AZ218" i="12" s="1"/>
  <c r="AY145" i="12"/>
  <c r="AY218" i="12" s="1"/>
  <c r="AX145" i="12"/>
  <c r="AX218" i="12" s="1"/>
  <c r="AW145" i="12"/>
  <c r="AW218" i="12" s="1"/>
  <c r="AV145" i="12"/>
  <c r="AV218" i="12" s="1"/>
  <c r="AU145" i="12"/>
  <c r="AU218" i="12" s="1"/>
  <c r="AT145" i="12"/>
  <c r="AT218" i="12" s="1"/>
  <c r="AS145" i="12"/>
  <c r="AS218" i="12" s="1"/>
  <c r="AR145" i="12"/>
  <c r="AR218" i="12" s="1"/>
  <c r="AQ145" i="12"/>
  <c r="AQ218" i="12" s="1"/>
  <c r="AP145" i="12"/>
  <c r="AP218" i="12" s="1"/>
  <c r="AO145" i="12"/>
  <c r="AO218" i="12" s="1"/>
  <c r="AN145" i="12"/>
  <c r="AN218" i="12" s="1"/>
  <c r="BD144" i="12"/>
  <c r="BD217" i="12" s="1"/>
  <c r="BC144" i="12"/>
  <c r="BC217" i="12" s="1"/>
  <c r="BB144" i="12"/>
  <c r="BB217" i="12" s="1"/>
  <c r="BA144" i="12"/>
  <c r="BA217" i="12" s="1"/>
  <c r="AZ144" i="12"/>
  <c r="AZ217" i="12" s="1"/>
  <c r="AY144" i="12"/>
  <c r="AY217" i="12" s="1"/>
  <c r="AX144" i="12"/>
  <c r="AX217" i="12" s="1"/>
  <c r="AW144" i="12"/>
  <c r="AW217" i="12" s="1"/>
  <c r="AV144" i="12"/>
  <c r="AV217" i="12" s="1"/>
  <c r="AU144" i="12"/>
  <c r="AU217" i="12" s="1"/>
  <c r="AT144" i="12"/>
  <c r="AT217" i="12" s="1"/>
  <c r="AS144" i="12"/>
  <c r="AS217" i="12" s="1"/>
  <c r="AR144" i="12"/>
  <c r="AR217" i="12" s="1"/>
  <c r="AQ144" i="12"/>
  <c r="AQ217" i="12" s="1"/>
  <c r="AP144" i="12"/>
  <c r="AP217" i="12" s="1"/>
  <c r="AO144" i="12"/>
  <c r="AO217" i="12" s="1"/>
  <c r="AN144" i="12"/>
  <c r="AN217" i="12" s="1"/>
  <c r="AM144" i="12"/>
  <c r="AM217" i="12" s="1"/>
  <c r="AL144" i="12"/>
  <c r="AL217" i="12" s="1"/>
  <c r="AK144" i="12"/>
  <c r="AK217" i="12" s="1"/>
  <c r="AJ144" i="12"/>
  <c r="AJ217" i="12" s="1"/>
  <c r="AI144" i="12"/>
  <c r="AI217" i="12" s="1"/>
  <c r="AH144" i="12"/>
  <c r="AH217" i="12" s="1"/>
  <c r="AG144" i="12"/>
  <c r="AG217" i="12" s="1"/>
  <c r="AF144" i="12"/>
  <c r="AF217" i="12" s="1"/>
  <c r="AE144" i="12"/>
  <c r="AE217" i="12" s="1"/>
  <c r="AD144" i="12"/>
  <c r="AD217" i="12" s="1"/>
  <c r="AC144" i="12"/>
  <c r="AC217" i="12" s="1"/>
  <c r="AB144" i="12"/>
  <c r="AB217" i="12" s="1"/>
  <c r="AA144" i="12"/>
  <c r="AA217" i="12" s="1"/>
  <c r="Z144" i="12"/>
  <c r="Z217" i="12" s="1"/>
  <c r="Y144" i="12"/>
  <c r="Y217" i="12" s="1"/>
  <c r="X144" i="12"/>
  <c r="X217" i="12" s="1"/>
  <c r="W144" i="12"/>
  <c r="W217" i="12" s="1"/>
  <c r="V144" i="12"/>
  <c r="V217" i="12" s="1"/>
  <c r="U144" i="12"/>
  <c r="U217" i="12" s="1"/>
  <c r="T144" i="12"/>
  <c r="T217" i="12" s="1"/>
  <c r="S144" i="12"/>
  <c r="S217" i="12" s="1"/>
  <c r="R144" i="12"/>
  <c r="R217" i="12" s="1"/>
  <c r="Q144" i="12"/>
  <c r="Q217" i="12" s="1"/>
  <c r="P144" i="12"/>
  <c r="P217" i="12" s="1"/>
  <c r="O144" i="12"/>
  <c r="O217" i="12" s="1"/>
  <c r="N144" i="12"/>
  <c r="N217" i="12" s="1"/>
  <c r="M144" i="12"/>
  <c r="M217" i="12" s="1"/>
  <c r="L144" i="12"/>
  <c r="L217" i="12" s="1"/>
  <c r="K144" i="12"/>
  <c r="K217" i="12" s="1"/>
  <c r="J144" i="12"/>
  <c r="J217" i="12" s="1"/>
  <c r="I144" i="12"/>
  <c r="I217" i="12" s="1"/>
  <c r="H144" i="12"/>
  <c r="H217" i="12" s="1"/>
  <c r="G144" i="12"/>
  <c r="G217" i="12" s="1"/>
  <c r="F144" i="12"/>
  <c r="F217" i="12" s="1"/>
  <c r="BD143" i="12"/>
  <c r="BD216" i="12" s="1"/>
  <c r="BC143" i="12"/>
  <c r="BC216" i="12" s="1"/>
  <c r="BB143" i="12"/>
  <c r="BB216" i="12" s="1"/>
  <c r="BA143" i="12"/>
  <c r="BA216" i="12" s="1"/>
  <c r="AZ143" i="12"/>
  <c r="AZ216" i="12" s="1"/>
  <c r="AY143" i="12"/>
  <c r="AY216" i="12" s="1"/>
  <c r="AX143" i="12"/>
  <c r="AX216" i="12" s="1"/>
  <c r="AW143" i="12"/>
  <c r="AW216" i="12" s="1"/>
  <c r="AV143" i="12"/>
  <c r="AV216" i="12" s="1"/>
  <c r="AU143" i="12"/>
  <c r="AU216" i="12" s="1"/>
  <c r="AT143" i="12"/>
  <c r="AT216" i="12" s="1"/>
  <c r="AS143" i="12"/>
  <c r="AS216" i="12" s="1"/>
  <c r="AR143" i="12"/>
  <c r="AR216" i="12" s="1"/>
  <c r="AQ143" i="12"/>
  <c r="AQ216" i="12" s="1"/>
  <c r="AP143" i="12"/>
  <c r="AP216" i="12" s="1"/>
  <c r="AO143" i="12"/>
  <c r="AO216" i="12" s="1"/>
  <c r="AN143" i="12"/>
  <c r="AN216" i="12" s="1"/>
  <c r="AM143" i="12"/>
  <c r="AM216" i="12" s="1"/>
  <c r="AL143" i="12"/>
  <c r="AL216" i="12" s="1"/>
  <c r="AK143" i="12"/>
  <c r="AK216" i="12" s="1"/>
  <c r="AJ143" i="12"/>
  <c r="AJ216" i="12" s="1"/>
  <c r="AI143" i="12"/>
  <c r="AI216" i="12" s="1"/>
  <c r="AH143" i="12"/>
  <c r="AH216" i="12" s="1"/>
  <c r="AG143" i="12"/>
  <c r="AG216" i="12" s="1"/>
  <c r="AF143" i="12"/>
  <c r="AF216" i="12" s="1"/>
  <c r="AE143" i="12"/>
  <c r="AE216" i="12" s="1"/>
  <c r="AD143" i="12"/>
  <c r="AD216" i="12" s="1"/>
  <c r="AC143" i="12"/>
  <c r="AC216" i="12" s="1"/>
  <c r="AB143" i="12"/>
  <c r="AB216" i="12" s="1"/>
  <c r="AA143" i="12"/>
  <c r="AA216" i="12" s="1"/>
  <c r="Z143" i="12"/>
  <c r="Z216" i="12" s="1"/>
  <c r="Y143" i="12"/>
  <c r="Y216" i="12" s="1"/>
  <c r="X143" i="12"/>
  <c r="X216" i="12" s="1"/>
  <c r="W143" i="12"/>
  <c r="W216" i="12" s="1"/>
  <c r="V143" i="12"/>
  <c r="V216" i="12" s="1"/>
  <c r="U143" i="12"/>
  <c r="U216" i="12" s="1"/>
  <c r="T143" i="12"/>
  <c r="T216" i="12" s="1"/>
  <c r="S143" i="12"/>
  <c r="S216" i="12" s="1"/>
  <c r="R143" i="12"/>
  <c r="R216" i="12" s="1"/>
  <c r="Q143" i="12"/>
  <c r="Q216" i="12" s="1"/>
  <c r="P143" i="12"/>
  <c r="P216" i="12" s="1"/>
  <c r="O143" i="12"/>
  <c r="O216" i="12" s="1"/>
  <c r="N143" i="12"/>
  <c r="N216" i="12" s="1"/>
  <c r="M143" i="12"/>
  <c r="M216" i="12" s="1"/>
  <c r="L143" i="12"/>
  <c r="L216" i="12" s="1"/>
  <c r="K143" i="12"/>
  <c r="K216" i="12" s="1"/>
  <c r="J143" i="12"/>
  <c r="J216" i="12" s="1"/>
  <c r="I143" i="12"/>
  <c r="I216" i="12" s="1"/>
  <c r="H143" i="12"/>
  <c r="H216" i="12" s="1"/>
  <c r="G143" i="12"/>
  <c r="G216" i="12" s="1"/>
  <c r="F143" i="12"/>
  <c r="F216" i="12" s="1"/>
  <c r="BF142" i="12"/>
  <c r="BE142" i="12"/>
  <c r="BD142" i="12"/>
  <c r="BC142" i="12"/>
  <c r="BB142" i="12"/>
  <c r="BA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T142" i="12"/>
  <c r="S142" i="12"/>
  <c r="R142" i="12"/>
  <c r="Q142" i="12"/>
  <c r="P142" i="12"/>
  <c r="O142" i="12"/>
  <c r="N142" i="12"/>
  <c r="M142" i="12"/>
  <c r="L142" i="12"/>
  <c r="K142" i="12"/>
  <c r="J142" i="12"/>
  <c r="I142" i="12"/>
  <c r="H142" i="12"/>
  <c r="G142" i="12"/>
  <c r="F142" i="12"/>
  <c r="BF141" i="12"/>
  <c r="BF214" i="12" s="1"/>
  <c r="BE141" i="12"/>
  <c r="BE214" i="12" s="1"/>
  <c r="BD141" i="12"/>
  <c r="BD214" i="12" s="1"/>
  <c r="BC141" i="12"/>
  <c r="BC214" i="12" s="1"/>
  <c r="BB141" i="12"/>
  <c r="BB214" i="12" s="1"/>
  <c r="BA141" i="12"/>
  <c r="BA214" i="12" s="1"/>
  <c r="AZ141" i="12"/>
  <c r="AZ214" i="12" s="1"/>
  <c r="AY141" i="12"/>
  <c r="AY214" i="12" s="1"/>
  <c r="AX141" i="12"/>
  <c r="AX214" i="12" s="1"/>
  <c r="AW141" i="12"/>
  <c r="AW214" i="12" s="1"/>
  <c r="AV141" i="12"/>
  <c r="AV214" i="12" s="1"/>
  <c r="AU141" i="12"/>
  <c r="AU214" i="12" s="1"/>
  <c r="AT141" i="12"/>
  <c r="AT214" i="12" s="1"/>
  <c r="AS141" i="12"/>
  <c r="AS214" i="12" s="1"/>
  <c r="AR141" i="12"/>
  <c r="AR214" i="12" s="1"/>
  <c r="AQ141" i="12"/>
  <c r="AQ214" i="12" s="1"/>
  <c r="AP141" i="12"/>
  <c r="AP214" i="12" s="1"/>
  <c r="AO141" i="12"/>
  <c r="AO214" i="12" s="1"/>
  <c r="AN141" i="12"/>
  <c r="AN214" i="12" s="1"/>
  <c r="AM141" i="12"/>
  <c r="AM214" i="12" s="1"/>
  <c r="AL141" i="12"/>
  <c r="AL214" i="12" s="1"/>
  <c r="AK141" i="12"/>
  <c r="AK214" i="12" s="1"/>
  <c r="AJ141" i="12"/>
  <c r="AJ214" i="12" s="1"/>
  <c r="AI141" i="12"/>
  <c r="AI214" i="12" s="1"/>
  <c r="AH141" i="12"/>
  <c r="AH214" i="12" s="1"/>
  <c r="AG141" i="12"/>
  <c r="AG214" i="12" s="1"/>
  <c r="AF141" i="12"/>
  <c r="AF214" i="12" s="1"/>
  <c r="AE141" i="12"/>
  <c r="AE214" i="12" s="1"/>
  <c r="AD141" i="12"/>
  <c r="AD214" i="12" s="1"/>
  <c r="AC141" i="12"/>
  <c r="AC214" i="12" s="1"/>
  <c r="AB141" i="12"/>
  <c r="AB214" i="12" s="1"/>
  <c r="AA141" i="12"/>
  <c r="AA214" i="12" s="1"/>
  <c r="Z141" i="12"/>
  <c r="Z214" i="12" s="1"/>
  <c r="Y141" i="12"/>
  <c r="Y214" i="12" s="1"/>
  <c r="X141" i="12"/>
  <c r="X214" i="12" s="1"/>
  <c r="W141" i="12"/>
  <c r="W214" i="12" s="1"/>
  <c r="V141" i="12"/>
  <c r="V214" i="12" s="1"/>
  <c r="U141" i="12"/>
  <c r="U214" i="12" s="1"/>
  <c r="T141" i="12"/>
  <c r="T214" i="12" s="1"/>
  <c r="S141" i="12"/>
  <c r="S214" i="12" s="1"/>
  <c r="R141" i="12"/>
  <c r="R214" i="12" s="1"/>
  <c r="Q141" i="12"/>
  <c r="Q214" i="12" s="1"/>
  <c r="P141" i="12"/>
  <c r="P214" i="12" s="1"/>
  <c r="O141" i="12"/>
  <c r="O214" i="12" s="1"/>
  <c r="N141" i="12"/>
  <c r="N214" i="12" s="1"/>
  <c r="M141" i="12"/>
  <c r="M214" i="12" s="1"/>
  <c r="L141" i="12"/>
  <c r="L214" i="12" s="1"/>
  <c r="K141" i="12"/>
  <c r="K214" i="12" s="1"/>
  <c r="J141" i="12"/>
  <c r="J214" i="12" s="1"/>
  <c r="I141" i="12"/>
  <c r="I214" i="12" s="1"/>
  <c r="H141" i="12"/>
  <c r="H214" i="12" s="1"/>
  <c r="G141" i="12"/>
  <c r="G214" i="12" s="1"/>
  <c r="F141" i="12"/>
  <c r="F214" i="12" s="1"/>
  <c r="BF139" i="12"/>
  <c r="BF212" i="12" s="1"/>
  <c r="BE139" i="12"/>
  <c r="BE212" i="12" s="1"/>
  <c r="BD139" i="12"/>
  <c r="BD212" i="12" s="1"/>
  <c r="BC139" i="12"/>
  <c r="BC212" i="12" s="1"/>
  <c r="BB139" i="12"/>
  <c r="BB212" i="12" s="1"/>
  <c r="BA139" i="12"/>
  <c r="BA212" i="12" s="1"/>
  <c r="AZ139" i="12"/>
  <c r="AZ212" i="12" s="1"/>
  <c r="AY139" i="12"/>
  <c r="AY212" i="12" s="1"/>
  <c r="AX139" i="12"/>
  <c r="AX212" i="12" s="1"/>
  <c r="AW139" i="12"/>
  <c r="AW212" i="12" s="1"/>
  <c r="AV139" i="12"/>
  <c r="AV212" i="12" s="1"/>
  <c r="AU139" i="12"/>
  <c r="AU212" i="12" s="1"/>
  <c r="AT139" i="12"/>
  <c r="AT212" i="12" s="1"/>
  <c r="AS139" i="12"/>
  <c r="AS212" i="12" s="1"/>
  <c r="AR139" i="12"/>
  <c r="AR212" i="12" s="1"/>
  <c r="AQ139" i="12"/>
  <c r="AQ212" i="12" s="1"/>
  <c r="AP139" i="12"/>
  <c r="AP212" i="12" s="1"/>
  <c r="AO139" i="12"/>
  <c r="AO212" i="12" s="1"/>
  <c r="AN139" i="12"/>
  <c r="AN212" i="12" s="1"/>
  <c r="AM139" i="12"/>
  <c r="AM212" i="12" s="1"/>
  <c r="AL139" i="12"/>
  <c r="AL212" i="12" s="1"/>
  <c r="AK139" i="12"/>
  <c r="AK212" i="12" s="1"/>
  <c r="AJ139" i="12"/>
  <c r="AJ212" i="12" s="1"/>
  <c r="AI139" i="12"/>
  <c r="AI212" i="12" s="1"/>
  <c r="AH139" i="12"/>
  <c r="AH212" i="12" s="1"/>
  <c r="AG139" i="12"/>
  <c r="AG212" i="12" s="1"/>
  <c r="AF139" i="12"/>
  <c r="AF212" i="12" s="1"/>
  <c r="AE139" i="12"/>
  <c r="AE212" i="12" s="1"/>
  <c r="AD139" i="12"/>
  <c r="AD212" i="12" s="1"/>
  <c r="AC139" i="12"/>
  <c r="AC212" i="12" s="1"/>
  <c r="AB139" i="12"/>
  <c r="AB212" i="12" s="1"/>
  <c r="AA139" i="12"/>
  <c r="AA212" i="12" s="1"/>
  <c r="Z139" i="12"/>
  <c r="Z212" i="12" s="1"/>
  <c r="Y139" i="12"/>
  <c r="Y212" i="12" s="1"/>
  <c r="X139" i="12"/>
  <c r="X212" i="12" s="1"/>
  <c r="W139" i="12"/>
  <c r="W212" i="12" s="1"/>
  <c r="V139" i="12"/>
  <c r="V212" i="12" s="1"/>
  <c r="U139" i="12"/>
  <c r="U212" i="12" s="1"/>
  <c r="T139" i="12"/>
  <c r="T212" i="12" s="1"/>
  <c r="S139" i="12"/>
  <c r="S212" i="12" s="1"/>
  <c r="R139" i="12"/>
  <c r="R212" i="12" s="1"/>
  <c r="Q139" i="12"/>
  <c r="Q212" i="12" s="1"/>
  <c r="P139" i="12"/>
  <c r="P212" i="12" s="1"/>
  <c r="O139" i="12"/>
  <c r="O212" i="12" s="1"/>
  <c r="N139" i="12"/>
  <c r="N212" i="12" s="1"/>
  <c r="M139" i="12"/>
  <c r="M212" i="12" s="1"/>
  <c r="L139" i="12"/>
  <c r="L212" i="12" s="1"/>
  <c r="K139" i="12"/>
  <c r="K212" i="12" s="1"/>
  <c r="J139" i="12"/>
  <c r="J212" i="12" s="1"/>
  <c r="I139" i="12"/>
  <c r="I212" i="12" s="1"/>
  <c r="H139" i="12"/>
  <c r="H212" i="12" s="1"/>
  <c r="G139" i="12"/>
  <c r="G212" i="12" s="1"/>
  <c r="F139" i="12"/>
  <c r="F212" i="12" s="1"/>
  <c r="BF138" i="12"/>
  <c r="BF211" i="12" s="1"/>
  <c r="BE138" i="12"/>
  <c r="BE211" i="12" s="1"/>
  <c r="BD138" i="12"/>
  <c r="BD211" i="12" s="1"/>
  <c r="BC138" i="12"/>
  <c r="BC211" i="12" s="1"/>
  <c r="BB138" i="12"/>
  <c r="BB211" i="12" s="1"/>
  <c r="BA138" i="12"/>
  <c r="BA211" i="12" s="1"/>
  <c r="AZ138" i="12"/>
  <c r="AZ211" i="12" s="1"/>
  <c r="AY138" i="12"/>
  <c r="AY211" i="12" s="1"/>
  <c r="AX138" i="12"/>
  <c r="AX211" i="12" s="1"/>
  <c r="AW138" i="12"/>
  <c r="AW211" i="12" s="1"/>
  <c r="AV138" i="12"/>
  <c r="AV211" i="12" s="1"/>
  <c r="AU138" i="12"/>
  <c r="AU211" i="12" s="1"/>
  <c r="AT138" i="12"/>
  <c r="AT211" i="12" s="1"/>
  <c r="AS138" i="12"/>
  <c r="AS211" i="12" s="1"/>
  <c r="AR138" i="12"/>
  <c r="AR211" i="12" s="1"/>
  <c r="AQ138" i="12"/>
  <c r="AQ211" i="12" s="1"/>
  <c r="AP138" i="12"/>
  <c r="AP211" i="12" s="1"/>
  <c r="AO138" i="12"/>
  <c r="AO211" i="12" s="1"/>
  <c r="AN138" i="12"/>
  <c r="AN211" i="12" s="1"/>
  <c r="AM138" i="12"/>
  <c r="AM211" i="12" s="1"/>
  <c r="AL138" i="12"/>
  <c r="AL211" i="12" s="1"/>
  <c r="AK138" i="12"/>
  <c r="AK211" i="12" s="1"/>
  <c r="AJ138" i="12"/>
  <c r="AJ211" i="12" s="1"/>
  <c r="AI138" i="12"/>
  <c r="AI211" i="12" s="1"/>
  <c r="AH138" i="12"/>
  <c r="AH211" i="12" s="1"/>
  <c r="AG138" i="12"/>
  <c r="AG211" i="12" s="1"/>
  <c r="AF138" i="12"/>
  <c r="AF211" i="12" s="1"/>
  <c r="AE138" i="12"/>
  <c r="AE211" i="12" s="1"/>
  <c r="AD138" i="12"/>
  <c r="AD211" i="12" s="1"/>
  <c r="AC138" i="12"/>
  <c r="AC211" i="12" s="1"/>
  <c r="AB138" i="12"/>
  <c r="AB211" i="12" s="1"/>
  <c r="AA138" i="12"/>
  <c r="AA211" i="12" s="1"/>
  <c r="Z138" i="12"/>
  <c r="Z211" i="12" s="1"/>
  <c r="Y138" i="12"/>
  <c r="Y211" i="12" s="1"/>
  <c r="X138" i="12"/>
  <c r="X211" i="12" s="1"/>
  <c r="W138" i="12"/>
  <c r="W211" i="12" s="1"/>
  <c r="V138" i="12"/>
  <c r="V211" i="12" s="1"/>
  <c r="U138" i="12"/>
  <c r="U211" i="12" s="1"/>
  <c r="T138" i="12"/>
  <c r="T211" i="12" s="1"/>
  <c r="S138" i="12"/>
  <c r="S211" i="12" s="1"/>
  <c r="R138" i="12"/>
  <c r="R211" i="12" s="1"/>
  <c r="Q138" i="12"/>
  <c r="Q211" i="12" s="1"/>
  <c r="P138" i="12"/>
  <c r="P211" i="12" s="1"/>
  <c r="O138" i="12"/>
  <c r="O211" i="12" s="1"/>
  <c r="N138" i="12"/>
  <c r="N211" i="12" s="1"/>
  <c r="M138" i="12"/>
  <c r="M211" i="12" s="1"/>
  <c r="L138" i="12"/>
  <c r="L211" i="12" s="1"/>
  <c r="K138" i="12"/>
  <c r="K211" i="12" s="1"/>
  <c r="J138" i="12"/>
  <c r="J211" i="12" s="1"/>
  <c r="I138" i="12"/>
  <c r="I211" i="12" s="1"/>
  <c r="H138" i="12"/>
  <c r="H211" i="12" s="1"/>
  <c r="G138" i="12"/>
  <c r="G211" i="12" s="1"/>
  <c r="F138" i="12"/>
  <c r="F211" i="12" s="1"/>
  <c r="BF136" i="12"/>
  <c r="BF209" i="12" s="1"/>
  <c r="BE136" i="12"/>
  <c r="BE209" i="12" s="1"/>
  <c r="BD136" i="12"/>
  <c r="BD209" i="12" s="1"/>
  <c r="BC136" i="12"/>
  <c r="BC209" i="12" s="1"/>
  <c r="BB136" i="12"/>
  <c r="BB209" i="12" s="1"/>
  <c r="BA136" i="12"/>
  <c r="BA209" i="12" s="1"/>
  <c r="AZ136" i="12"/>
  <c r="AZ209" i="12" s="1"/>
  <c r="AY136" i="12"/>
  <c r="AY209" i="12" s="1"/>
  <c r="AX136" i="12"/>
  <c r="AX209" i="12" s="1"/>
  <c r="AW136" i="12"/>
  <c r="AW209" i="12" s="1"/>
  <c r="AV136" i="12"/>
  <c r="AV209" i="12" s="1"/>
  <c r="AU136" i="12"/>
  <c r="AU209" i="12" s="1"/>
  <c r="AT136" i="12"/>
  <c r="AT209" i="12" s="1"/>
  <c r="AS136" i="12"/>
  <c r="AS209" i="12" s="1"/>
  <c r="AR136" i="12"/>
  <c r="AR209" i="12" s="1"/>
  <c r="AQ136" i="12"/>
  <c r="AQ209" i="12" s="1"/>
  <c r="AP136" i="12"/>
  <c r="AP209" i="12" s="1"/>
  <c r="AO136" i="12"/>
  <c r="AO209" i="12" s="1"/>
  <c r="AN136" i="12"/>
  <c r="AN209" i="12" s="1"/>
  <c r="AM136" i="12"/>
  <c r="AM209" i="12" s="1"/>
  <c r="AL136" i="12"/>
  <c r="AL209" i="12" s="1"/>
  <c r="AK136" i="12"/>
  <c r="AK209" i="12" s="1"/>
  <c r="AJ136" i="12"/>
  <c r="AJ209" i="12" s="1"/>
  <c r="AI136" i="12"/>
  <c r="AI209" i="12" s="1"/>
  <c r="AH136" i="12"/>
  <c r="AH209" i="12" s="1"/>
  <c r="AG136" i="12"/>
  <c r="AG209" i="12" s="1"/>
  <c r="AF136" i="12"/>
  <c r="AF209" i="12" s="1"/>
  <c r="AE136" i="12"/>
  <c r="AE209" i="12" s="1"/>
  <c r="AD136" i="12"/>
  <c r="AD209" i="12" s="1"/>
  <c r="AC136" i="12"/>
  <c r="AC209" i="12" s="1"/>
  <c r="AB136" i="12"/>
  <c r="AB209" i="12" s="1"/>
  <c r="AA136" i="12"/>
  <c r="AA209" i="12" s="1"/>
  <c r="Z136" i="12"/>
  <c r="Z209" i="12" s="1"/>
  <c r="Y136" i="12"/>
  <c r="Y209" i="12" s="1"/>
  <c r="X136" i="12"/>
  <c r="X209" i="12" s="1"/>
  <c r="W136" i="12"/>
  <c r="W209" i="12" s="1"/>
  <c r="V136" i="12"/>
  <c r="V209" i="12" s="1"/>
  <c r="U136" i="12"/>
  <c r="U209" i="12" s="1"/>
  <c r="T136" i="12"/>
  <c r="T209" i="12" s="1"/>
  <c r="S136" i="12"/>
  <c r="S209" i="12" s="1"/>
  <c r="R136" i="12"/>
  <c r="R209" i="12" s="1"/>
  <c r="Q136" i="12"/>
  <c r="Q209" i="12" s="1"/>
  <c r="P136" i="12"/>
  <c r="P209" i="12" s="1"/>
  <c r="O136" i="12"/>
  <c r="O209" i="12" s="1"/>
  <c r="N136" i="12"/>
  <c r="N209" i="12" s="1"/>
  <c r="M136" i="12"/>
  <c r="M209" i="12" s="1"/>
  <c r="L136" i="12"/>
  <c r="L209" i="12" s="1"/>
  <c r="K136" i="12"/>
  <c r="K209" i="12" s="1"/>
  <c r="J136" i="12"/>
  <c r="J209" i="12" s="1"/>
  <c r="I136" i="12"/>
  <c r="I209" i="12" s="1"/>
  <c r="H136" i="12"/>
  <c r="H209" i="12" s="1"/>
  <c r="G136" i="12"/>
  <c r="G209" i="12" s="1"/>
  <c r="F136" i="12"/>
  <c r="F209" i="12" s="1"/>
  <c r="BF135" i="12"/>
  <c r="BF208" i="12" s="1"/>
  <c r="BE135" i="12"/>
  <c r="BE208" i="12" s="1"/>
  <c r="BD135" i="12"/>
  <c r="BD208" i="12" s="1"/>
  <c r="BC135" i="12"/>
  <c r="BC208" i="12" s="1"/>
  <c r="BB135" i="12"/>
  <c r="BB208" i="12" s="1"/>
  <c r="BA135" i="12"/>
  <c r="BA208" i="12" s="1"/>
  <c r="AZ135" i="12"/>
  <c r="AZ208" i="12" s="1"/>
  <c r="AY135" i="12"/>
  <c r="AY208" i="12" s="1"/>
  <c r="AX135" i="12"/>
  <c r="AX208" i="12" s="1"/>
  <c r="AW135" i="12"/>
  <c r="AW208" i="12" s="1"/>
  <c r="AV135" i="12"/>
  <c r="AV208" i="12" s="1"/>
  <c r="AU135" i="12"/>
  <c r="AU208" i="12" s="1"/>
  <c r="AT135" i="12"/>
  <c r="AT208" i="12" s="1"/>
  <c r="AS135" i="12"/>
  <c r="AS208" i="12" s="1"/>
  <c r="AR135" i="12"/>
  <c r="AR208" i="12" s="1"/>
  <c r="AQ135" i="12"/>
  <c r="AQ208" i="12" s="1"/>
  <c r="AP135" i="12"/>
  <c r="AP208" i="12" s="1"/>
  <c r="AO135" i="12"/>
  <c r="AO208" i="12" s="1"/>
  <c r="AN135" i="12"/>
  <c r="AN208" i="12" s="1"/>
  <c r="AM135" i="12"/>
  <c r="AM208" i="12" s="1"/>
  <c r="AL135" i="12"/>
  <c r="AL208" i="12" s="1"/>
  <c r="AK135" i="12"/>
  <c r="AK208" i="12" s="1"/>
  <c r="AJ135" i="12"/>
  <c r="AJ208" i="12" s="1"/>
  <c r="AI135" i="12"/>
  <c r="AI208" i="12" s="1"/>
  <c r="AH135" i="12"/>
  <c r="AH208" i="12" s="1"/>
  <c r="AG135" i="12"/>
  <c r="AG208" i="12" s="1"/>
  <c r="AF135" i="12"/>
  <c r="AF208" i="12" s="1"/>
  <c r="AE135" i="12"/>
  <c r="AE208" i="12" s="1"/>
  <c r="AD135" i="12"/>
  <c r="AD208" i="12" s="1"/>
  <c r="AC135" i="12"/>
  <c r="AC208" i="12" s="1"/>
  <c r="AB135" i="12"/>
  <c r="AB208" i="12" s="1"/>
  <c r="AA135" i="12"/>
  <c r="AA208" i="12" s="1"/>
  <c r="Z135" i="12"/>
  <c r="Z208" i="12" s="1"/>
  <c r="Y135" i="12"/>
  <c r="Y208" i="12" s="1"/>
  <c r="X135" i="12"/>
  <c r="X208" i="12" s="1"/>
  <c r="W135" i="12"/>
  <c r="W208" i="12" s="1"/>
  <c r="V135" i="12"/>
  <c r="V208" i="12" s="1"/>
  <c r="U135" i="12"/>
  <c r="U208" i="12" s="1"/>
  <c r="T135" i="12"/>
  <c r="T208" i="12" s="1"/>
  <c r="S135" i="12"/>
  <c r="S208" i="12" s="1"/>
  <c r="R135" i="12"/>
  <c r="R208" i="12" s="1"/>
  <c r="Q135" i="12"/>
  <c r="Q208" i="12" s="1"/>
  <c r="P135" i="12"/>
  <c r="P208" i="12" s="1"/>
  <c r="O135" i="12"/>
  <c r="O208" i="12" s="1"/>
  <c r="N135" i="12"/>
  <c r="N208" i="12" s="1"/>
  <c r="M135" i="12"/>
  <c r="M208" i="12" s="1"/>
  <c r="L135" i="12"/>
  <c r="L208" i="12" s="1"/>
  <c r="K135" i="12"/>
  <c r="K208" i="12" s="1"/>
  <c r="J135" i="12"/>
  <c r="J208" i="12" s="1"/>
  <c r="I135" i="12"/>
  <c r="I208" i="12" s="1"/>
  <c r="H135" i="12"/>
  <c r="H208" i="12" s="1"/>
  <c r="G135" i="12"/>
  <c r="G208" i="12" s="1"/>
  <c r="F135" i="12"/>
  <c r="F208" i="12" s="1"/>
  <c r="BF133" i="12"/>
  <c r="BF206" i="12" s="1"/>
  <c r="BE133" i="12"/>
  <c r="BE206" i="12" s="1"/>
  <c r="BD133" i="12"/>
  <c r="BD206" i="12" s="1"/>
  <c r="BC133" i="12"/>
  <c r="BC206" i="12" s="1"/>
  <c r="BB133" i="12"/>
  <c r="BB206" i="12" s="1"/>
  <c r="BA133" i="12"/>
  <c r="BA206" i="12" s="1"/>
  <c r="AZ133" i="12"/>
  <c r="AZ206" i="12" s="1"/>
  <c r="AY133" i="12"/>
  <c r="AY206" i="12" s="1"/>
  <c r="AX133" i="12"/>
  <c r="AX206" i="12" s="1"/>
  <c r="AW133" i="12"/>
  <c r="AW206" i="12" s="1"/>
  <c r="AV133" i="12"/>
  <c r="AV206" i="12" s="1"/>
  <c r="AU133" i="12"/>
  <c r="AU206" i="12" s="1"/>
  <c r="AT133" i="12"/>
  <c r="AT206" i="12" s="1"/>
  <c r="AS133" i="12"/>
  <c r="AS206" i="12" s="1"/>
  <c r="AR133" i="12"/>
  <c r="AR206" i="12" s="1"/>
  <c r="AQ133" i="12"/>
  <c r="AQ206" i="12" s="1"/>
  <c r="AP133" i="12"/>
  <c r="AP206" i="12" s="1"/>
  <c r="AO133" i="12"/>
  <c r="AO206" i="12" s="1"/>
  <c r="AN133" i="12"/>
  <c r="AN206" i="12" s="1"/>
  <c r="AM133" i="12"/>
  <c r="AM206" i="12" s="1"/>
  <c r="AL133" i="12"/>
  <c r="AL206" i="12" s="1"/>
  <c r="AK133" i="12"/>
  <c r="AK206" i="12" s="1"/>
  <c r="AJ133" i="12"/>
  <c r="AJ206" i="12" s="1"/>
  <c r="AI133" i="12"/>
  <c r="AI206" i="12" s="1"/>
  <c r="AH133" i="12"/>
  <c r="AH206" i="12" s="1"/>
  <c r="AG133" i="12"/>
  <c r="AG206" i="12" s="1"/>
  <c r="AF133" i="12"/>
  <c r="AF206" i="12" s="1"/>
  <c r="AE133" i="12"/>
  <c r="AE206" i="12" s="1"/>
  <c r="AD133" i="12"/>
  <c r="AD206" i="12" s="1"/>
  <c r="AC133" i="12"/>
  <c r="AC206" i="12" s="1"/>
  <c r="AB133" i="12"/>
  <c r="AB206" i="12" s="1"/>
  <c r="AA133" i="12"/>
  <c r="AA206" i="12" s="1"/>
  <c r="Z133" i="12"/>
  <c r="Z206" i="12" s="1"/>
  <c r="Y133" i="12"/>
  <c r="Y206" i="12" s="1"/>
  <c r="X133" i="12"/>
  <c r="X206" i="12" s="1"/>
  <c r="W133" i="12"/>
  <c r="W206" i="12" s="1"/>
  <c r="V133" i="12"/>
  <c r="V206" i="12" s="1"/>
  <c r="U133" i="12"/>
  <c r="U206" i="12" s="1"/>
  <c r="T133" i="12"/>
  <c r="T206" i="12" s="1"/>
  <c r="S133" i="12"/>
  <c r="S206" i="12" s="1"/>
  <c r="R133" i="12"/>
  <c r="R206" i="12" s="1"/>
  <c r="Q133" i="12"/>
  <c r="Q206" i="12" s="1"/>
  <c r="P133" i="12"/>
  <c r="P206" i="12" s="1"/>
  <c r="O133" i="12"/>
  <c r="O206" i="12" s="1"/>
  <c r="N133" i="12"/>
  <c r="N206" i="12" s="1"/>
  <c r="M133" i="12"/>
  <c r="M206" i="12" s="1"/>
  <c r="L133" i="12"/>
  <c r="L206" i="12" s="1"/>
  <c r="K133" i="12"/>
  <c r="K206" i="12" s="1"/>
  <c r="J133" i="12"/>
  <c r="J206" i="12" s="1"/>
  <c r="I133" i="12"/>
  <c r="I206" i="12" s="1"/>
  <c r="H133" i="12"/>
  <c r="H206" i="12" s="1"/>
  <c r="G133" i="12"/>
  <c r="G206" i="12" s="1"/>
  <c r="F133" i="12"/>
  <c r="F206" i="12" s="1"/>
  <c r="BF132" i="12"/>
  <c r="BF205" i="12" s="1"/>
  <c r="BE132" i="12"/>
  <c r="BE205" i="12" s="1"/>
  <c r="BD132" i="12"/>
  <c r="BD205" i="12" s="1"/>
  <c r="BC132" i="12"/>
  <c r="BC205" i="12" s="1"/>
  <c r="BB132" i="12"/>
  <c r="BB205" i="12" s="1"/>
  <c r="BA132" i="12"/>
  <c r="BA205" i="12" s="1"/>
  <c r="AZ132" i="12"/>
  <c r="AZ205" i="12" s="1"/>
  <c r="AY132" i="12"/>
  <c r="AY205" i="12" s="1"/>
  <c r="AX132" i="12"/>
  <c r="AX205" i="12" s="1"/>
  <c r="AW132" i="12"/>
  <c r="AW205" i="12" s="1"/>
  <c r="AV132" i="12"/>
  <c r="AV205" i="12" s="1"/>
  <c r="AU132" i="12"/>
  <c r="AU205" i="12" s="1"/>
  <c r="AT132" i="12"/>
  <c r="AT205" i="12" s="1"/>
  <c r="AS132" i="12"/>
  <c r="AS205" i="12" s="1"/>
  <c r="AR132" i="12"/>
  <c r="AR205" i="12" s="1"/>
  <c r="AQ132" i="12"/>
  <c r="AQ205" i="12" s="1"/>
  <c r="AP132" i="12"/>
  <c r="AP205" i="12" s="1"/>
  <c r="AO132" i="12"/>
  <c r="AO205" i="12" s="1"/>
  <c r="AN132" i="12"/>
  <c r="AN205" i="12" s="1"/>
  <c r="AM132" i="12"/>
  <c r="AM205" i="12" s="1"/>
  <c r="AL132" i="12"/>
  <c r="AL205" i="12" s="1"/>
  <c r="AK132" i="12"/>
  <c r="AK205" i="12" s="1"/>
  <c r="AJ132" i="12"/>
  <c r="AJ205" i="12" s="1"/>
  <c r="AI132" i="12"/>
  <c r="AI205" i="12" s="1"/>
  <c r="AH132" i="12"/>
  <c r="AH205" i="12" s="1"/>
  <c r="AG132" i="12"/>
  <c r="AG205" i="12" s="1"/>
  <c r="AF132" i="12"/>
  <c r="AF205" i="12" s="1"/>
  <c r="AE132" i="12"/>
  <c r="AE205" i="12" s="1"/>
  <c r="AD132" i="12"/>
  <c r="AD205" i="12" s="1"/>
  <c r="AC132" i="12"/>
  <c r="AC205" i="12" s="1"/>
  <c r="AB132" i="12"/>
  <c r="AB205" i="12" s="1"/>
  <c r="AA132" i="12"/>
  <c r="AA205" i="12" s="1"/>
  <c r="Z132" i="12"/>
  <c r="Z205" i="12" s="1"/>
  <c r="Y132" i="12"/>
  <c r="Y205" i="12" s="1"/>
  <c r="X132" i="12"/>
  <c r="X205" i="12" s="1"/>
  <c r="W132" i="12"/>
  <c r="W205" i="12" s="1"/>
  <c r="V132" i="12"/>
  <c r="V205" i="12" s="1"/>
  <c r="U132" i="12"/>
  <c r="U205" i="12" s="1"/>
  <c r="T132" i="12"/>
  <c r="T205" i="12" s="1"/>
  <c r="S132" i="12"/>
  <c r="S205" i="12" s="1"/>
  <c r="R132" i="12"/>
  <c r="R205" i="12" s="1"/>
  <c r="Q132" i="12"/>
  <c r="Q205" i="12" s="1"/>
  <c r="P132" i="12"/>
  <c r="P205" i="12" s="1"/>
  <c r="O132" i="12"/>
  <c r="O205" i="12" s="1"/>
  <c r="N132" i="12"/>
  <c r="N205" i="12" s="1"/>
  <c r="M132" i="12"/>
  <c r="M205" i="12" s="1"/>
  <c r="L132" i="12"/>
  <c r="L205" i="12" s="1"/>
  <c r="K132" i="12"/>
  <c r="K205" i="12" s="1"/>
  <c r="J132" i="12"/>
  <c r="J205" i="12" s="1"/>
  <c r="I132" i="12"/>
  <c r="I205" i="12" s="1"/>
  <c r="H132" i="12"/>
  <c r="H205" i="12" s="1"/>
  <c r="G132" i="12"/>
  <c r="G205" i="12" s="1"/>
  <c r="F132" i="12"/>
  <c r="F205" i="12" s="1"/>
  <c r="BF130" i="12"/>
  <c r="BF203" i="12" s="1"/>
  <c r="BE130" i="12"/>
  <c r="BE203" i="12" s="1"/>
  <c r="BD130" i="12"/>
  <c r="BD203" i="12" s="1"/>
  <c r="BC130" i="12"/>
  <c r="BC203" i="12" s="1"/>
  <c r="BB130" i="12"/>
  <c r="BB203" i="12" s="1"/>
  <c r="BA130" i="12"/>
  <c r="BA203" i="12" s="1"/>
  <c r="AZ130" i="12"/>
  <c r="AZ203" i="12" s="1"/>
  <c r="AY130" i="12"/>
  <c r="AY203" i="12" s="1"/>
  <c r="AX130" i="12"/>
  <c r="AX203" i="12" s="1"/>
  <c r="AW130" i="12"/>
  <c r="AW203" i="12" s="1"/>
  <c r="AV130" i="12"/>
  <c r="AV203" i="12" s="1"/>
  <c r="AU130" i="12"/>
  <c r="AU203" i="12" s="1"/>
  <c r="AT130" i="12"/>
  <c r="AT203" i="12" s="1"/>
  <c r="AS130" i="12"/>
  <c r="AS203" i="12" s="1"/>
  <c r="AR130" i="12"/>
  <c r="AR203" i="12" s="1"/>
  <c r="AQ130" i="12"/>
  <c r="AQ203" i="12" s="1"/>
  <c r="AP130" i="12"/>
  <c r="AP203" i="12" s="1"/>
  <c r="AO130" i="12"/>
  <c r="AO203" i="12" s="1"/>
  <c r="AN130" i="12"/>
  <c r="AN203" i="12" s="1"/>
  <c r="AM130" i="12"/>
  <c r="AM203" i="12" s="1"/>
  <c r="AL130" i="12"/>
  <c r="AL203" i="12" s="1"/>
  <c r="AK130" i="12"/>
  <c r="AK203" i="12" s="1"/>
  <c r="AJ130" i="12"/>
  <c r="AJ203" i="12" s="1"/>
  <c r="AI130" i="12"/>
  <c r="AI203" i="12" s="1"/>
  <c r="AH130" i="12"/>
  <c r="AH203" i="12" s="1"/>
  <c r="AG130" i="12"/>
  <c r="AG203" i="12" s="1"/>
  <c r="AF130" i="12"/>
  <c r="AF203" i="12" s="1"/>
  <c r="AE130" i="12"/>
  <c r="AE203" i="12" s="1"/>
  <c r="AD130" i="12"/>
  <c r="AD203" i="12" s="1"/>
  <c r="AC130" i="12"/>
  <c r="AC203" i="12" s="1"/>
  <c r="AB130" i="12"/>
  <c r="AB203" i="12" s="1"/>
  <c r="AA130" i="12"/>
  <c r="AA203" i="12" s="1"/>
  <c r="Z130" i="12"/>
  <c r="Z203" i="12" s="1"/>
  <c r="Y130" i="12"/>
  <c r="Y203" i="12" s="1"/>
  <c r="X130" i="12"/>
  <c r="X203" i="12" s="1"/>
  <c r="W130" i="12"/>
  <c r="W203" i="12" s="1"/>
  <c r="V130" i="12"/>
  <c r="V203" i="12" s="1"/>
  <c r="U130" i="12"/>
  <c r="U203" i="12" s="1"/>
  <c r="T130" i="12"/>
  <c r="T203" i="12" s="1"/>
  <c r="S130" i="12"/>
  <c r="S203" i="12" s="1"/>
  <c r="R130" i="12"/>
  <c r="R203" i="12" s="1"/>
  <c r="Q130" i="12"/>
  <c r="Q203" i="12" s="1"/>
  <c r="P130" i="12"/>
  <c r="P203" i="12" s="1"/>
  <c r="O130" i="12"/>
  <c r="O203" i="12" s="1"/>
  <c r="N130" i="12"/>
  <c r="N203" i="12" s="1"/>
  <c r="M130" i="12"/>
  <c r="M203" i="12" s="1"/>
  <c r="L130" i="12"/>
  <c r="L203" i="12" s="1"/>
  <c r="K130" i="12"/>
  <c r="K203" i="12" s="1"/>
  <c r="J130" i="12"/>
  <c r="J203" i="12" s="1"/>
  <c r="I130" i="12"/>
  <c r="I203" i="12" s="1"/>
  <c r="H130" i="12"/>
  <c r="H203" i="12" s="1"/>
  <c r="G130" i="12"/>
  <c r="G203" i="12" s="1"/>
  <c r="F130" i="12"/>
  <c r="F203" i="12" s="1"/>
  <c r="BF129" i="12"/>
  <c r="BE129" i="12"/>
  <c r="BD129" i="12"/>
  <c r="BC129" i="12"/>
  <c r="BB129" i="12"/>
  <c r="BA129" i="12"/>
  <c r="AZ129" i="12"/>
  <c r="AY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R129" i="12"/>
  <c r="Q129" i="12"/>
  <c r="P129" i="12"/>
  <c r="O129" i="12"/>
  <c r="N129" i="12"/>
  <c r="M129" i="12"/>
  <c r="L129" i="12"/>
  <c r="K129" i="12"/>
  <c r="J129" i="12"/>
  <c r="I129" i="12"/>
  <c r="H129" i="12"/>
  <c r="G129" i="12"/>
  <c r="F129" i="12"/>
  <c r="BF127" i="12"/>
  <c r="BF200" i="12" s="1"/>
  <c r="BE127" i="12"/>
  <c r="BE200" i="12" s="1"/>
  <c r="BD127" i="12"/>
  <c r="BD200" i="12" s="1"/>
  <c r="BC127" i="12"/>
  <c r="BC200" i="12" s="1"/>
  <c r="BB127" i="12"/>
  <c r="BB200" i="12" s="1"/>
  <c r="BA127" i="12"/>
  <c r="BA200" i="12" s="1"/>
  <c r="AZ127" i="12"/>
  <c r="AZ200" i="12" s="1"/>
  <c r="AY127" i="12"/>
  <c r="AY200" i="12" s="1"/>
  <c r="AX127" i="12"/>
  <c r="AX200" i="12" s="1"/>
  <c r="AW127" i="12"/>
  <c r="AW200" i="12" s="1"/>
  <c r="AV127" i="12"/>
  <c r="AV200" i="12" s="1"/>
  <c r="AU127" i="12"/>
  <c r="AU200" i="12" s="1"/>
  <c r="AT127" i="12"/>
  <c r="AT200" i="12" s="1"/>
  <c r="AS127" i="12"/>
  <c r="AS200" i="12" s="1"/>
  <c r="AR127" i="12"/>
  <c r="AR200" i="12" s="1"/>
  <c r="AQ127" i="12"/>
  <c r="AQ200" i="12" s="1"/>
  <c r="AP127" i="12"/>
  <c r="AP200" i="12" s="1"/>
  <c r="AO127" i="12"/>
  <c r="AO200" i="12" s="1"/>
  <c r="AN127" i="12"/>
  <c r="AN200" i="12" s="1"/>
  <c r="AM127" i="12"/>
  <c r="AM200" i="12" s="1"/>
  <c r="AL127" i="12"/>
  <c r="AL200" i="12" s="1"/>
  <c r="AK127" i="12"/>
  <c r="AK200" i="12" s="1"/>
  <c r="AJ127" i="12"/>
  <c r="AJ200" i="12" s="1"/>
  <c r="AI127" i="12"/>
  <c r="AI200" i="12" s="1"/>
  <c r="AH127" i="12"/>
  <c r="AH200" i="12" s="1"/>
  <c r="AG127" i="12"/>
  <c r="AG200" i="12" s="1"/>
  <c r="AF127" i="12"/>
  <c r="AF200" i="12" s="1"/>
  <c r="AE127" i="12"/>
  <c r="AE200" i="12" s="1"/>
  <c r="AD127" i="12"/>
  <c r="AD200" i="12" s="1"/>
  <c r="AC127" i="12"/>
  <c r="AC200" i="12" s="1"/>
  <c r="AB127" i="12"/>
  <c r="AB200" i="12" s="1"/>
  <c r="AA127" i="12"/>
  <c r="AA200" i="12" s="1"/>
  <c r="Z127" i="12"/>
  <c r="Z200" i="12" s="1"/>
  <c r="Y127" i="12"/>
  <c r="Y200" i="12" s="1"/>
  <c r="X127" i="12"/>
  <c r="X200" i="12" s="1"/>
  <c r="W127" i="12"/>
  <c r="W200" i="12" s="1"/>
  <c r="V127" i="12"/>
  <c r="V200" i="12" s="1"/>
  <c r="U127" i="12"/>
  <c r="U200" i="12" s="1"/>
  <c r="T127" i="12"/>
  <c r="T200" i="12" s="1"/>
  <c r="S127" i="12"/>
  <c r="S200" i="12" s="1"/>
  <c r="R127" i="12"/>
  <c r="R200" i="12" s="1"/>
  <c r="Q127" i="12"/>
  <c r="Q200" i="12" s="1"/>
  <c r="P127" i="12"/>
  <c r="P200" i="12" s="1"/>
  <c r="O127" i="12"/>
  <c r="O200" i="12" s="1"/>
  <c r="N127" i="12"/>
  <c r="N200" i="12" s="1"/>
  <c r="M127" i="12"/>
  <c r="M200" i="12" s="1"/>
  <c r="L127" i="12"/>
  <c r="L200" i="12" s="1"/>
  <c r="K127" i="12"/>
  <c r="K200" i="12" s="1"/>
  <c r="J127" i="12"/>
  <c r="J200" i="12" s="1"/>
  <c r="I127" i="12"/>
  <c r="I200" i="12" s="1"/>
  <c r="H127" i="12"/>
  <c r="H200" i="12" s="1"/>
  <c r="G127" i="12"/>
  <c r="G200" i="12" s="1"/>
  <c r="F127" i="12"/>
  <c r="F200" i="12" s="1"/>
  <c r="BD126" i="12"/>
  <c r="BD199" i="12" s="1"/>
  <c r="BC126" i="12"/>
  <c r="BC199" i="12" s="1"/>
  <c r="BB126" i="12"/>
  <c r="BB199" i="12" s="1"/>
  <c r="BA126" i="12"/>
  <c r="BA199" i="12" s="1"/>
  <c r="AZ126" i="12"/>
  <c r="AZ199" i="12" s="1"/>
  <c r="AY126" i="12"/>
  <c r="AY199" i="12" s="1"/>
  <c r="AX126" i="12"/>
  <c r="AX199" i="12" s="1"/>
  <c r="AW126" i="12"/>
  <c r="AW199" i="12" s="1"/>
  <c r="AV126" i="12"/>
  <c r="AV199" i="12" s="1"/>
  <c r="AU126" i="12"/>
  <c r="AU199" i="12" s="1"/>
  <c r="AT126" i="12"/>
  <c r="AT199" i="12" s="1"/>
  <c r="AS126" i="12"/>
  <c r="AS199" i="12" s="1"/>
  <c r="AR126" i="12"/>
  <c r="AR199" i="12" s="1"/>
  <c r="AQ126" i="12"/>
  <c r="AQ199" i="12" s="1"/>
  <c r="AP126" i="12"/>
  <c r="AP199" i="12" s="1"/>
  <c r="AO126" i="12"/>
  <c r="AO199" i="12" s="1"/>
  <c r="AN126" i="12"/>
  <c r="AN199" i="12" s="1"/>
  <c r="AM126" i="12"/>
  <c r="AM199" i="12" s="1"/>
  <c r="AL126" i="12"/>
  <c r="AL199" i="12" s="1"/>
  <c r="AK126" i="12"/>
  <c r="AK199" i="12" s="1"/>
  <c r="AJ126" i="12"/>
  <c r="AJ199" i="12" s="1"/>
  <c r="AI126" i="12"/>
  <c r="AI199" i="12" s="1"/>
  <c r="AH126" i="12"/>
  <c r="AH199" i="12" s="1"/>
  <c r="AG126" i="12"/>
  <c r="AG199" i="12" s="1"/>
  <c r="AF126" i="12"/>
  <c r="AF199" i="12" s="1"/>
  <c r="AE126" i="12"/>
  <c r="AE199" i="12" s="1"/>
  <c r="AD126" i="12"/>
  <c r="AD199" i="12" s="1"/>
  <c r="AC126" i="12"/>
  <c r="AC199" i="12" s="1"/>
  <c r="AB126" i="12"/>
  <c r="AB199" i="12" s="1"/>
  <c r="AA126" i="12"/>
  <c r="AA199" i="12" s="1"/>
  <c r="Z126" i="12"/>
  <c r="Z199" i="12" s="1"/>
  <c r="Y126" i="12"/>
  <c r="Y199" i="12" s="1"/>
  <c r="X126" i="12"/>
  <c r="X199" i="12" s="1"/>
  <c r="W126" i="12"/>
  <c r="W199" i="12" s="1"/>
  <c r="V126" i="12"/>
  <c r="V199" i="12" s="1"/>
  <c r="U126" i="12"/>
  <c r="U199" i="12" s="1"/>
  <c r="T126" i="12"/>
  <c r="T199" i="12" s="1"/>
  <c r="S126" i="12"/>
  <c r="S199" i="12" s="1"/>
  <c r="R126" i="12"/>
  <c r="R199" i="12" s="1"/>
  <c r="Q126" i="12"/>
  <c r="Q199" i="12" s="1"/>
  <c r="P126" i="12"/>
  <c r="P199" i="12" s="1"/>
  <c r="O126" i="12"/>
  <c r="O199" i="12" s="1"/>
  <c r="N126" i="12"/>
  <c r="N199" i="12" s="1"/>
  <c r="M126" i="12"/>
  <c r="M199" i="12" s="1"/>
  <c r="L126" i="12"/>
  <c r="L199" i="12" s="1"/>
  <c r="K126" i="12"/>
  <c r="K199" i="12" s="1"/>
  <c r="J126" i="12"/>
  <c r="J199" i="12" s="1"/>
  <c r="I126" i="12"/>
  <c r="I199" i="12" s="1"/>
  <c r="H126" i="12"/>
  <c r="H199" i="12" s="1"/>
  <c r="G126" i="12"/>
  <c r="G199" i="12" s="1"/>
  <c r="F126" i="12"/>
  <c r="F199" i="12" s="1"/>
  <c r="BD125" i="12"/>
  <c r="BD198" i="12" s="1"/>
  <c r="BC125" i="12"/>
  <c r="BC198" i="12" s="1"/>
  <c r="BB125" i="12"/>
  <c r="BB198" i="12" s="1"/>
  <c r="BA125" i="12"/>
  <c r="BA198" i="12" s="1"/>
  <c r="AZ125" i="12"/>
  <c r="AZ198" i="12" s="1"/>
  <c r="AY125" i="12"/>
  <c r="AY198" i="12" s="1"/>
  <c r="AX125" i="12"/>
  <c r="AX198" i="12" s="1"/>
  <c r="AW125" i="12"/>
  <c r="AW198" i="12" s="1"/>
  <c r="AV125" i="12"/>
  <c r="AV198" i="12" s="1"/>
  <c r="AU125" i="12"/>
  <c r="AU198" i="12" s="1"/>
  <c r="AT125" i="12"/>
  <c r="AT198" i="12" s="1"/>
  <c r="AS125" i="12"/>
  <c r="AS198" i="12" s="1"/>
  <c r="AR125" i="12"/>
  <c r="AR198" i="12" s="1"/>
  <c r="AQ125" i="12"/>
  <c r="AQ198" i="12" s="1"/>
  <c r="AP125" i="12"/>
  <c r="AP198" i="12" s="1"/>
  <c r="AO125" i="12"/>
  <c r="AO198" i="12" s="1"/>
  <c r="AN125" i="12"/>
  <c r="AN198" i="12" s="1"/>
  <c r="AM125" i="12"/>
  <c r="AM198" i="12" s="1"/>
  <c r="AL125" i="12"/>
  <c r="AL198" i="12" s="1"/>
  <c r="AK125" i="12"/>
  <c r="AK198" i="12" s="1"/>
  <c r="AJ125" i="12"/>
  <c r="AJ198" i="12" s="1"/>
  <c r="AI125" i="12"/>
  <c r="AI198" i="12" s="1"/>
  <c r="AH125" i="12"/>
  <c r="AH198" i="12" s="1"/>
  <c r="AG125" i="12"/>
  <c r="AG198" i="12" s="1"/>
  <c r="AF125" i="12"/>
  <c r="AF198" i="12" s="1"/>
  <c r="AE125" i="12"/>
  <c r="AE198" i="12" s="1"/>
  <c r="AD125" i="12"/>
  <c r="AD198" i="12" s="1"/>
  <c r="AC125" i="12"/>
  <c r="AC198" i="12" s="1"/>
  <c r="AB125" i="12"/>
  <c r="AB198" i="12" s="1"/>
  <c r="AA125" i="12"/>
  <c r="AA198" i="12" s="1"/>
  <c r="Z125" i="12"/>
  <c r="Z198" i="12" s="1"/>
  <c r="Y125" i="12"/>
  <c r="Y198" i="12" s="1"/>
  <c r="X125" i="12"/>
  <c r="X198" i="12" s="1"/>
  <c r="W125" i="12"/>
  <c r="W198" i="12" s="1"/>
  <c r="V125" i="12"/>
  <c r="V198" i="12" s="1"/>
  <c r="U125" i="12"/>
  <c r="U198" i="12" s="1"/>
  <c r="T125" i="12"/>
  <c r="T198" i="12" s="1"/>
  <c r="S125" i="12"/>
  <c r="S198" i="12" s="1"/>
  <c r="R125" i="12"/>
  <c r="R198" i="12" s="1"/>
  <c r="Q125" i="12"/>
  <c r="Q198" i="12" s="1"/>
  <c r="P125" i="12"/>
  <c r="P198" i="12" s="1"/>
  <c r="O125" i="12"/>
  <c r="O198" i="12" s="1"/>
  <c r="N125" i="12"/>
  <c r="N198" i="12" s="1"/>
  <c r="M125" i="12"/>
  <c r="M198" i="12" s="1"/>
  <c r="L125" i="12"/>
  <c r="L198" i="12" s="1"/>
  <c r="K125" i="12"/>
  <c r="K198" i="12" s="1"/>
  <c r="J125" i="12"/>
  <c r="J198" i="12" s="1"/>
  <c r="I125" i="12"/>
  <c r="I198" i="12" s="1"/>
  <c r="H125" i="12"/>
  <c r="H198" i="12" s="1"/>
  <c r="G125" i="12"/>
  <c r="G198" i="12" s="1"/>
  <c r="F125" i="12"/>
  <c r="F198" i="12" s="1"/>
  <c r="BF124" i="12"/>
  <c r="BM47" i="13" s="1"/>
  <c r="BD124" i="12"/>
  <c r="BC124" i="12"/>
  <c r="BB124" i="12"/>
  <c r="BA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T124" i="12"/>
  <c r="S124" i="12"/>
  <c r="R124" i="12"/>
  <c r="Q124" i="12"/>
  <c r="P124" i="12"/>
  <c r="O124" i="12"/>
  <c r="N124" i="12"/>
  <c r="M124" i="12"/>
  <c r="L124" i="12"/>
  <c r="K124" i="12"/>
  <c r="J124" i="12"/>
  <c r="I124" i="12"/>
  <c r="H124" i="12"/>
  <c r="G124" i="12"/>
  <c r="F124" i="12"/>
  <c r="BF123" i="12"/>
  <c r="BF196" i="12" s="1"/>
  <c r="BE123" i="12"/>
  <c r="BE196" i="12" s="1"/>
  <c r="BD123" i="12"/>
  <c r="BD196" i="12" s="1"/>
  <c r="BC123" i="12"/>
  <c r="BC196" i="12" s="1"/>
  <c r="BB123" i="12"/>
  <c r="BB196" i="12" s="1"/>
  <c r="BA123" i="12"/>
  <c r="BA196" i="12" s="1"/>
  <c r="AZ123" i="12"/>
  <c r="AZ196" i="12" s="1"/>
  <c r="AY123" i="12"/>
  <c r="AY196" i="12" s="1"/>
  <c r="AX123" i="12"/>
  <c r="AX196" i="12" s="1"/>
  <c r="AW123" i="12"/>
  <c r="AW196" i="12" s="1"/>
  <c r="AV123" i="12"/>
  <c r="AV196" i="12" s="1"/>
  <c r="AU123" i="12"/>
  <c r="AU196" i="12" s="1"/>
  <c r="AT123" i="12"/>
  <c r="AT196" i="12" s="1"/>
  <c r="AS123" i="12"/>
  <c r="AS196" i="12" s="1"/>
  <c r="AR123" i="12"/>
  <c r="AR196" i="12" s="1"/>
  <c r="AQ123" i="12"/>
  <c r="AQ196" i="12" s="1"/>
  <c r="AP123" i="12"/>
  <c r="AP196" i="12" s="1"/>
  <c r="AO123" i="12"/>
  <c r="AO196" i="12" s="1"/>
  <c r="AN123" i="12"/>
  <c r="AN196" i="12" s="1"/>
  <c r="AM123" i="12"/>
  <c r="AM196" i="12" s="1"/>
  <c r="AL123" i="12"/>
  <c r="AL196" i="12" s="1"/>
  <c r="AK123" i="12"/>
  <c r="AK196" i="12" s="1"/>
  <c r="AJ123" i="12"/>
  <c r="AJ196" i="12" s="1"/>
  <c r="AI123" i="12"/>
  <c r="AI196" i="12" s="1"/>
  <c r="AH123" i="12"/>
  <c r="AH196" i="12" s="1"/>
  <c r="AG123" i="12"/>
  <c r="AG196" i="12" s="1"/>
  <c r="AF123" i="12"/>
  <c r="AF196" i="12" s="1"/>
  <c r="AE123" i="12"/>
  <c r="AE196" i="12" s="1"/>
  <c r="AD123" i="12"/>
  <c r="AD196" i="12" s="1"/>
  <c r="AC123" i="12"/>
  <c r="AC196" i="12" s="1"/>
  <c r="AB123" i="12"/>
  <c r="AB196" i="12" s="1"/>
  <c r="AA123" i="12"/>
  <c r="AA196" i="12" s="1"/>
  <c r="Z123" i="12"/>
  <c r="Z196" i="12" s="1"/>
  <c r="Y123" i="12"/>
  <c r="Y196" i="12" s="1"/>
  <c r="X123" i="12"/>
  <c r="X196" i="12" s="1"/>
  <c r="W123" i="12"/>
  <c r="W196" i="12" s="1"/>
  <c r="V123" i="12"/>
  <c r="V196" i="12" s="1"/>
  <c r="U123" i="12"/>
  <c r="U196" i="12" s="1"/>
  <c r="T123" i="12"/>
  <c r="T196" i="12" s="1"/>
  <c r="S123" i="12"/>
  <c r="S196" i="12" s="1"/>
  <c r="R123" i="12"/>
  <c r="R196" i="12" s="1"/>
  <c r="Q123" i="12"/>
  <c r="Q196" i="12" s="1"/>
  <c r="P123" i="12"/>
  <c r="P196" i="12" s="1"/>
  <c r="O123" i="12"/>
  <c r="O196" i="12" s="1"/>
  <c r="N123" i="12"/>
  <c r="N196" i="12" s="1"/>
  <c r="M123" i="12"/>
  <c r="M196" i="12" s="1"/>
  <c r="L123" i="12"/>
  <c r="L196" i="12" s="1"/>
  <c r="K123" i="12"/>
  <c r="K196" i="12" s="1"/>
  <c r="J123" i="12"/>
  <c r="J196" i="12" s="1"/>
  <c r="I123" i="12"/>
  <c r="I196" i="12" s="1"/>
  <c r="H123" i="12"/>
  <c r="H196" i="12" s="1"/>
  <c r="G123" i="12"/>
  <c r="G196" i="12" s="1"/>
  <c r="F123" i="12"/>
  <c r="F196" i="12" s="1"/>
  <c r="BF121" i="12"/>
  <c r="BF194" i="12" s="1"/>
  <c r="BE121" i="12"/>
  <c r="BE194" i="12" s="1"/>
  <c r="BD121" i="12"/>
  <c r="BD194" i="12" s="1"/>
  <c r="BC121" i="12"/>
  <c r="BC194" i="12" s="1"/>
  <c r="BB121" i="12"/>
  <c r="BB194" i="12" s="1"/>
  <c r="BA121" i="12"/>
  <c r="BA194" i="12" s="1"/>
  <c r="AZ121" i="12"/>
  <c r="AZ194" i="12" s="1"/>
  <c r="AY121" i="12"/>
  <c r="AY194" i="12" s="1"/>
  <c r="AX121" i="12"/>
  <c r="AX194" i="12" s="1"/>
  <c r="AW121" i="12"/>
  <c r="AW194" i="12" s="1"/>
  <c r="AV121" i="12"/>
  <c r="AV194" i="12" s="1"/>
  <c r="AU121" i="12"/>
  <c r="AU194" i="12" s="1"/>
  <c r="AT121" i="12"/>
  <c r="AT194" i="12" s="1"/>
  <c r="AS121" i="12"/>
  <c r="AS194" i="12" s="1"/>
  <c r="AR121" i="12"/>
  <c r="AR194" i="12" s="1"/>
  <c r="AQ121" i="12"/>
  <c r="AQ194" i="12" s="1"/>
  <c r="AP121" i="12"/>
  <c r="AP194" i="12" s="1"/>
  <c r="AO121" i="12"/>
  <c r="AO194" i="12" s="1"/>
  <c r="AN121" i="12"/>
  <c r="AN194" i="12" s="1"/>
  <c r="AM121" i="12"/>
  <c r="AM194" i="12" s="1"/>
  <c r="AL121" i="12"/>
  <c r="AL194" i="12" s="1"/>
  <c r="AK121" i="12"/>
  <c r="AK194" i="12" s="1"/>
  <c r="AJ121" i="12"/>
  <c r="AJ194" i="12" s="1"/>
  <c r="AI121" i="12"/>
  <c r="AI194" i="12" s="1"/>
  <c r="AH121" i="12"/>
  <c r="AH194" i="12" s="1"/>
  <c r="AG121" i="12"/>
  <c r="AG194" i="12" s="1"/>
  <c r="AF121" i="12"/>
  <c r="AF194" i="12" s="1"/>
  <c r="AE121" i="12"/>
  <c r="AE194" i="12" s="1"/>
  <c r="AD121" i="12"/>
  <c r="AD194" i="12" s="1"/>
  <c r="AC121" i="12"/>
  <c r="AC194" i="12" s="1"/>
  <c r="AB121" i="12"/>
  <c r="AB194" i="12" s="1"/>
  <c r="AA121" i="12"/>
  <c r="AA194" i="12" s="1"/>
  <c r="Z121" i="12"/>
  <c r="Z194" i="12" s="1"/>
  <c r="Y121" i="12"/>
  <c r="Y194" i="12" s="1"/>
  <c r="X121" i="12"/>
  <c r="X194" i="12" s="1"/>
  <c r="W121" i="12"/>
  <c r="W194" i="12" s="1"/>
  <c r="V121" i="12"/>
  <c r="V194" i="12" s="1"/>
  <c r="U121" i="12"/>
  <c r="U194" i="12" s="1"/>
  <c r="T121" i="12"/>
  <c r="T194" i="12" s="1"/>
  <c r="S121" i="12"/>
  <c r="S194" i="12" s="1"/>
  <c r="R121" i="12"/>
  <c r="R194" i="12" s="1"/>
  <c r="Q121" i="12"/>
  <c r="Q194" i="12" s="1"/>
  <c r="P121" i="12"/>
  <c r="P194" i="12" s="1"/>
  <c r="O121" i="12"/>
  <c r="O194" i="12" s="1"/>
  <c r="N121" i="12"/>
  <c r="N194" i="12" s="1"/>
  <c r="M121" i="12"/>
  <c r="M194" i="12" s="1"/>
  <c r="L121" i="12"/>
  <c r="L194" i="12" s="1"/>
  <c r="K121" i="12"/>
  <c r="K194" i="12" s="1"/>
  <c r="J121" i="12"/>
  <c r="J194" i="12" s="1"/>
  <c r="I121" i="12"/>
  <c r="I194" i="12" s="1"/>
  <c r="H121" i="12"/>
  <c r="H194" i="12" s="1"/>
  <c r="G121" i="12"/>
  <c r="G194" i="12" s="1"/>
  <c r="F121" i="12"/>
  <c r="F194" i="12" s="1"/>
  <c r="BF120" i="12"/>
  <c r="BF193" i="12" s="1"/>
  <c r="BE120" i="12"/>
  <c r="BE193" i="12" s="1"/>
  <c r="BD120" i="12"/>
  <c r="BD193" i="12" s="1"/>
  <c r="BC120" i="12"/>
  <c r="BC193" i="12" s="1"/>
  <c r="BB120" i="12"/>
  <c r="BB193" i="12" s="1"/>
  <c r="BA120" i="12"/>
  <c r="BA193" i="12" s="1"/>
  <c r="AZ120" i="12"/>
  <c r="AZ193" i="12" s="1"/>
  <c r="AY120" i="12"/>
  <c r="AY193" i="12" s="1"/>
  <c r="AX120" i="12"/>
  <c r="AX193" i="12" s="1"/>
  <c r="AW120" i="12"/>
  <c r="AW193" i="12" s="1"/>
  <c r="AV120" i="12"/>
  <c r="AV193" i="12" s="1"/>
  <c r="AU120" i="12"/>
  <c r="AU193" i="12" s="1"/>
  <c r="AT120" i="12"/>
  <c r="AT193" i="12" s="1"/>
  <c r="AS120" i="12"/>
  <c r="AS193" i="12" s="1"/>
  <c r="AR120" i="12"/>
  <c r="AR193" i="12" s="1"/>
  <c r="AQ120" i="12"/>
  <c r="AQ193" i="12" s="1"/>
  <c r="AP120" i="12"/>
  <c r="AP193" i="12" s="1"/>
  <c r="AO120" i="12"/>
  <c r="AO193" i="12" s="1"/>
  <c r="AN120" i="12"/>
  <c r="AN193" i="12" s="1"/>
  <c r="AM120" i="12"/>
  <c r="AM193" i="12" s="1"/>
  <c r="AL120" i="12"/>
  <c r="AL193" i="12" s="1"/>
  <c r="AK120" i="12"/>
  <c r="AK193" i="12" s="1"/>
  <c r="AJ120" i="12"/>
  <c r="AJ193" i="12" s="1"/>
  <c r="AI120" i="12"/>
  <c r="AI193" i="12" s="1"/>
  <c r="AH120" i="12"/>
  <c r="AH193" i="12" s="1"/>
  <c r="AG120" i="12"/>
  <c r="AG193" i="12" s="1"/>
  <c r="AF120" i="12"/>
  <c r="AF193" i="12" s="1"/>
  <c r="AE120" i="12"/>
  <c r="AE193" i="12" s="1"/>
  <c r="AD120" i="12"/>
  <c r="AD193" i="12" s="1"/>
  <c r="AC120" i="12"/>
  <c r="AC193" i="12" s="1"/>
  <c r="AB120" i="12"/>
  <c r="AB193" i="12" s="1"/>
  <c r="AA120" i="12"/>
  <c r="AA193" i="12" s="1"/>
  <c r="Z120" i="12"/>
  <c r="Z193" i="12" s="1"/>
  <c r="Y120" i="12"/>
  <c r="Y193" i="12" s="1"/>
  <c r="X120" i="12"/>
  <c r="X193" i="12" s="1"/>
  <c r="W120" i="12"/>
  <c r="W193" i="12" s="1"/>
  <c r="V120" i="12"/>
  <c r="V193" i="12" s="1"/>
  <c r="U120" i="12"/>
  <c r="U193" i="12" s="1"/>
  <c r="T120" i="12"/>
  <c r="T193" i="12" s="1"/>
  <c r="S120" i="12"/>
  <c r="S193" i="12" s="1"/>
  <c r="R120" i="12"/>
  <c r="R193" i="12" s="1"/>
  <c r="Q120" i="12"/>
  <c r="Q193" i="12" s="1"/>
  <c r="P120" i="12"/>
  <c r="P193" i="12" s="1"/>
  <c r="O120" i="12"/>
  <c r="O193" i="12" s="1"/>
  <c r="N120" i="12"/>
  <c r="N193" i="12" s="1"/>
  <c r="M120" i="12"/>
  <c r="M193" i="12" s="1"/>
  <c r="L120" i="12"/>
  <c r="L193" i="12" s="1"/>
  <c r="K120" i="12"/>
  <c r="K193" i="12" s="1"/>
  <c r="J120" i="12"/>
  <c r="J193" i="12" s="1"/>
  <c r="I120" i="12"/>
  <c r="I193" i="12" s="1"/>
  <c r="H120" i="12"/>
  <c r="H193" i="12" s="1"/>
  <c r="G120" i="12"/>
  <c r="G193" i="12" s="1"/>
  <c r="F120" i="12"/>
  <c r="F193" i="12" s="1"/>
  <c r="BF118" i="12"/>
  <c r="BF191" i="12" s="1"/>
  <c r="BE118" i="12"/>
  <c r="BE191" i="12" s="1"/>
  <c r="BD118" i="12"/>
  <c r="BD191" i="12" s="1"/>
  <c r="BC118" i="12"/>
  <c r="BC191" i="12" s="1"/>
  <c r="BB118" i="12"/>
  <c r="BB191" i="12" s="1"/>
  <c r="BA118" i="12"/>
  <c r="BA191" i="12" s="1"/>
  <c r="AZ118" i="12"/>
  <c r="AZ191" i="12" s="1"/>
  <c r="AY118" i="12"/>
  <c r="AY191" i="12" s="1"/>
  <c r="AX118" i="12"/>
  <c r="AX191" i="12" s="1"/>
  <c r="AW118" i="12"/>
  <c r="AW191" i="12" s="1"/>
  <c r="AV118" i="12"/>
  <c r="AV191" i="12" s="1"/>
  <c r="AU118" i="12"/>
  <c r="AU191" i="12" s="1"/>
  <c r="AT118" i="12"/>
  <c r="AT191" i="12" s="1"/>
  <c r="AS118" i="12"/>
  <c r="AS191" i="12" s="1"/>
  <c r="AR118" i="12"/>
  <c r="AR191" i="12" s="1"/>
  <c r="AQ118" i="12"/>
  <c r="AQ191" i="12" s="1"/>
  <c r="AP118" i="12"/>
  <c r="AP191" i="12" s="1"/>
  <c r="AO118" i="12"/>
  <c r="AO191" i="12" s="1"/>
  <c r="AN118" i="12"/>
  <c r="AN191" i="12" s="1"/>
  <c r="AM118" i="12"/>
  <c r="AM191" i="12" s="1"/>
  <c r="AL118" i="12"/>
  <c r="AL191" i="12" s="1"/>
  <c r="AK118" i="12"/>
  <c r="AK191" i="12" s="1"/>
  <c r="AJ118" i="12"/>
  <c r="AJ191" i="12" s="1"/>
  <c r="AI118" i="12"/>
  <c r="AI191" i="12" s="1"/>
  <c r="AH118" i="12"/>
  <c r="AH191" i="12" s="1"/>
  <c r="AG118" i="12"/>
  <c r="AG191" i="12" s="1"/>
  <c r="AF118" i="12"/>
  <c r="AF191" i="12" s="1"/>
  <c r="AE118" i="12"/>
  <c r="AE191" i="12" s="1"/>
  <c r="AD118" i="12"/>
  <c r="AD191" i="12" s="1"/>
  <c r="AC118" i="12"/>
  <c r="AC191" i="12" s="1"/>
  <c r="AB118" i="12"/>
  <c r="AB191" i="12" s="1"/>
  <c r="AA118" i="12"/>
  <c r="AA191" i="12" s="1"/>
  <c r="Z118" i="12"/>
  <c r="Z191" i="12" s="1"/>
  <c r="Y118" i="12"/>
  <c r="Y191" i="12" s="1"/>
  <c r="X118" i="12"/>
  <c r="X191" i="12" s="1"/>
  <c r="W118" i="12"/>
  <c r="W191" i="12" s="1"/>
  <c r="V118" i="12"/>
  <c r="V191" i="12" s="1"/>
  <c r="U118" i="12"/>
  <c r="U191" i="12" s="1"/>
  <c r="T118" i="12"/>
  <c r="T191" i="12" s="1"/>
  <c r="S118" i="12"/>
  <c r="S191" i="12" s="1"/>
  <c r="R118" i="12"/>
  <c r="R191" i="12" s="1"/>
  <c r="Q118" i="12"/>
  <c r="Q191" i="12" s="1"/>
  <c r="P118" i="12"/>
  <c r="P191" i="12" s="1"/>
  <c r="O118" i="12"/>
  <c r="O191" i="12" s="1"/>
  <c r="N118" i="12"/>
  <c r="N191" i="12" s="1"/>
  <c r="M118" i="12"/>
  <c r="M191" i="12" s="1"/>
  <c r="L118" i="12"/>
  <c r="L191" i="12" s="1"/>
  <c r="K118" i="12"/>
  <c r="K191" i="12" s="1"/>
  <c r="J118" i="12"/>
  <c r="J191" i="12" s="1"/>
  <c r="I118" i="12"/>
  <c r="I191" i="12" s="1"/>
  <c r="H118" i="12"/>
  <c r="H191" i="12" s="1"/>
  <c r="G118" i="12"/>
  <c r="G191" i="12" s="1"/>
  <c r="F118" i="12"/>
  <c r="F191" i="12" s="1"/>
  <c r="BD117" i="12"/>
  <c r="BD190" i="12" s="1"/>
  <c r="BC117" i="12"/>
  <c r="BC190" i="12" s="1"/>
  <c r="BB117" i="12"/>
  <c r="BB190" i="12" s="1"/>
  <c r="BA117" i="12"/>
  <c r="BA190" i="12" s="1"/>
  <c r="AZ117" i="12"/>
  <c r="AZ190" i="12" s="1"/>
  <c r="AY117" i="12"/>
  <c r="AY190" i="12" s="1"/>
  <c r="AX117" i="12"/>
  <c r="AX190" i="12" s="1"/>
  <c r="AW117" i="12"/>
  <c r="AW190" i="12" s="1"/>
  <c r="AV117" i="12"/>
  <c r="AV190" i="12" s="1"/>
  <c r="AU117" i="12"/>
  <c r="AU190" i="12" s="1"/>
  <c r="AT117" i="12"/>
  <c r="AT190" i="12" s="1"/>
  <c r="AS117" i="12"/>
  <c r="AS190" i="12" s="1"/>
  <c r="AR117" i="12"/>
  <c r="AR190" i="12" s="1"/>
  <c r="AQ117" i="12"/>
  <c r="AQ190" i="12" s="1"/>
  <c r="AP117" i="12"/>
  <c r="AP190" i="12" s="1"/>
  <c r="AO117" i="12"/>
  <c r="AO190" i="12" s="1"/>
  <c r="AN117" i="12"/>
  <c r="AN190" i="12" s="1"/>
  <c r="AM117" i="12"/>
  <c r="AM190" i="12" s="1"/>
  <c r="AL117" i="12"/>
  <c r="AL190" i="12" s="1"/>
  <c r="AK117" i="12"/>
  <c r="AK190" i="12" s="1"/>
  <c r="AJ117" i="12"/>
  <c r="AJ190" i="12" s="1"/>
  <c r="AI117" i="12"/>
  <c r="AI190" i="12" s="1"/>
  <c r="AH117" i="12"/>
  <c r="AH190" i="12" s="1"/>
  <c r="AG117" i="12"/>
  <c r="AG190" i="12" s="1"/>
  <c r="AF117" i="12"/>
  <c r="AF190" i="12" s="1"/>
  <c r="AE117" i="12"/>
  <c r="AE190" i="12" s="1"/>
  <c r="AD117" i="12"/>
  <c r="AD190" i="12" s="1"/>
  <c r="AC117" i="12"/>
  <c r="AC190" i="12" s="1"/>
  <c r="AB117" i="12"/>
  <c r="AB190" i="12" s="1"/>
  <c r="AA117" i="12"/>
  <c r="AA190" i="12" s="1"/>
  <c r="Z117" i="12"/>
  <c r="Z190" i="12" s="1"/>
  <c r="Y117" i="12"/>
  <c r="Y190" i="12" s="1"/>
  <c r="X117" i="12"/>
  <c r="X190" i="12" s="1"/>
  <c r="W117" i="12"/>
  <c r="W190" i="12" s="1"/>
  <c r="V117" i="12"/>
  <c r="V190" i="12" s="1"/>
  <c r="U117" i="12"/>
  <c r="U190" i="12" s="1"/>
  <c r="T117" i="12"/>
  <c r="T190" i="12" s="1"/>
  <c r="S117" i="12"/>
  <c r="S190" i="12" s="1"/>
  <c r="R117" i="12"/>
  <c r="R190" i="12" s="1"/>
  <c r="Q117" i="12"/>
  <c r="Q190" i="12" s="1"/>
  <c r="P117" i="12"/>
  <c r="P190" i="12" s="1"/>
  <c r="O117" i="12"/>
  <c r="O190" i="12" s="1"/>
  <c r="N117" i="12"/>
  <c r="N190" i="12" s="1"/>
  <c r="M117" i="12"/>
  <c r="M190" i="12" s="1"/>
  <c r="L117" i="12"/>
  <c r="L190" i="12" s="1"/>
  <c r="K117" i="12"/>
  <c r="K190" i="12" s="1"/>
  <c r="J117" i="12"/>
  <c r="J190" i="12" s="1"/>
  <c r="I117" i="12"/>
  <c r="I190" i="12" s="1"/>
  <c r="H117" i="12"/>
  <c r="H190" i="12" s="1"/>
  <c r="G117" i="12"/>
  <c r="G190" i="12" s="1"/>
  <c r="F117" i="12"/>
  <c r="F190" i="12" s="1"/>
  <c r="BF116" i="12"/>
  <c r="BF189" i="12" s="1"/>
  <c r="BE116" i="12"/>
  <c r="BE189" i="12" s="1"/>
  <c r="BD116" i="12"/>
  <c r="BD189" i="12" s="1"/>
  <c r="BC116" i="12"/>
  <c r="BC189" i="12" s="1"/>
  <c r="BB116" i="12"/>
  <c r="BB189" i="12" s="1"/>
  <c r="BA116" i="12"/>
  <c r="BA189" i="12" s="1"/>
  <c r="AZ116" i="12"/>
  <c r="AZ189" i="12" s="1"/>
  <c r="AY116" i="12"/>
  <c r="AY189" i="12" s="1"/>
  <c r="AX116" i="12"/>
  <c r="AX189" i="12" s="1"/>
  <c r="AW116" i="12"/>
  <c r="AW189" i="12" s="1"/>
  <c r="AV116" i="12"/>
  <c r="AV189" i="12" s="1"/>
  <c r="AU116" i="12"/>
  <c r="AU189" i="12" s="1"/>
  <c r="AT116" i="12"/>
  <c r="AT189" i="12" s="1"/>
  <c r="AS116" i="12"/>
  <c r="AS189" i="12" s="1"/>
  <c r="AR116" i="12"/>
  <c r="AR189" i="12" s="1"/>
  <c r="AQ116" i="12"/>
  <c r="AQ189" i="12" s="1"/>
  <c r="AP116" i="12"/>
  <c r="AP189" i="12" s="1"/>
  <c r="AO116" i="12"/>
  <c r="AO189" i="12" s="1"/>
  <c r="AN116" i="12"/>
  <c r="AN189" i="12" s="1"/>
  <c r="AM116" i="12"/>
  <c r="AM189" i="12" s="1"/>
  <c r="AL116" i="12"/>
  <c r="AL189" i="12" s="1"/>
  <c r="AK116" i="12"/>
  <c r="AK189" i="12" s="1"/>
  <c r="AJ116" i="12"/>
  <c r="AJ189" i="12" s="1"/>
  <c r="AI116" i="12"/>
  <c r="AI189" i="12" s="1"/>
  <c r="AH116" i="12"/>
  <c r="AH189" i="12" s="1"/>
  <c r="AG116" i="12"/>
  <c r="AG189" i="12" s="1"/>
  <c r="AF116" i="12"/>
  <c r="AF189" i="12" s="1"/>
  <c r="AE116" i="12"/>
  <c r="AE189" i="12" s="1"/>
  <c r="AD116" i="12"/>
  <c r="AD189" i="12" s="1"/>
  <c r="AC116" i="12"/>
  <c r="AC189" i="12" s="1"/>
  <c r="AB116" i="12"/>
  <c r="AB189" i="12" s="1"/>
  <c r="AA116" i="12"/>
  <c r="AA189" i="12" s="1"/>
  <c r="Z116" i="12"/>
  <c r="Z189" i="12" s="1"/>
  <c r="Y116" i="12"/>
  <c r="Y189" i="12" s="1"/>
  <c r="X116" i="12"/>
  <c r="X189" i="12" s="1"/>
  <c r="W116" i="12"/>
  <c r="W189" i="12" s="1"/>
  <c r="V116" i="12"/>
  <c r="V189" i="12" s="1"/>
  <c r="U116" i="12"/>
  <c r="U189" i="12" s="1"/>
  <c r="T116" i="12"/>
  <c r="T189" i="12" s="1"/>
  <c r="S116" i="12"/>
  <c r="S189" i="12" s="1"/>
  <c r="R116" i="12"/>
  <c r="R189" i="12" s="1"/>
  <c r="Q116" i="12"/>
  <c r="Q189" i="12" s="1"/>
  <c r="P116" i="12"/>
  <c r="P189" i="12" s="1"/>
  <c r="O116" i="12"/>
  <c r="O189" i="12" s="1"/>
  <c r="N116" i="12"/>
  <c r="N189" i="12" s="1"/>
  <c r="M116" i="12"/>
  <c r="M189" i="12" s="1"/>
  <c r="L116" i="12"/>
  <c r="L189" i="12" s="1"/>
  <c r="K116" i="12"/>
  <c r="K189" i="12" s="1"/>
  <c r="J116" i="12"/>
  <c r="J189" i="12" s="1"/>
  <c r="I116" i="12"/>
  <c r="I189" i="12" s="1"/>
  <c r="H116" i="12"/>
  <c r="H189" i="12" s="1"/>
  <c r="G116" i="12"/>
  <c r="G189" i="12" s="1"/>
  <c r="F116" i="12"/>
  <c r="F189" i="12" s="1"/>
  <c r="BF115" i="12"/>
  <c r="BF188" i="12" s="1"/>
  <c r="BE115" i="12"/>
  <c r="BE188" i="12" s="1"/>
  <c r="BD115" i="12"/>
  <c r="BD188" i="12" s="1"/>
  <c r="BC115" i="12"/>
  <c r="BC188" i="12" s="1"/>
  <c r="BB115" i="12"/>
  <c r="BB188" i="12" s="1"/>
  <c r="BA115" i="12"/>
  <c r="BA188" i="12" s="1"/>
  <c r="AZ115" i="12"/>
  <c r="AZ188" i="12" s="1"/>
  <c r="AY115" i="12"/>
  <c r="AY188" i="12" s="1"/>
  <c r="AX115" i="12"/>
  <c r="AX188" i="12" s="1"/>
  <c r="AW115" i="12"/>
  <c r="AW188" i="12" s="1"/>
  <c r="AV115" i="12"/>
  <c r="AV188" i="12" s="1"/>
  <c r="AU115" i="12"/>
  <c r="AU188" i="12" s="1"/>
  <c r="AT115" i="12"/>
  <c r="AT188" i="12" s="1"/>
  <c r="AS115" i="12"/>
  <c r="AS188" i="12" s="1"/>
  <c r="AR115" i="12"/>
  <c r="AR188" i="12" s="1"/>
  <c r="AQ115" i="12"/>
  <c r="AQ188" i="12" s="1"/>
  <c r="AP115" i="12"/>
  <c r="AP188" i="12" s="1"/>
  <c r="AO115" i="12"/>
  <c r="AO188" i="12" s="1"/>
  <c r="AN115" i="12"/>
  <c r="AN188" i="12" s="1"/>
  <c r="AM115" i="12"/>
  <c r="AM188" i="12" s="1"/>
  <c r="AL115" i="12"/>
  <c r="AL188" i="12" s="1"/>
  <c r="AK115" i="12"/>
  <c r="AK188" i="12" s="1"/>
  <c r="AJ115" i="12"/>
  <c r="AJ188" i="12" s="1"/>
  <c r="AI115" i="12"/>
  <c r="AI188" i="12" s="1"/>
  <c r="AH115" i="12"/>
  <c r="AH188" i="12" s="1"/>
  <c r="AG115" i="12"/>
  <c r="AG188" i="12" s="1"/>
  <c r="AF115" i="12"/>
  <c r="AF188" i="12" s="1"/>
  <c r="AE115" i="12"/>
  <c r="AE188" i="12" s="1"/>
  <c r="AD115" i="12"/>
  <c r="AD188" i="12" s="1"/>
  <c r="AC115" i="12"/>
  <c r="AC188" i="12" s="1"/>
  <c r="AB115" i="12"/>
  <c r="AB188" i="12" s="1"/>
  <c r="AA115" i="12"/>
  <c r="AA188" i="12" s="1"/>
  <c r="Z115" i="12"/>
  <c r="Z188" i="12" s="1"/>
  <c r="Y115" i="12"/>
  <c r="Y188" i="12" s="1"/>
  <c r="X115" i="12"/>
  <c r="X188" i="12" s="1"/>
  <c r="W115" i="12"/>
  <c r="W188" i="12" s="1"/>
  <c r="V115" i="12"/>
  <c r="V188" i="12" s="1"/>
  <c r="U115" i="12"/>
  <c r="U188" i="12" s="1"/>
  <c r="T115" i="12"/>
  <c r="T188" i="12" s="1"/>
  <c r="S115" i="12"/>
  <c r="S188" i="12" s="1"/>
  <c r="R115" i="12"/>
  <c r="R188" i="12" s="1"/>
  <c r="Q115" i="12"/>
  <c r="Q188" i="12" s="1"/>
  <c r="P115" i="12"/>
  <c r="P188" i="12" s="1"/>
  <c r="O115" i="12"/>
  <c r="O188" i="12" s="1"/>
  <c r="N115" i="12"/>
  <c r="N188" i="12" s="1"/>
  <c r="M115" i="12"/>
  <c r="M188" i="12" s="1"/>
  <c r="L115" i="12"/>
  <c r="L188" i="12" s="1"/>
  <c r="K115" i="12"/>
  <c r="K188" i="12" s="1"/>
  <c r="J115" i="12"/>
  <c r="J188" i="12" s="1"/>
  <c r="I115" i="12"/>
  <c r="I188" i="12" s="1"/>
  <c r="H115" i="12"/>
  <c r="H188" i="12" s="1"/>
  <c r="G115" i="12"/>
  <c r="G188" i="12" s="1"/>
  <c r="F115" i="12"/>
  <c r="F188" i="12" s="1"/>
  <c r="BF114" i="12"/>
  <c r="BF187" i="12" s="1"/>
  <c r="BE114" i="12"/>
  <c r="BE187" i="12" s="1"/>
  <c r="BD114" i="12"/>
  <c r="BD187" i="12" s="1"/>
  <c r="BC114" i="12"/>
  <c r="BC187" i="12" s="1"/>
  <c r="BB114" i="12"/>
  <c r="BB187" i="12" s="1"/>
  <c r="BA114" i="12"/>
  <c r="BA187" i="12" s="1"/>
  <c r="AZ114" i="12"/>
  <c r="AZ187" i="12" s="1"/>
  <c r="AY114" i="12"/>
  <c r="AY187" i="12" s="1"/>
  <c r="AX114" i="12"/>
  <c r="AX187" i="12" s="1"/>
  <c r="AW114" i="12"/>
  <c r="AW187" i="12" s="1"/>
  <c r="AV114" i="12"/>
  <c r="AV187" i="12" s="1"/>
  <c r="AU114" i="12"/>
  <c r="AU187" i="12" s="1"/>
  <c r="AT114" i="12"/>
  <c r="AT187" i="12" s="1"/>
  <c r="AS114" i="12"/>
  <c r="AS187" i="12" s="1"/>
  <c r="AR114" i="12"/>
  <c r="AR187" i="12" s="1"/>
  <c r="AQ114" i="12"/>
  <c r="AQ187" i="12" s="1"/>
  <c r="AP114" i="12"/>
  <c r="AP187" i="12" s="1"/>
  <c r="AO114" i="12"/>
  <c r="AO187" i="12" s="1"/>
  <c r="AN114" i="12"/>
  <c r="AN187" i="12" s="1"/>
  <c r="AM114" i="12"/>
  <c r="AM187" i="12" s="1"/>
  <c r="AL114" i="12"/>
  <c r="AL187" i="12" s="1"/>
  <c r="AK114" i="12"/>
  <c r="AK187" i="12" s="1"/>
  <c r="AJ114" i="12"/>
  <c r="AJ187" i="12" s="1"/>
  <c r="AI114" i="12"/>
  <c r="AI187" i="12" s="1"/>
  <c r="AH114" i="12"/>
  <c r="AH187" i="12" s="1"/>
  <c r="AG114" i="12"/>
  <c r="AG187" i="12" s="1"/>
  <c r="AF114" i="12"/>
  <c r="AF187" i="12" s="1"/>
  <c r="AE114" i="12"/>
  <c r="AE187" i="12" s="1"/>
  <c r="AD114" i="12"/>
  <c r="AD187" i="12" s="1"/>
  <c r="AC114" i="12"/>
  <c r="AC187" i="12" s="1"/>
  <c r="AB114" i="12"/>
  <c r="AB187" i="12" s="1"/>
  <c r="AA114" i="12"/>
  <c r="AA187" i="12" s="1"/>
  <c r="Z114" i="12"/>
  <c r="Z187" i="12" s="1"/>
  <c r="Y114" i="12"/>
  <c r="Y187" i="12" s="1"/>
  <c r="X114" i="12"/>
  <c r="X187" i="12" s="1"/>
  <c r="W114" i="12"/>
  <c r="W187" i="12" s="1"/>
  <c r="V114" i="12"/>
  <c r="V187" i="12" s="1"/>
  <c r="U114" i="12"/>
  <c r="U187" i="12" s="1"/>
  <c r="T114" i="12"/>
  <c r="T187" i="12" s="1"/>
  <c r="S114" i="12"/>
  <c r="S187" i="12" s="1"/>
  <c r="R114" i="12"/>
  <c r="R187" i="12" s="1"/>
  <c r="Q114" i="12"/>
  <c r="Q187" i="12" s="1"/>
  <c r="P114" i="12"/>
  <c r="P187" i="12" s="1"/>
  <c r="O114" i="12"/>
  <c r="O187" i="12" s="1"/>
  <c r="N114" i="12"/>
  <c r="N187" i="12" s="1"/>
  <c r="M114" i="12"/>
  <c r="M187" i="12" s="1"/>
  <c r="L114" i="12"/>
  <c r="L187" i="12" s="1"/>
  <c r="K114" i="12"/>
  <c r="K187" i="12" s="1"/>
  <c r="J114" i="12"/>
  <c r="J187" i="12" s="1"/>
  <c r="I114" i="12"/>
  <c r="I187" i="12" s="1"/>
  <c r="H114" i="12"/>
  <c r="H187" i="12" s="1"/>
  <c r="G114" i="12"/>
  <c r="G187" i="12" s="1"/>
  <c r="F114" i="12"/>
  <c r="F187" i="12" s="1"/>
  <c r="BF113" i="12"/>
  <c r="BF186" i="12" s="1"/>
  <c r="BE113" i="12"/>
  <c r="BE186" i="12" s="1"/>
  <c r="BD113" i="12"/>
  <c r="BD186" i="12" s="1"/>
  <c r="BC113" i="12"/>
  <c r="BC186" i="12" s="1"/>
  <c r="BB113" i="12"/>
  <c r="BB186" i="12" s="1"/>
  <c r="BA113" i="12"/>
  <c r="BA186" i="12" s="1"/>
  <c r="AZ113" i="12"/>
  <c r="AZ186" i="12" s="1"/>
  <c r="AY113" i="12"/>
  <c r="AY186" i="12" s="1"/>
  <c r="AX113" i="12"/>
  <c r="AX186" i="12" s="1"/>
  <c r="AW113" i="12"/>
  <c r="AW186" i="12" s="1"/>
  <c r="AV113" i="12"/>
  <c r="AV186" i="12" s="1"/>
  <c r="AU113" i="12"/>
  <c r="AU186" i="12" s="1"/>
  <c r="AT113" i="12"/>
  <c r="AT186" i="12" s="1"/>
  <c r="AS113" i="12"/>
  <c r="AS186" i="12" s="1"/>
  <c r="AR113" i="12"/>
  <c r="AR186" i="12" s="1"/>
  <c r="AQ113" i="12"/>
  <c r="AQ186" i="12" s="1"/>
  <c r="AP113" i="12"/>
  <c r="AP186" i="12" s="1"/>
  <c r="AO113" i="12"/>
  <c r="AO186" i="12" s="1"/>
  <c r="AN113" i="12"/>
  <c r="AN186" i="12" s="1"/>
  <c r="AM113" i="12"/>
  <c r="AM186" i="12" s="1"/>
  <c r="AL113" i="12"/>
  <c r="AL186" i="12" s="1"/>
  <c r="AK113" i="12"/>
  <c r="AK186" i="12" s="1"/>
  <c r="AJ113" i="12"/>
  <c r="AJ186" i="12" s="1"/>
  <c r="AI113" i="12"/>
  <c r="AI186" i="12" s="1"/>
  <c r="AH113" i="12"/>
  <c r="AH186" i="12" s="1"/>
  <c r="AG113" i="12"/>
  <c r="AG186" i="12" s="1"/>
  <c r="AF113" i="12"/>
  <c r="AF186" i="12" s="1"/>
  <c r="AE113" i="12"/>
  <c r="AE186" i="12" s="1"/>
  <c r="AD113" i="12"/>
  <c r="AD186" i="12" s="1"/>
  <c r="AC113" i="12"/>
  <c r="AC186" i="12" s="1"/>
  <c r="AB113" i="12"/>
  <c r="AB186" i="12" s="1"/>
  <c r="AA113" i="12"/>
  <c r="AA186" i="12" s="1"/>
  <c r="Z113" i="12"/>
  <c r="Z186" i="12" s="1"/>
  <c r="Y113" i="12"/>
  <c r="Y186" i="12" s="1"/>
  <c r="X113" i="12"/>
  <c r="X186" i="12" s="1"/>
  <c r="W113" i="12"/>
  <c r="W186" i="12" s="1"/>
  <c r="V113" i="12"/>
  <c r="V186" i="12" s="1"/>
  <c r="U113" i="12"/>
  <c r="U186" i="12" s="1"/>
  <c r="T113" i="12"/>
  <c r="T186" i="12" s="1"/>
  <c r="S113" i="12"/>
  <c r="S186" i="12" s="1"/>
  <c r="R113" i="12"/>
  <c r="R186" i="12" s="1"/>
  <c r="Q113" i="12"/>
  <c r="Q186" i="12" s="1"/>
  <c r="P113" i="12"/>
  <c r="P186" i="12" s="1"/>
  <c r="O113" i="12"/>
  <c r="O186" i="12" s="1"/>
  <c r="N113" i="12"/>
  <c r="N186" i="12" s="1"/>
  <c r="M113" i="12"/>
  <c r="M186" i="12" s="1"/>
  <c r="L113" i="12"/>
  <c r="L186" i="12" s="1"/>
  <c r="K113" i="12"/>
  <c r="K186" i="12" s="1"/>
  <c r="J113" i="12"/>
  <c r="J186" i="12" s="1"/>
  <c r="I113" i="12"/>
  <c r="I186" i="12" s="1"/>
  <c r="H113" i="12"/>
  <c r="H186" i="12" s="1"/>
  <c r="G113" i="12"/>
  <c r="G186" i="12" s="1"/>
  <c r="F113" i="12"/>
  <c r="F186" i="12" s="1"/>
  <c r="BD112" i="12"/>
  <c r="BD185" i="12" s="1"/>
  <c r="BC112" i="12"/>
  <c r="BC185" i="12" s="1"/>
  <c r="BB112" i="12"/>
  <c r="BB185" i="12" s="1"/>
  <c r="BA112" i="12"/>
  <c r="BA185" i="12" s="1"/>
  <c r="AZ112" i="12"/>
  <c r="AZ185" i="12" s="1"/>
  <c r="AY112" i="12"/>
  <c r="AY185" i="12" s="1"/>
  <c r="AX112" i="12"/>
  <c r="AX185" i="12" s="1"/>
  <c r="AW112" i="12"/>
  <c r="AW185" i="12" s="1"/>
  <c r="AV112" i="12"/>
  <c r="AV185" i="12" s="1"/>
  <c r="AU112" i="12"/>
  <c r="AU185" i="12" s="1"/>
  <c r="AT112" i="12"/>
  <c r="AT185" i="12" s="1"/>
  <c r="AS112" i="12"/>
  <c r="AS185" i="12" s="1"/>
  <c r="AR112" i="12"/>
  <c r="AR185" i="12" s="1"/>
  <c r="AQ112" i="12"/>
  <c r="AQ185" i="12" s="1"/>
  <c r="AP112" i="12"/>
  <c r="AP185" i="12" s="1"/>
  <c r="AO112" i="12"/>
  <c r="AO185" i="12" s="1"/>
  <c r="AN112" i="12"/>
  <c r="AN185" i="12" s="1"/>
  <c r="AM112" i="12"/>
  <c r="AM185" i="12" s="1"/>
  <c r="AL112" i="12"/>
  <c r="AL185" i="12" s="1"/>
  <c r="AK112" i="12"/>
  <c r="AK185" i="12" s="1"/>
  <c r="AJ112" i="12"/>
  <c r="AJ185" i="12" s="1"/>
  <c r="AI112" i="12"/>
  <c r="AI185" i="12" s="1"/>
  <c r="AH112" i="12"/>
  <c r="AH185" i="12" s="1"/>
  <c r="AG112" i="12"/>
  <c r="AG185" i="12" s="1"/>
  <c r="AF112" i="12"/>
  <c r="AF185" i="12" s="1"/>
  <c r="AE112" i="12"/>
  <c r="AE185" i="12" s="1"/>
  <c r="AD112" i="12"/>
  <c r="AD185" i="12" s="1"/>
  <c r="AC112" i="12"/>
  <c r="AC185" i="12" s="1"/>
  <c r="AB112" i="12"/>
  <c r="AB185" i="12" s="1"/>
  <c r="AA112" i="12"/>
  <c r="AA185" i="12" s="1"/>
  <c r="Z112" i="12"/>
  <c r="Z185" i="12" s="1"/>
  <c r="Y112" i="12"/>
  <c r="Y185" i="12" s="1"/>
  <c r="X112" i="12"/>
  <c r="X185" i="12" s="1"/>
  <c r="W112" i="12"/>
  <c r="W185" i="12" s="1"/>
  <c r="V112" i="12"/>
  <c r="V185" i="12" s="1"/>
  <c r="U112" i="12"/>
  <c r="U185" i="12" s="1"/>
  <c r="T112" i="12"/>
  <c r="T185" i="12" s="1"/>
  <c r="S112" i="12"/>
  <c r="S185" i="12" s="1"/>
  <c r="R112" i="12"/>
  <c r="R185" i="12" s="1"/>
  <c r="Q112" i="12"/>
  <c r="Q185" i="12" s="1"/>
  <c r="P112" i="12"/>
  <c r="P185" i="12" s="1"/>
  <c r="O112" i="12"/>
  <c r="O185" i="12" s="1"/>
  <c r="N112" i="12"/>
  <c r="N185" i="12" s="1"/>
  <c r="M112" i="12"/>
  <c r="M185" i="12" s="1"/>
  <c r="L112" i="12"/>
  <c r="L185" i="12" s="1"/>
  <c r="K112" i="12"/>
  <c r="K185" i="12" s="1"/>
  <c r="J112" i="12"/>
  <c r="J185" i="12" s="1"/>
  <c r="I112" i="12"/>
  <c r="I185" i="12" s="1"/>
  <c r="H112" i="12"/>
  <c r="H185" i="12" s="1"/>
  <c r="G112" i="12"/>
  <c r="G185" i="12" s="1"/>
  <c r="F112" i="12"/>
  <c r="F185" i="12" s="1"/>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Q108" i="12"/>
  <c r="P108" i="12"/>
  <c r="O108" i="12"/>
  <c r="N108" i="12"/>
  <c r="M108" i="12"/>
  <c r="L108" i="12"/>
  <c r="K108" i="12"/>
  <c r="J108" i="12"/>
  <c r="I108" i="12"/>
  <c r="H108" i="12"/>
  <c r="G108" i="12"/>
  <c r="F108" i="12"/>
  <c r="BG106" i="12"/>
  <c r="BF106" i="12"/>
  <c r="BF179" i="12" s="1"/>
  <c r="BE106" i="12"/>
  <c r="BE179" i="12" s="1"/>
  <c r="BD106" i="12"/>
  <c r="BD179" i="12" s="1"/>
  <c r="BC106" i="12"/>
  <c r="BC179" i="12" s="1"/>
  <c r="BB106" i="12"/>
  <c r="BB179" i="12" s="1"/>
  <c r="BA106" i="12"/>
  <c r="BA179" i="12" s="1"/>
  <c r="AZ106" i="12"/>
  <c r="AZ179" i="12" s="1"/>
  <c r="AY106" i="12"/>
  <c r="AY179" i="12" s="1"/>
  <c r="AX106" i="12"/>
  <c r="AX179" i="12" s="1"/>
  <c r="AW106" i="12"/>
  <c r="AW179" i="12" s="1"/>
  <c r="AV106" i="12"/>
  <c r="AV179" i="12" s="1"/>
  <c r="AU106" i="12"/>
  <c r="AU179" i="12" s="1"/>
  <c r="AT106" i="12"/>
  <c r="AT179" i="12" s="1"/>
  <c r="AS106" i="12"/>
  <c r="AS179" i="12" s="1"/>
  <c r="AR106" i="12"/>
  <c r="AR179" i="12" s="1"/>
  <c r="AQ106" i="12"/>
  <c r="AQ179" i="12" s="1"/>
  <c r="AP106" i="12"/>
  <c r="AP179" i="12" s="1"/>
  <c r="AO106" i="12"/>
  <c r="AO179" i="12" s="1"/>
  <c r="AN106" i="12"/>
  <c r="AN179" i="12" s="1"/>
  <c r="AM106" i="12"/>
  <c r="AM179" i="12" s="1"/>
  <c r="AL106" i="12"/>
  <c r="AL179" i="12" s="1"/>
  <c r="AK106" i="12"/>
  <c r="AK179" i="12" s="1"/>
  <c r="AJ106" i="12"/>
  <c r="AJ179" i="12" s="1"/>
  <c r="AI106" i="12"/>
  <c r="AI179" i="12" s="1"/>
  <c r="AH106" i="12"/>
  <c r="AH179" i="12" s="1"/>
  <c r="AG106" i="12"/>
  <c r="AG179" i="12" s="1"/>
  <c r="AF106" i="12"/>
  <c r="AF179" i="12" s="1"/>
  <c r="AE106" i="12"/>
  <c r="AE179" i="12" s="1"/>
  <c r="AD106" i="12"/>
  <c r="AD179" i="12" s="1"/>
  <c r="AC106" i="12"/>
  <c r="AC179" i="12" s="1"/>
  <c r="AB106" i="12"/>
  <c r="AB179" i="12" s="1"/>
  <c r="AA106" i="12"/>
  <c r="AA179" i="12" s="1"/>
  <c r="Z106" i="12"/>
  <c r="Z179" i="12" s="1"/>
  <c r="Y106" i="12"/>
  <c r="Y179" i="12" s="1"/>
  <c r="X106" i="12"/>
  <c r="X179" i="12" s="1"/>
  <c r="W106" i="12"/>
  <c r="W179" i="12" s="1"/>
  <c r="V106" i="12"/>
  <c r="V179" i="12" s="1"/>
  <c r="U106" i="12"/>
  <c r="U179" i="12" s="1"/>
  <c r="T106" i="12"/>
  <c r="T179" i="12" s="1"/>
  <c r="S106" i="12"/>
  <c r="S179" i="12" s="1"/>
  <c r="R106" i="12"/>
  <c r="R179" i="12" s="1"/>
  <c r="Q106" i="12"/>
  <c r="Q179" i="12" s="1"/>
  <c r="P106" i="12"/>
  <c r="P179" i="12" s="1"/>
  <c r="O106" i="12"/>
  <c r="O179" i="12" s="1"/>
  <c r="N106" i="12"/>
  <c r="N179" i="12" s="1"/>
  <c r="M106" i="12"/>
  <c r="M179" i="12" s="1"/>
  <c r="L106" i="12"/>
  <c r="L179" i="12" s="1"/>
  <c r="K106" i="12"/>
  <c r="K179" i="12" s="1"/>
  <c r="J106" i="12"/>
  <c r="J179" i="12" s="1"/>
  <c r="I106" i="12"/>
  <c r="I179" i="12" s="1"/>
  <c r="H106" i="12"/>
  <c r="H179" i="12" s="1"/>
  <c r="G106" i="12"/>
  <c r="G179" i="12" s="1"/>
  <c r="F106" i="12"/>
  <c r="F179" i="12" s="1"/>
  <c r="BG105" i="12"/>
  <c r="BF105" i="12"/>
  <c r="BF178" i="12" s="1"/>
  <c r="BE105" i="12"/>
  <c r="BE178" i="12" s="1"/>
  <c r="BD105" i="12"/>
  <c r="BD178" i="12" s="1"/>
  <c r="BC105" i="12"/>
  <c r="BC178" i="12" s="1"/>
  <c r="BB105" i="12"/>
  <c r="BB178" i="12" s="1"/>
  <c r="BA105" i="12"/>
  <c r="BA178" i="12" s="1"/>
  <c r="AZ105" i="12"/>
  <c r="AZ178" i="12" s="1"/>
  <c r="AY105" i="12"/>
  <c r="AY178" i="12" s="1"/>
  <c r="AX105" i="12"/>
  <c r="AX178" i="12" s="1"/>
  <c r="AW105" i="12"/>
  <c r="AW178" i="12" s="1"/>
  <c r="AV105" i="12"/>
  <c r="AV178" i="12" s="1"/>
  <c r="AU105" i="12"/>
  <c r="AU178" i="12" s="1"/>
  <c r="AT105" i="12"/>
  <c r="AT178" i="12" s="1"/>
  <c r="AS105" i="12"/>
  <c r="AS178" i="12" s="1"/>
  <c r="AR105" i="12"/>
  <c r="AR178" i="12" s="1"/>
  <c r="AQ105" i="12"/>
  <c r="AQ178" i="12" s="1"/>
  <c r="AP105" i="12"/>
  <c r="AP178" i="12" s="1"/>
  <c r="AO105" i="12"/>
  <c r="AO178" i="12" s="1"/>
  <c r="AN105" i="12"/>
  <c r="AN178" i="12" s="1"/>
  <c r="AM105" i="12"/>
  <c r="AM178" i="12" s="1"/>
  <c r="AL105" i="12"/>
  <c r="AL178" i="12" s="1"/>
  <c r="AK105" i="12"/>
  <c r="AK178" i="12" s="1"/>
  <c r="AJ105" i="12"/>
  <c r="AJ178" i="12" s="1"/>
  <c r="AI105" i="12"/>
  <c r="AI178" i="12" s="1"/>
  <c r="AH105" i="12"/>
  <c r="AH178" i="12" s="1"/>
  <c r="AG105" i="12"/>
  <c r="AG178" i="12" s="1"/>
  <c r="AF105" i="12"/>
  <c r="AF178" i="12" s="1"/>
  <c r="AE105" i="12"/>
  <c r="AE178" i="12" s="1"/>
  <c r="AD105" i="12"/>
  <c r="AD178" i="12" s="1"/>
  <c r="AC105" i="12"/>
  <c r="AC178" i="12" s="1"/>
  <c r="AB105" i="12"/>
  <c r="AB178" i="12" s="1"/>
  <c r="AA105" i="12"/>
  <c r="AA178" i="12" s="1"/>
  <c r="Z105" i="12"/>
  <c r="Z178" i="12" s="1"/>
  <c r="Y105" i="12"/>
  <c r="Y178" i="12" s="1"/>
  <c r="X105" i="12"/>
  <c r="X178" i="12" s="1"/>
  <c r="W105" i="12"/>
  <c r="W178" i="12" s="1"/>
  <c r="V105" i="12"/>
  <c r="V178" i="12" s="1"/>
  <c r="U105" i="12"/>
  <c r="U178" i="12" s="1"/>
  <c r="T105" i="12"/>
  <c r="T178" i="12" s="1"/>
  <c r="S105" i="12"/>
  <c r="S178" i="12" s="1"/>
  <c r="R105" i="12"/>
  <c r="R178" i="12" s="1"/>
  <c r="Q105" i="12"/>
  <c r="Q178" i="12" s="1"/>
  <c r="P105" i="12"/>
  <c r="P178" i="12" s="1"/>
  <c r="O105" i="12"/>
  <c r="O178" i="12" s="1"/>
  <c r="N105" i="12"/>
  <c r="N178" i="12" s="1"/>
  <c r="M105" i="12"/>
  <c r="M178" i="12" s="1"/>
  <c r="L105" i="12"/>
  <c r="L178" i="12" s="1"/>
  <c r="K105" i="12"/>
  <c r="K178" i="12" s="1"/>
  <c r="J105" i="12"/>
  <c r="J178" i="12" s="1"/>
  <c r="I105" i="12"/>
  <c r="I178" i="12" s="1"/>
  <c r="H105" i="12"/>
  <c r="H178" i="12" s="1"/>
  <c r="G105" i="12"/>
  <c r="G178" i="12" s="1"/>
  <c r="F105" i="12"/>
  <c r="F178" i="12" s="1"/>
  <c r="BF103" i="12"/>
  <c r="BF176" i="12" s="1"/>
  <c r="BE103" i="12"/>
  <c r="BE176" i="12" s="1"/>
  <c r="BD103" i="12"/>
  <c r="BD176" i="12" s="1"/>
  <c r="BC103" i="12"/>
  <c r="BC176" i="12" s="1"/>
  <c r="BB103" i="12"/>
  <c r="BB176" i="12" s="1"/>
  <c r="BA103" i="12"/>
  <c r="BA176" i="12" s="1"/>
  <c r="AZ103" i="12"/>
  <c r="AZ176" i="12" s="1"/>
  <c r="AY103" i="12"/>
  <c r="AY176" i="12" s="1"/>
  <c r="AX103" i="12"/>
  <c r="AX176" i="12" s="1"/>
  <c r="AW103" i="12"/>
  <c r="AW176" i="12" s="1"/>
  <c r="AV103" i="12"/>
  <c r="AV176" i="12" s="1"/>
  <c r="AU103" i="12"/>
  <c r="AU176" i="12" s="1"/>
  <c r="AT103" i="12"/>
  <c r="AT176" i="12" s="1"/>
  <c r="AS103" i="12"/>
  <c r="AS176" i="12" s="1"/>
  <c r="AR103" i="12"/>
  <c r="AR176" i="12" s="1"/>
  <c r="AQ103" i="12"/>
  <c r="AQ176" i="12" s="1"/>
  <c r="AP103" i="12"/>
  <c r="AP176" i="12" s="1"/>
  <c r="AO103" i="12"/>
  <c r="AO176" i="12" s="1"/>
  <c r="AN103" i="12"/>
  <c r="AN176" i="12" s="1"/>
  <c r="AM103" i="12"/>
  <c r="AM176" i="12" s="1"/>
  <c r="AL103" i="12"/>
  <c r="AL176" i="12" s="1"/>
  <c r="AK103" i="12"/>
  <c r="AK176" i="12" s="1"/>
  <c r="AJ103" i="12"/>
  <c r="AJ176" i="12" s="1"/>
  <c r="AI103" i="12"/>
  <c r="AI176" i="12" s="1"/>
  <c r="AH103" i="12"/>
  <c r="AH176" i="12" s="1"/>
  <c r="AG103" i="12"/>
  <c r="AG176" i="12" s="1"/>
  <c r="AF103" i="12"/>
  <c r="AF176" i="12" s="1"/>
  <c r="AE103" i="12"/>
  <c r="AE176" i="12" s="1"/>
  <c r="AD103" i="12"/>
  <c r="AD176" i="12" s="1"/>
  <c r="AC103" i="12"/>
  <c r="AC176" i="12" s="1"/>
  <c r="AB103" i="12"/>
  <c r="AB176" i="12" s="1"/>
  <c r="AA103" i="12"/>
  <c r="AA176" i="12" s="1"/>
  <c r="Z103" i="12"/>
  <c r="Z176" i="12" s="1"/>
  <c r="Y103" i="12"/>
  <c r="Y176" i="12" s="1"/>
  <c r="X103" i="12"/>
  <c r="X176" i="12" s="1"/>
  <c r="W103" i="12"/>
  <c r="W176" i="12" s="1"/>
  <c r="V103" i="12"/>
  <c r="V176" i="12" s="1"/>
  <c r="U103" i="12"/>
  <c r="U176" i="12" s="1"/>
  <c r="T103" i="12"/>
  <c r="T176" i="12" s="1"/>
  <c r="S103" i="12"/>
  <c r="S176" i="12" s="1"/>
  <c r="R103" i="12"/>
  <c r="R176" i="12" s="1"/>
  <c r="Q103" i="12"/>
  <c r="Q176" i="12" s="1"/>
  <c r="P103" i="12"/>
  <c r="P176" i="12" s="1"/>
  <c r="O103" i="12"/>
  <c r="O176" i="12" s="1"/>
  <c r="N103" i="12"/>
  <c r="N176" i="12" s="1"/>
  <c r="M103" i="12"/>
  <c r="M176" i="12" s="1"/>
  <c r="L103" i="12"/>
  <c r="L176" i="12" s="1"/>
  <c r="K103" i="12"/>
  <c r="K176" i="12" s="1"/>
  <c r="J103" i="12"/>
  <c r="J176" i="12" s="1"/>
  <c r="I103" i="12"/>
  <c r="I176" i="12" s="1"/>
  <c r="H103" i="12"/>
  <c r="H176" i="12" s="1"/>
  <c r="G103" i="12"/>
  <c r="G176" i="12" s="1"/>
  <c r="F103" i="12"/>
  <c r="F176" i="12" s="1"/>
  <c r="BF102" i="12"/>
  <c r="BF175" i="12" s="1"/>
  <c r="BE102" i="12"/>
  <c r="BE175" i="12" s="1"/>
  <c r="BD102" i="12"/>
  <c r="BD175" i="12" s="1"/>
  <c r="BC102" i="12"/>
  <c r="BC175" i="12" s="1"/>
  <c r="BB102" i="12"/>
  <c r="BB175" i="12" s="1"/>
  <c r="BA102" i="12"/>
  <c r="BA175" i="12" s="1"/>
  <c r="AZ102" i="12"/>
  <c r="AZ175" i="12" s="1"/>
  <c r="AY102" i="12"/>
  <c r="AY175" i="12" s="1"/>
  <c r="AX102" i="12"/>
  <c r="AX175" i="12" s="1"/>
  <c r="AW102" i="12"/>
  <c r="AW175" i="12" s="1"/>
  <c r="AV102" i="12"/>
  <c r="AV175" i="12" s="1"/>
  <c r="AU102" i="12"/>
  <c r="AU175" i="12" s="1"/>
  <c r="AT102" i="12"/>
  <c r="AT175" i="12" s="1"/>
  <c r="AS102" i="12"/>
  <c r="AS175" i="12" s="1"/>
  <c r="AR102" i="12"/>
  <c r="AR175" i="12" s="1"/>
  <c r="AQ102" i="12"/>
  <c r="AQ175" i="12" s="1"/>
  <c r="AP102" i="12"/>
  <c r="AP175" i="12" s="1"/>
  <c r="AO102" i="12"/>
  <c r="AO175" i="12" s="1"/>
  <c r="AN102" i="12"/>
  <c r="AN175" i="12" s="1"/>
  <c r="AM102" i="12"/>
  <c r="AM175" i="12" s="1"/>
  <c r="AL102" i="12"/>
  <c r="AL175" i="12" s="1"/>
  <c r="AK102" i="12"/>
  <c r="AK175" i="12" s="1"/>
  <c r="AJ102" i="12"/>
  <c r="AJ175" i="12" s="1"/>
  <c r="AI102" i="12"/>
  <c r="AI175" i="12" s="1"/>
  <c r="AH102" i="12"/>
  <c r="AH175" i="12" s="1"/>
  <c r="AG102" i="12"/>
  <c r="AG175" i="12" s="1"/>
  <c r="AF102" i="12"/>
  <c r="AF175" i="12" s="1"/>
  <c r="AE102" i="12"/>
  <c r="AE175" i="12" s="1"/>
  <c r="AD102" i="12"/>
  <c r="AD175" i="12" s="1"/>
  <c r="AC102" i="12"/>
  <c r="AC175" i="12" s="1"/>
  <c r="AB102" i="12"/>
  <c r="AB175" i="12" s="1"/>
  <c r="AA102" i="12"/>
  <c r="AA175" i="12" s="1"/>
  <c r="Z102" i="12"/>
  <c r="Z175" i="12" s="1"/>
  <c r="Y102" i="12"/>
  <c r="Y175" i="12" s="1"/>
  <c r="X102" i="12"/>
  <c r="X175" i="12" s="1"/>
  <c r="W102" i="12"/>
  <c r="W175" i="12" s="1"/>
  <c r="V102" i="12"/>
  <c r="V175" i="12" s="1"/>
  <c r="U102" i="12"/>
  <c r="U175" i="12" s="1"/>
  <c r="T102" i="12"/>
  <c r="T175" i="12" s="1"/>
  <c r="S102" i="12"/>
  <c r="S175" i="12" s="1"/>
  <c r="R102" i="12"/>
  <c r="R175" i="12" s="1"/>
  <c r="Q102" i="12"/>
  <c r="Q175" i="12" s="1"/>
  <c r="P102" i="12"/>
  <c r="P175" i="12" s="1"/>
  <c r="O102" i="12"/>
  <c r="O175" i="12" s="1"/>
  <c r="N102" i="12"/>
  <c r="N175" i="12" s="1"/>
  <c r="M102" i="12"/>
  <c r="M175" i="12" s="1"/>
  <c r="L102" i="12"/>
  <c r="L175" i="12" s="1"/>
  <c r="K102" i="12"/>
  <c r="K175" i="12" s="1"/>
  <c r="J102" i="12"/>
  <c r="J175" i="12" s="1"/>
  <c r="I102" i="12"/>
  <c r="I175" i="12" s="1"/>
  <c r="H102" i="12"/>
  <c r="H175" i="12" s="1"/>
  <c r="G102" i="12"/>
  <c r="G175" i="12" s="1"/>
  <c r="F102" i="12"/>
  <c r="F175" i="12" s="1"/>
  <c r="BF100" i="12"/>
  <c r="BF173" i="12" s="1"/>
  <c r="BE100" i="12"/>
  <c r="BE173" i="12" s="1"/>
  <c r="BD100" i="12"/>
  <c r="BD173" i="12" s="1"/>
  <c r="BC100" i="12"/>
  <c r="BC173" i="12" s="1"/>
  <c r="BB100" i="12"/>
  <c r="BB173" i="12" s="1"/>
  <c r="BA100" i="12"/>
  <c r="BA173" i="12" s="1"/>
  <c r="AZ100" i="12"/>
  <c r="AZ173" i="12" s="1"/>
  <c r="AY100" i="12"/>
  <c r="AY173" i="12" s="1"/>
  <c r="AX100" i="12"/>
  <c r="AX173" i="12" s="1"/>
  <c r="AW100" i="12"/>
  <c r="AW173" i="12" s="1"/>
  <c r="AV100" i="12"/>
  <c r="AV173" i="12" s="1"/>
  <c r="AU100" i="12"/>
  <c r="AU173" i="12" s="1"/>
  <c r="AT100" i="12"/>
  <c r="AT173" i="12" s="1"/>
  <c r="AS100" i="12"/>
  <c r="AS173" i="12" s="1"/>
  <c r="AR100" i="12"/>
  <c r="AR173" i="12" s="1"/>
  <c r="AQ100" i="12"/>
  <c r="AQ173" i="12" s="1"/>
  <c r="AP100" i="12"/>
  <c r="AP173" i="12" s="1"/>
  <c r="AO100" i="12"/>
  <c r="AO173" i="12" s="1"/>
  <c r="AN100" i="12"/>
  <c r="AN173" i="12" s="1"/>
  <c r="AM100" i="12"/>
  <c r="AM173" i="12" s="1"/>
  <c r="AL100" i="12"/>
  <c r="AL173" i="12" s="1"/>
  <c r="AK100" i="12"/>
  <c r="AK173" i="12" s="1"/>
  <c r="AJ100" i="12"/>
  <c r="AJ173" i="12" s="1"/>
  <c r="AI100" i="12"/>
  <c r="AI173" i="12" s="1"/>
  <c r="AH100" i="12"/>
  <c r="AH173" i="12" s="1"/>
  <c r="AG100" i="12"/>
  <c r="AG173" i="12" s="1"/>
  <c r="AF100" i="12"/>
  <c r="AF173" i="12" s="1"/>
  <c r="AE100" i="12"/>
  <c r="AE173" i="12" s="1"/>
  <c r="AD100" i="12"/>
  <c r="AD173" i="12" s="1"/>
  <c r="AC100" i="12"/>
  <c r="AC173" i="12" s="1"/>
  <c r="AB100" i="12"/>
  <c r="AB173" i="12" s="1"/>
  <c r="AA100" i="12"/>
  <c r="AA173" i="12" s="1"/>
  <c r="Z100" i="12"/>
  <c r="Z173" i="12" s="1"/>
  <c r="Y100" i="12"/>
  <c r="Y173" i="12" s="1"/>
  <c r="X100" i="12"/>
  <c r="X173" i="12" s="1"/>
  <c r="W100" i="12"/>
  <c r="W173" i="12" s="1"/>
  <c r="V100" i="12"/>
  <c r="V173" i="12" s="1"/>
  <c r="U100" i="12"/>
  <c r="U173" i="12" s="1"/>
  <c r="T100" i="12"/>
  <c r="T173" i="12" s="1"/>
  <c r="S100" i="12"/>
  <c r="S173" i="12" s="1"/>
  <c r="R100" i="12"/>
  <c r="R173" i="12" s="1"/>
  <c r="Q100" i="12"/>
  <c r="Q173" i="12" s="1"/>
  <c r="P100" i="12"/>
  <c r="P173" i="12" s="1"/>
  <c r="O100" i="12"/>
  <c r="O173" i="12" s="1"/>
  <c r="N100" i="12"/>
  <c r="N173" i="12" s="1"/>
  <c r="M100" i="12"/>
  <c r="M173" i="12" s="1"/>
  <c r="L100" i="12"/>
  <c r="L173" i="12" s="1"/>
  <c r="K100" i="12"/>
  <c r="K173" i="12" s="1"/>
  <c r="J100" i="12"/>
  <c r="J173" i="12" s="1"/>
  <c r="I100" i="12"/>
  <c r="I173" i="12" s="1"/>
  <c r="H100" i="12"/>
  <c r="H173" i="12" s="1"/>
  <c r="G100" i="12"/>
  <c r="G173" i="12" s="1"/>
  <c r="F100" i="12"/>
  <c r="F173" i="12" s="1"/>
  <c r="BF99" i="12"/>
  <c r="BF172" i="12" s="1"/>
  <c r="BE99" i="12"/>
  <c r="BE172" i="12" s="1"/>
  <c r="BD99" i="12"/>
  <c r="BD172" i="12" s="1"/>
  <c r="BC99" i="12"/>
  <c r="BC172" i="12" s="1"/>
  <c r="BB99" i="12"/>
  <c r="BB172" i="12" s="1"/>
  <c r="BA99" i="12"/>
  <c r="BA172" i="12" s="1"/>
  <c r="AZ99" i="12"/>
  <c r="AZ172" i="12" s="1"/>
  <c r="AY99" i="12"/>
  <c r="AY172" i="12" s="1"/>
  <c r="AX99" i="12"/>
  <c r="AX172" i="12" s="1"/>
  <c r="AW99" i="12"/>
  <c r="AW172" i="12" s="1"/>
  <c r="AV99" i="12"/>
  <c r="AV172" i="12" s="1"/>
  <c r="AU99" i="12"/>
  <c r="AU172" i="12" s="1"/>
  <c r="AT99" i="12"/>
  <c r="AT172" i="12" s="1"/>
  <c r="AS99" i="12"/>
  <c r="AS172" i="12" s="1"/>
  <c r="AR99" i="12"/>
  <c r="AR172" i="12" s="1"/>
  <c r="AQ99" i="12"/>
  <c r="AQ172" i="12" s="1"/>
  <c r="AP99" i="12"/>
  <c r="AP172" i="12" s="1"/>
  <c r="AO99" i="12"/>
  <c r="AO172" i="12" s="1"/>
  <c r="AN99" i="12"/>
  <c r="AN172" i="12" s="1"/>
  <c r="AM99" i="12"/>
  <c r="AM172" i="12" s="1"/>
  <c r="AL99" i="12"/>
  <c r="AL172" i="12" s="1"/>
  <c r="AK99" i="12"/>
  <c r="AK172" i="12" s="1"/>
  <c r="AJ99" i="12"/>
  <c r="AJ172" i="12" s="1"/>
  <c r="AI99" i="12"/>
  <c r="AI172" i="12" s="1"/>
  <c r="AH99" i="12"/>
  <c r="AH172" i="12" s="1"/>
  <c r="AG99" i="12"/>
  <c r="AG172" i="12" s="1"/>
  <c r="AF99" i="12"/>
  <c r="AF172" i="12" s="1"/>
  <c r="AE99" i="12"/>
  <c r="AE172" i="12" s="1"/>
  <c r="AD99" i="12"/>
  <c r="AD172" i="12" s="1"/>
  <c r="AC99" i="12"/>
  <c r="AC172" i="12" s="1"/>
  <c r="AB99" i="12"/>
  <c r="AB172" i="12" s="1"/>
  <c r="AA99" i="12"/>
  <c r="AA172" i="12" s="1"/>
  <c r="Z99" i="12"/>
  <c r="Z172" i="12" s="1"/>
  <c r="Y99" i="12"/>
  <c r="Y172" i="12" s="1"/>
  <c r="X99" i="12"/>
  <c r="X172" i="12" s="1"/>
  <c r="W99" i="12"/>
  <c r="W172" i="12" s="1"/>
  <c r="V99" i="12"/>
  <c r="V172" i="12" s="1"/>
  <c r="U99" i="12"/>
  <c r="U172" i="12" s="1"/>
  <c r="T99" i="12"/>
  <c r="T172" i="12" s="1"/>
  <c r="S99" i="12"/>
  <c r="S172" i="12" s="1"/>
  <c r="R99" i="12"/>
  <c r="R172" i="12" s="1"/>
  <c r="Q99" i="12"/>
  <c r="Q172" i="12" s="1"/>
  <c r="P99" i="12"/>
  <c r="P172" i="12" s="1"/>
  <c r="O99" i="12"/>
  <c r="O172" i="12" s="1"/>
  <c r="N99" i="12"/>
  <c r="N172" i="12" s="1"/>
  <c r="M99" i="12"/>
  <c r="M172" i="12" s="1"/>
  <c r="L99" i="12"/>
  <c r="L172" i="12" s="1"/>
  <c r="K99" i="12"/>
  <c r="K172" i="12" s="1"/>
  <c r="J99" i="12"/>
  <c r="J172" i="12" s="1"/>
  <c r="I99" i="12"/>
  <c r="I172" i="12" s="1"/>
  <c r="H99" i="12"/>
  <c r="H172" i="12" s="1"/>
  <c r="G99" i="12"/>
  <c r="G172" i="12" s="1"/>
  <c r="F99" i="12"/>
  <c r="F172" i="12" s="1"/>
  <c r="BF97" i="12"/>
  <c r="BF170" i="12" s="1"/>
  <c r="BE97" i="12"/>
  <c r="BE170" i="12" s="1"/>
  <c r="BD97" i="12"/>
  <c r="BD170" i="12" s="1"/>
  <c r="BC97" i="12"/>
  <c r="BC170" i="12" s="1"/>
  <c r="BB97" i="12"/>
  <c r="BB170" i="12" s="1"/>
  <c r="BA97" i="12"/>
  <c r="BA170" i="12" s="1"/>
  <c r="AZ97" i="12"/>
  <c r="AZ170" i="12" s="1"/>
  <c r="AY97" i="12"/>
  <c r="AY170" i="12" s="1"/>
  <c r="AX97" i="12"/>
  <c r="AX170" i="12" s="1"/>
  <c r="AW97" i="12"/>
  <c r="AW170" i="12" s="1"/>
  <c r="AV97" i="12"/>
  <c r="AV170" i="12" s="1"/>
  <c r="AU97" i="12"/>
  <c r="AU170" i="12" s="1"/>
  <c r="AT97" i="12"/>
  <c r="AT170" i="12" s="1"/>
  <c r="AS97" i="12"/>
  <c r="AS170" i="12" s="1"/>
  <c r="AR97" i="12"/>
  <c r="AR170" i="12" s="1"/>
  <c r="AQ97" i="12"/>
  <c r="AQ170" i="12" s="1"/>
  <c r="AP97" i="12"/>
  <c r="AP170" i="12" s="1"/>
  <c r="AO97" i="12"/>
  <c r="AO170" i="12" s="1"/>
  <c r="AN97" i="12"/>
  <c r="AN170" i="12" s="1"/>
  <c r="AM97" i="12"/>
  <c r="AM170" i="12" s="1"/>
  <c r="AL97" i="12"/>
  <c r="AL170" i="12" s="1"/>
  <c r="AK97" i="12"/>
  <c r="AK170" i="12" s="1"/>
  <c r="AJ97" i="12"/>
  <c r="AJ170" i="12" s="1"/>
  <c r="AI97" i="12"/>
  <c r="AI170" i="12" s="1"/>
  <c r="AH97" i="12"/>
  <c r="AH170" i="12" s="1"/>
  <c r="AG97" i="12"/>
  <c r="AG170" i="12" s="1"/>
  <c r="AF97" i="12"/>
  <c r="AF170" i="12" s="1"/>
  <c r="AE97" i="12"/>
  <c r="AE170" i="12" s="1"/>
  <c r="AD97" i="12"/>
  <c r="AD170" i="12" s="1"/>
  <c r="AC97" i="12"/>
  <c r="AC170" i="12" s="1"/>
  <c r="AB97" i="12"/>
  <c r="AB170" i="12" s="1"/>
  <c r="AA97" i="12"/>
  <c r="AA170" i="12" s="1"/>
  <c r="Z97" i="12"/>
  <c r="Z170" i="12" s="1"/>
  <c r="Y97" i="12"/>
  <c r="Y170" i="12" s="1"/>
  <c r="X97" i="12"/>
  <c r="X170" i="12" s="1"/>
  <c r="W97" i="12"/>
  <c r="W170" i="12" s="1"/>
  <c r="V97" i="12"/>
  <c r="V170" i="12" s="1"/>
  <c r="U97" i="12"/>
  <c r="U170" i="12" s="1"/>
  <c r="T97" i="12"/>
  <c r="T170" i="12" s="1"/>
  <c r="S97" i="12"/>
  <c r="S170" i="12" s="1"/>
  <c r="R97" i="12"/>
  <c r="R170" i="12" s="1"/>
  <c r="Q97" i="12"/>
  <c r="Q170" i="12" s="1"/>
  <c r="P97" i="12"/>
  <c r="P170" i="12" s="1"/>
  <c r="O97" i="12"/>
  <c r="O170" i="12" s="1"/>
  <c r="N97" i="12"/>
  <c r="N170" i="12" s="1"/>
  <c r="M97" i="12"/>
  <c r="M170" i="12" s="1"/>
  <c r="L97" i="12"/>
  <c r="L170" i="12" s="1"/>
  <c r="K97" i="12"/>
  <c r="K170" i="12" s="1"/>
  <c r="J97" i="12"/>
  <c r="J170" i="12" s="1"/>
  <c r="I97" i="12"/>
  <c r="I170" i="12" s="1"/>
  <c r="H97" i="12"/>
  <c r="H170" i="12" s="1"/>
  <c r="G97" i="12"/>
  <c r="G170" i="12" s="1"/>
  <c r="F97" i="12"/>
  <c r="F170" i="12" s="1"/>
  <c r="BF96" i="12"/>
  <c r="BE96" i="12"/>
  <c r="BD96" i="12"/>
  <c r="BC96" i="12"/>
  <c r="BB96" i="12"/>
  <c r="BA96" i="12"/>
  <c r="AZ96" i="12"/>
  <c r="AY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R96" i="12"/>
  <c r="Q96" i="12"/>
  <c r="P96" i="12"/>
  <c r="O96" i="12"/>
  <c r="N96" i="12"/>
  <c r="M96" i="12"/>
  <c r="L96" i="12"/>
  <c r="K96" i="12"/>
  <c r="J96" i="12"/>
  <c r="I96" i="12"/>
  <c r="H96" i="12"/>
  <c r="G96" i="12"/>
  <c r="F96" i="12"/>
  <c r="BG94" i="12"/>
  <c r="BF94" i="12"/>
  <c r="BF167" i="12" s="1"/>
  <c r="BE94" i="12"/>
  <c r="BE167" i="12" s="1"/>
  <c r="BD94" i="12"/>
  <c r="BD167" i="12" s="1"/>
  <c r="BC94" i="12"/>
  <c r="BC167" i="12" s="1"/>
  <c r="BB94" i="12"/>
  <c r="BB167" i="12" s="1"/>
  <c r="BA94" i="12"/>
  <c r="BA167" i="12" s="1"/>
  <c r="AZ94" i="12"/>
  <c r="AZ167" i="12" s="1"/>
  <c r="AY94" i="12"/>
  <c r="AY167" i="12" s="1"/>
  <c r="AX94" i="12"/>
  <c r="AX167" i="12" s="1"/>
  <c r="AW94" i="12"/>
  <c r="AW167" i="12" s="1"/>
  <c r="AV94" i="12"/>
  <c r="AV167" i="12" s="1"/>
  <c r="AU94" i="12"/>
  <c r="AU167" i="12" s="1"/>
  <c r="AT94" i="12"/>
  <c r="AT167" i="12" s="1"/>
  <c r="AS94" i="12"/>
  <c r="AS167" i="12" s="1"/>
  <c r="AR94" i="12"/>
  <c r="AR167" i="12" s="1"/>
  <c r="AQ94" i="12"/>
  <c r="AQ167" i="12" s="1"/>
  <c r="AP94" i="12"/>
  <c r="AP167" i="12" s="1"/>
  <c r="AO94" i="12"/>
  <c r="AO167" i="12" s="1"/>
  <c r="AN94" i="12"/>
  <c r="AN167" i="12" s="1"/>
  <c r="AM94" i="12"/>
  <c r="AM167" i="12" s="1"/>
  <c r="AL94" i="12"/>
  <c r="AL167" i="12" s="1"/>
  <c r="AK94" i="12"/>
  <c r="AK167" i="12" s="1"/>
  <c r="AJ94" i="12"/>
  <c r="AJ167" i="12" s="1"/>
  <c r="AI94" i="12"/>
  <c r="AI167" i="12" s="1"/>
  <c r="AH94" i="12"/>
  <c r="AH167" i="12" s="1"/>
  <c r="AG94" i="12"/>
  <c r="AG167" i="12" s="1"/>
  <c r="AF94" i="12"/>
  <c r="AF167" i="12" s="1"/>
  <c r="AE94" i="12"/>
  <c r="AE167" i="12" s="1"/>
  <c r="AD94" i="12"/>
  <c r="AD167" i="12" s="1"/>
  <c r="AC94" i="12"/>
  <c r="AC167" i="12" s="1"/>
  <c r="AB94" i="12"/>
  <c r="AB167" i="12" s="1"/>
  <c r="AA94" i="12"/>
  <c r="AA167" i="12" s="1"/>
  <c r="Z94" i="12"/>
  <c r="Z167" i="12" s="1"/>
  <c r="Y94" i="12"/>
  <c r="Y167" i="12" s="1"/>
  <c r="X94" i="12"/>
  <c r="X167" i="12" s="1"/>
  <c r="W94" i="12"/>
  <c r="W167" i="12" s="1"/>
  <c r="V94" i="12"/>
  <c r="V167" i="12" s="1"/>
  <c r="U94" i="12"/>
  <c r="U167" i="12" s="1"/>
  <c r="T94" i="12"/>
  <c r="T167" i="12" s="1"/>
  <c r="S94" i="12"/>
  <c r="S167" i="12" s="1"/>
  <c r="R94" i="12"/>
  <c r="R167" i="12" s="1"/>
  <c r="Q94" i="12"/>
  <c r="Q167" i="12" s="1"/>
  <c r="P94" i="12"/>
  <c r="P167" i="12" s="1"/>
  <c r="O94" i="12"/>
  <c r="O167" i="12" s="1"/>
  <c r="N94" i="12"/>
  <c r="N167" i="12" s="1"/>
  <c r="M94" i="12"/>
  <c r="M167" i="12" s="1"/>
  <c r="L94" i="12"/>
  <c r="L167" i="12" s="1"/>
  <c r="K94" i="12"/>
  <c r="K167" i="12" s="1"/>
  <c r="J94" i="12"/>
  <c r="J167" i="12" s="1"/>
  <c r="I94" i="12"/>
  <c r="I167" i="12" s="1"/>
  <c r="H94" i="12"/>
  <c r="H167" i="12" s="1"/>
  <c r="G94" i="12"/>
  <c r="G167" i="12" s="1"/>
  <c r="F94" i="12"/>
  <c r="F167" i="12" s="1"/>
  <c r="BF93" i="12"/>
  <c r="BF166" i="12" s="1"/>
  <c r="BE93" i="12"/>
  <c r="BE166" i="12" s="1"/>
  <c r="BD93" i="12"/>
  <c r="BD166" i="12" s="1"/>
  <c r="BC93" i="12"/>
  <c r="BC166" i="12" s="1"/>
  <c r="BB93" i="12"/>
  <c r="BB166" i="12" s="1"/>
  <c r="BA93" i="12"/>
  <c r="BA166" i="12" s="1"/>
  <c r="AZ93" i="12"/>
  <c r="AZ166" i="12" s="1"/>
  <c r="AY93" i="12"/>
  <c r="AY166" i="12" s="1"/>
  <c r="AX93" i="12"/>
  <c r="AX166" i="12" s="1"/>
  <c r="AW93" i="12"/>
  <c r="AW166" i="12" s="1"/>
  <c r="AV93" i="12"/>
  <c r="AV166" i="12" s="1"/>
  <c r="AU93" i="12"/>
  <c r="AU166" i="12" s="1"/>
  <c r="AT93" i="12"/>
  <c r="AT166" i="12" s="1"/>
  <c r="AS93" i="12"/>
  <c r="AS166" i="12" s="1"/>
  <c r="AR93" i="12"/>
  <c r="AR166" i="12" s="1"/>
  <c r="AQ93" i="12"/>
  <c r="AQ166" i="12" s="1"/>
  <c r="AP93" i="12"/>
  <c r="AP166" i="12" s="1"/>
  <c r="AO93" i="12"/>
  <c r="AO166" i="12" s="1"/>
  <c r="AN93" i="12"/>
  <c r="AN166" i="12" s="1"/>
  <c r="AM93" i="12"/>
  <c r="AM166" i="12" s="1"/>
  <c r="AL93" i="12"/>
  <c r="AL166" i="12" s="1"/>
  <c r="AK93" i="12"/>
  <c r="AK166" i="12" s="1"/>
  <c r="AJ93" i="12"/>
  <c r="AJ166" i="12" s="1"/>
  <c r="AI93" i="12"/>
  <c r="AI166" i="12" s="1"/>
  <c r="AH93" i="12"/>
  <c r="AH166" i="12" s="1"/>
  <c r="AG93" i="12"/>
  <c r="AG166" i="12" s="1"/>
  <c r="AF93" i="12"/>
  <c r="AF166" i="12" s="1"/>
  <c r="AE93" i="12"/>
  <c r="AE166" i="12" s="1"/>
  <c r="AD93" i="12"/>
  <c r="AD166" i="12" s="1"/>
  <c r="AC93" i="12"/>
  <c r="AC166" i="12" s="1"/>
  <c r="AB93" i="12"/>
  <c r="AB166" i="12" s="1"/>
  <c r="AA93" i="12"/>
  <c r="AA166" i="12" s="1"/>
  <c r="Z93" i="12"/>
  <c r="Z166" i="12" s="1"/>
  <c r="Y93" i="12"/>
  <c r="Y166" i="12" s="1"/>
  <c r="X93" i="12"/>
  <c r="X166" i="12" s="1"/>
  <c r="W93" i="12"/>
  <c r="W166" i="12" s="1"/>
  <c r="V93" i="12"/>
  <c r="V166" i="12" s="1"/>
  <c r="U93" i="12"/>
  <c r="U166" i="12" s="1"/>
  <c r="T93" i="12"/>
  <c r="T166" i="12" s="1"/>
  <c r="S93" i="12"/>
  <c r="S166" i="12" s="1"/>
  <c r="R93" i="12"/>
  <c r="R166" i="12" s="1"/>
  <c r="Q93" i="12"/>
  <c r="Q166" i="12" s="1"/>
  <c r="P93" i="12"/>
  <c r="P166" i="12" s="1"/>
  <c r="O93" i="12"/>
  <c r="O166" i="12" s="1"/>
  <c r="N93" i="12"/>
  <c r="N166" i="12" s="1"/>
  <c r="M93" i="12"/>
  <c r="M166" i="12" s="1"/>
  <c r="L93" i="12"/>
  <c r="L166" i="12" s="1"/>
  <c r="K93" i="12"/>
  <c r="K166" i="12" s="1"/>
  <c r="J93" i="12"/>
  <c r="J166" i="12" s="1"/>
  <c r="I93" i="12"/>
  <c r="I166" i="12" s="1"/>
  <c r="H93" i="12"/>
  <c r="H166" i="12" s="1"/>
  <c r="G93" i="12"/>
  <c r="G166" i="12" s="1"/>
  <c r="F93" i="12"/>
  <c r="F166" i="12" s="1"/>
  <c r="BF91" i="12"/>
  <c r="BF164" i="12" s="1"/>
  <c r="BE91" i="12"/>
  <c r="BD91" i="12"/>
  <c r="BD164" i="12" s="1"/>
  <c r="BC91" i="12"/>
  <c r="BB91" i="12"/>
  <c r="BB164" i="12" s="1"/>
  <c r="BA91" i="12"/>
  <c r="AZ91" i="12"/>
  <c r="AZ164" i="12" s="1"/>
  <c r="AY91" i="12"/>
  <c r="AX91" i="12"/>
  <c r="AX164" i="12" s="1"/>
  <c r="AW91" i="12"/>
  <c r="AV91" i="12"/>
  <c r="AV164" i="12" s="1"/>
  <c r="AU91" i="12"/>
  <c r="AT91" i="12"/>
  <c r="AT164" i="12" s="1"/>
  <c r="AS91" i="12"/>
  <c r="AR91" i="12"/>
  <c r="AR164" i="12" s="1"/>
  <c r="AQ91" i="12"/>
  <c r="AP91" i="12"/>
  <c r="AP164" i="12" s="1"/>
  <c r="AO91" i="12"/>
  <c r="AN91" i="12"/>
  <c r="AN164" i="12" s="1"/>
  <c r="AM91" i="12"/>
  <c r="AL91" i="12"/>
  <c r="AL164" i="12" s="1"/>
  <c r="AK91" i="12"/>
  <c r="AJ91" i="12"/>
  <c r="AJ164" i="12" s="1"/>
  <c r="AI91" i="12"/>
  <c r="AH91" i="12"/>
  <c r="AH164" i="12" s="1"/>
  <c r="AG91" i="12"/>
  <c r="AF91" i="12"/>
  <c r="AF164" i="12" s="1"/>
  <c r="AE91" i="12"/>
  <c r="AD91" i="12"/>
  <c r="AD164" i="12" s="1"/>
  <c r="AC91" i="12"/>
  <c r="AB91" i="12"/>
  <c r="AB164" i="12" s="1"/>
  <c r="AA91" i="12"/>
  <c r="Z91" i="12"/>
  <c r="Z164" i="12" s="1"/>
  <c r="Y91" i="12"/>
  <c r="X91" i="12"/>
  <c r="X164" i="12" s="1"/>
  <c r="W91" i="12"/>
  <c r="V91" i="12"/>
  <c r="V164" i="12" s="1"/>
  <c r="U91" i="12"/>
  <c r="T91" i="12"/>
  <c r="T164" i="12" s="1"/>
  <c r="S91" i="12"/>
  <c r="R91" i="12"/>
  <c r="R164" i="12" s="1"/>
  <c r="Q91" i="12"/>
  <c r="P91" i="12"/>
  <c r="P164" i="12" s="1"/>
  <c r="O91" i="12"/>
  <c r="O164" i="12" s="1"/>
  <c r="N91" i="12"/>
  <c r="N164" i="12" s="1"/>
  <c r="M91" i="12"/>
  <c r="M164" i="12" s="1"/>
  <c r="L91" i="12"/>
  <c r="L164" i="12" s="1"/>
  <c r="K91" i="12"/>
  <c r="K164" i="12" s="1"/>
  <c r="J91" i="12"/>
  <c r="J164" i="12" s="1"/>
  <c r="I91" i="12"/>
  <c r="I164" i="12" s="1"/>
  <c r="H91" i="12"/>
  <c r="H164" i="12" s="1"/>
  <c r="G91" i="12"/>
  <c r="G164" i="12" s="1"/>
  <c r="F91" i="12"/>
  <c r="F164" i="12" s="1"/>
  <c r="BF90" i="12"/>
  <c r="BF163" i="12" s="1"/>
  <c r="BE90" i="12"/>
  <c r="BE163" i="12" s="1"/>
  <c r="BD90" i="12"/>
  <c r="BD163" i="12" s="1"/>
  <c r="BC90" i="12"/>
  <c r="BC163" i="12" s="1"/>
  <c r="BB90" i="12"/>
  <c r="BB163" i="12" s="1"/>
  <c r="BA90" i="12"/>
  <c r="BA163" i="12" s="1"/>
  <c r="AZ90" i="12"/>
  <c r="AZ163" i="12" s="1"/>
  <c r="AY90" i="12"/>
  <c r="AY163" i="12" s="1"/>
  <c r="AX90" i="12"/>
  <c r="AX163" i="12" s="1"/>
  <c r="AW90" i="12"/>
  <c r="AW163" i="12" s="1"/>
  <c r="AV90" i="12"/>
  <c r="AV163" i="12" s="1"/>
  <c r="AU90" i="12"/>
  <c r="AU163" i="12" s="1"/>
  <c r="AT90" i="12"/>
  <c r="AT163" i="12" s="1"/>
  <c r="AS90" i="12"/>
  <c r="AS163" i="12" s="1"/>
  <c r="AR90" i="12"/>
  <c r="AR163" i="12" s="1"/>
  <c r="AQ90" i="12"/>
  <c r="AQ163" i="12" s="1"/>
  <c r="AP90" i="12"/>
  <c r="AP163" i="12" s="1"/>
  <c r="AO90" i="12"/>
  <c r="AO163" i="12" s="1"/>
  <c r="AN90" i="12"/>
  <c r="AN163" i="12" s="1"/>
  <c r="AM90" i="12"/>
  <c r="AM163" i="12" s="1"/>
  <c r="AL90" i="12"/>
  <c r="AL163" i="12" s="1"/>
  <c r="AK90" i="12"/>
  <c r="AK163" i="12" s="1"/>
  <c r="AJ90" i="12"/>
  <c r="AJ163" i="12" s="1"/>
  <c r="AI90" i="12"/>
  <c r="AI163" i="12" s="1"/>
  <c r="AH90" i="12"/>
  <c r="AH163" i="12" s="1"/>
  <c r="AG90" i="12"/>
  <c r="AG163" i="12" s="1"/>
  <c r="AF90" i="12"/>
  <c r="AF163" i="12" s="1"/>
  <c r="AE90" i="12"/>
  <c r="AE163" i="12" s="1"/>
  <c r="AD90" i="12"/>
  <c r="AD163" i="12" s="1"/>
  <c r="AC90" i="12"/>
  <c r="AC163" i="12" s="1"/>
  <c r="AB90" i="12"/>
  <c r="AB163" i="12" s="1"/>
  <c r="AA90" i="12"/>
  <c r="AA163" i="12" s="1"/>
  <c r="Z90" i="12"/>
  <c r="Z163" i="12" s="1"/>
  <c r="Y90" i="12"/>
  <c r="Y163" i="12" s="1"/>
  <c r="X90" i="12"/>
  <c r="X163" i="12" s="1"/>
  <c r="W90" i="12"/>
  <c r="W163" i="12" s="1"/>
  <c r="V90" i="12"/>
  <c r="V163" i="12" s="1"/>
  <c r="U90" i="12"/>
  <c r="U163" i="12" s="1"/>
  <c r="T90" i="12"/>
  <c r="T163" i="12" s="1"/>
  <c r="S90" i="12"/>
  <c r="S163" i="12" s="1"/>
  <c r="R90" i="12"/>
  <c r="R163" i="12" s="1"/>
  <c r="Q90" i="12"/>
  <c r="Q163" i="12" s="1"/>
  <c r="P90" i="12"/>
  <c r="P163" i="12" s="1"/>
  <c r="O90" i="12"/>
  <c r="O163" i="12" s="1"/>
  <c r="N90" i="12"/>
  <c r="N163" i="12" s="1"/>
  <c r="M90" i="12"/>
  <c r="M163" i="12" s="1"/>
  <c r="L90" i="12"/>
  <c r="L163" i="12" s="1"/>
  <c r="K90" i="12"/>
  <c r="K163" i="12" s="1"/>
  <c r="J90" i="12"/>
  <c r="J163" i="12" s="1"/>
  <c r="I90" i="12"/>
  <c r="I163" i="12" s="1"/>
  <c r="H90" i="12"/>
  <c r="H163" i="12" s="1"/>
  <c r="G90" i="12"/>
  <c r="G163" i="12" s="1"/>
  <c r="F90" i="12"/>
  <c r="F163" i="12" s="1"/>
  <c r="BF88" i="12"/>
  <c r="BF161" i="12" s="1"/>
  <c r="BE88" i="12"/>
  <c r="BE161" i="12" s="1"/>
  <c r="BD88" i="12"/>
  <c r="BD161" i="12" s="1"/>
  <c r="BC88" i="12"/>
  <c r="BC161" i="12" s="1"/>
  <c r="BB88" i="12"/>
  <c r="BB161" i="12" s="1"/>
  <c r="BA88" i="12"/>
  <c r="BA161" i="12" s="1"/>
  <c r="AZ88" i="12"/>
  <c r="AZ161" i="12" s="1"/>
  <c r="AY88" i="12"/>
  <c r="AY161" i="12" s="1"/>
  <c r="AX88" i="12"/>
  <c r="AX161" i="12" s="1"/>
  <c r="AW88" i="12"/>
  <c r="AW161" i="12" s="1"/>
  <c r="AV88" i="12"/>
  <c r="AV161" i="12" s="1"/>
  <c r="AU88" i="12"/>
  <c r="AU161" i="12" s="1"/>
  <c r="AT88" i="12"/>
  <c r="AT161" i="12" s="1"/>
  <c r="AS88" i="12"/>
  <c r="AS161" i="12" s="1"/>
  <c r="AR88" i="12"/>
  <c r="AR161" i="12" s="1"/>
  <c r="AQ88" i="12"/>
  <c r="AQ161" i="12" s="1"/>
  <c r="AP88" i="12"/>
  <c r="AP161" i="12" s="1"/>
  <c r="AO88" i="12"/>
  <c r="AO161" i="12" s="1"/>
  <c r="AN88" i="12"/>
  <c r="AN161" i="12" s="1"/>
  <c r="AM88" i="12"/>
  <c r="AM161" i="12" s="1"/>
  <c r="AL88" i="12"/>
  <c r="AL161" i="12" s="1"/>
  <c r="AK88" i="12"/>
  <c r="AK161" i="12" s="1"/>
  <c r="AJ88" i="12"/>
  <c r="AJ161" i="12" s="1"/>
  <c r="AI88" i="12"/>
  <c r="AI161" i="12" s="1"/>
  <c r="AH88" i="12"/>
  <c r="AH161" i="12" s="1"/>
  <c r="AG88" i="12"/>
  <c r="AG161" i="12" s="1"/>
  <c r="AF88" i="12"/>
  <c r="AF161" i="12" s="1"/>
  <c r="AE88" i="12"/>
  <c r="AE161" i="12" s="1"/>
  <c r="AD88" i="12"/>
  <c r="AD161" i="12" s="1"/>
  <c r="AC88" i="12"/>
  <c r="AC161" i="12" s="1"/>
  <c r="AB88" i="12"/>
  <c r="AB161" i="12" s="1"/>
  <c r="AA88" i="12"/>
  <c r="AA161" i="12" s="1"/>
  <c r="Z88" i="12"/>
  <c r="Z161" i="12" s="1"/>
  <c r="Y88" i="12"/>
  <c r="Y161" i="12" s="1"/>
  <c r="X88" i="12"/>
  <c r="X161" i="12" s="1"/>
  <c r="W88" i="12"/>
  <c r="W161" i="12" s="1"/>
  <c r="V88" i="12"/>
  <c r="V161" i="12" s="1"/>
  <c r="U88" i="12"/>
  <c r="U161" i="12" s="1"/>
  <c r="T88" i="12"/>
  <c r="T161" i="12" s="1"/>
  <c r="S88" i="12"/>
  <c r="S161" i="12" s="1"/>
  <c r="R88" i="12"/>
  <c r="R161" i="12" s="1"/>
  <c r="Q88" i="12"/>
  <c r="Q161" i="12" s="1"/>
  <c r="P88" i="12"/>
  <c r="P161" i="12" s="1"/>
  <c r="O88" i="12"/>
  <c r="O161" i="12" s="1"/>
  <c r="N88" i="12"/>
  <c r="N161" i="12" s="1"/>
  <c r="M88" i="12"/>
  <c r="M161" i="12" s="1"/>
  <c r="L88" i="12"/>
  <c r="L161" i="12" s="1"/>
  <c r="K88" i="12"/>
  <c r="K161" i="12" s="1"/>
  <c r="J88" i="12"/>
  <c r="J161" i="12" s="1"/>
  <c r="I88" i="12"/>
  <c r="I161" i="12" s="1"/>
  <c r="H88" i="12"/>
  <c r="H161" i="12" s="1"/>
  <c r="G88" i="12"/>
  <c r="G161" i="12" s="1"/>
  <c r="F88" i="12"/>
  <c r="F161" i="12" s="1"/>
  <c r="BF87" i="12"/>
  <c r="BF160" i="12" s="1"/>
  <c r="BE87" i="12"/>
  <c r="BE160" i="12" s="1"/>
  <c r="BD87" i="12"/>
  <c r="BD160" i="12" s="1"/>
  <c r="BC87" i="12"/>
  <c r="BC160" i="12" s="1"/>
  <c r="BB87" i="12"/>
  <c r="BB160" i="12" s="1"/>
  <c r="BA87" i="12"/>
  <c r="BA160" i="12" s="1"/>
  <c r="AZ87" i="12"/>
  <c r="AZ160" i="12" s="1"/>
  <c r="AY87" i="12"/>
  <c r="AY160" i="12" s="1"/>
  <c r="AX87" i="12"/>
  <c r="AX160" i="12" s="1"/>
  <c r="AW87" i="12"/>
  <c r="AW160" i="12" s="1"/>
  <c r="AV87" i="12"/>
  <c r="AV160" i="12" s="1"/>
  <c r="AU87" i="12"/>
  <c r="AU160" i="12" s="1"/>
  <c r="AT87" i="12"/>
  <c r="AT160" i="12" s="1"/>
  <c r="AS87" i="12"/>
  <c r="AS160" i="12" s="1"/>
  <c r="AR87" i="12"/>
  <c r="AR160" i="12" s="1"/>
  <c r="AQ87" i="12"/>
  <c r="AQ160" i="12" s="1"/>
  <c r="AP87" i="12"/>
  <c r="AP160" i="12" s="1"/>
  <c r="AO87" i="12"/>
  <c r="AO160" i="12" s="1"/>
  <c r="AN87" i="12"/>
  <c r="AN160" i="12" s="1"/>
  <c r="AM87" i="12"/>
  <c r="AM160" i="12" s="1"/>
  <c r="AL87" i="12"/>
  <c r="AL160" i="12" s="1"/>
  <c r="AK87" i="12"/>
  <c r="AK160" i="12" s="1"/>
  <c r="AJ87" i="12"/>
  <c r="AJ160" i="12" s="1"/>
  <c r="AI87" i="12"/>
  <c r="AI160" i="12" s="1"/>
  <c r="AH87" i="12"/>
  <c r="AH160" i="12" s="1"/>
  <c r="AG87" i="12"/>
  <c r="AG160" i="12" s="1"/>
  <c r="AF87" i="12"/>
  <c r="AF160" i="12" s="1"/>
  <c r="AE87" i="12"/>
  <c r="AE160" i="12" s="1"/>
  <c r="AD87" i="12"/>
  <c r="AD160" i="12" s="1"/>
  <c r="AC87" i="12"/>
  <c r="AC160" i="12" s="1"/>
  <c r="AB87" i="12"/>
  <c r="AB160" i="12" s="1"/>
  <c r="AA87" i="12"/>
  <c r="AA160" i="12" s="1"/>
  <c r="Z87" i="12"/>
  <c r="Z160" i="12" s="1"/>
  <c r="Y87" i="12"/>
  <c r="Y160" i="12" s="1"/>
  <c r="X87" i="12"/>
  <c r="X160" i="12" s="1"/>
  <c r="W87" i="12"/>
  <c r="W160" i="12" s="1"/>
  <c r="V87" i="12"/>
  <c r="V160" i="12" s="1"/>
  <c r="U87" i="12"/>
  <c r="U160" i="12" s="1"/>
  <c r="T87" i="12"/>
  <c r="T160" i="12" s="1"/>
  <c r="S87" i="12"/>
  <c r="S160" i="12" s="1"/>
  <c r="R87" i="12"/>
  <c r="R160" i="12" s="1"/>
  <c r="Q87" i="12"/>
  <c r="Q160" i="12" s="1"/>
  <c r="P87" i="12"/>
  <c r="P160" i="12" s="1"/>
  <c r="O87" i="12"/>
  <c r="O160" i="12" s="1"/>
  <c r="N87" i="12"/>
  <c r="N160" i="12" s="1"/>
  <c r="M87" i="12"/>
  <c r="M160" i="12" s="1"/>
  <c r="L87" i="12"/>
  <c r="L160" i="12" s="1"/>
  <c r="K87" i="12"/>
  <c r="K160" i="12" s="1"/>
  <c r="J87" i="12"/>
  <c r="J160" i="12" s="1"/>
  <c r="I87" i="12"/>
  <c r="I160" i="12" s="1"/>
  <c r="H87" i="12"/>
  <c r="H160" i="12" s="1"/>
  <c r="G87" i="12"/>
  <c r="G160" i="12" s="1"/>
  <c r="F87" i="12"/>
  <c r="F160" i="12" s="1"/>
  <c r="BF85" i="12"/>
  <c r="BF158" i="12" s="1"/>
  <c r="BE85" i="12"/>
  <c r="BE158" i="12" s="1"/>
  <c r="BD85" i="12"/>
  <c r="BD158" i="12" s="1"/>
  <c r="BC85" i="12"/>
  <c r="BC158" i="12" s="1"/>
  <c r="BB85" i="12"/>
  <c r="BB158" i="12" s="1"/>
  <c r="BA85" i="12"/>
  <c r="BA158" i="12" s="1"/>
  <c r="AZ85" i="12"/>
  <c r="AZ158" i="12" s="1"/>
  <c r="AY85" i="12"/>
  <c r="AY158" i="12" s="1"/>
  <c r="AX85" i="12"/>
  <c r="AX158" i="12" s="1"/>
  <c r="AW85" i="12"/>
  <c r="AW158" i="12" s="1"/>
  <c r="AV85" i="12"/>
  <c r="AV158" i="12" s="1"/>
  <c r="AU85" i="12"/>
  <c r="AU158" i="12" s="1"/>
  <c r="AT85" i="12"/>
  <c r="AT158" i="12" s="1"/>
  <c r="AS85" i="12"/>
  <c r="AS158" i="12" s="1"/>
  <c r="AR85" i="12"/>
  <c r="AR158" i="12" s="1"/>
  <c r="AQ85" i="12"/>
  <c r="AQ158" i="12" s="1"/>
  <c r="AP85" i="12"/>
  <c r="AP158" i="12" s="1"/>
  <c r="AO85" i="12"/>
  <c r="AO158" i="12" s="1"/>
  <c r="AN85" i="12"/>
  <c r="AN158" i="12" s="1"/>
  <c r="AM85" i="12"/>
  <c r="AM158" i="12" s="1"/>
  <c r="AL85" i="12"/>
  <c r="AL158" i="12" s="1"/>
  <c r="AK85" i="12"/>
  <c r="AK158" i="12" s="1"/>
  <c r="AJ85" i="12"/>
  <c r="AJ158" i="12" s="1"/>
  <c r="AI85" i="12"/>
  <c r="AI158" i="12" s="1"/>
  <c r="AH85" i="12"/>
  <c r="AH158" i="12" s="1"/>
  <c r="AG85" i="12"/>
  <c r="AG158" i="12" s="1"/>
  <c r="AF85" i="12"/>
  <c r="AF158" i="12" s="1"/>
  <c r="AE85" i="12"/>
  <c r="AE158" i="12" s="1"/>
  <c r="AD85" i="12"/>
  <c r="AD158" i="12" s="1"/>
  <c r="AC85" i="12"/>
  <c r="AC158" i="12" s="1"/>
  <c r="AB85" i="12"/>
  <c r="AB158" i="12" s="1"/>
  <c r="AA85" i="12"/>
  <c r="AA158" i="12" s="1"/>
  <c r="Z85" i="12"/>
  <c r="Z158" i="12" s="1"/>
  <c r="Y85" i="12"/>
  <c r="Y158" i="12" s="1"/>
  <c r="X85" i="12"/>
  <c r="X158" i="12" s="1"/>
  <c r="W85" i="12"/>
  <c r="W158" i="12" s="1"/>
  <c r="V85" i="12"/>
  <c r="V158" i="12" s="1"/>
  <c r="U85" i="12"/>
  <c r="U158" i="12" s="1"/>
  <c r="T85" i="12"/>
  <c r="T158" i="12" s="1"/>
  <c r="S85" i="12"/>
  <c r="S158" i="12" s="1"/>
  <c r="R85" i="12"/>
  <c r="R158" i="12" s="1"/>
  <c r="Q85" i="12"/>
  <c r="Q158" i="12" s="1"/>
  <c r="P85" i="12"/>
  <c r="P158" i="12" s="1"/>
  <c r="O85" i="12"/>
  <c r="O158" i="12" s="1"/>
  <c r="N85" i="12"/>
  <c r="N158" i="12" s="1"/>
  <c r="M85" i="12"/>
  <c r="M158" i="12" s="1"/>
  <c r="L85" i="12"/>
  <c r="L158" i="12" s="1"/>
  <c r="K85" i="12"/>
  <c r="K158" i="12" s="1"/>
  <c r="J85" i="12"/>
  <c r="J158" i="12" s="1"/>
  <c r="I85" i="12"/>
  <c r="I158" i="12" s="1"/>
  <c r="H85" i="12"/>
  <c r="H158" i="12" s="1"/>
  <c r="G85" i="12"/>
  <c r="G158" i="12" s="1"/>
  <c r="F85" i="12"/>
  <c r="F158" i="12" s="1"/>
  <c r="BQ79" i="12"/>
  <c r="BG79" i="12"/>
  <c r="BQ77" i="12"/>
  <c r="BG77" i="12" s="1"/>
  <c r="BQ76" i="12"/>
  <c r="BP76" i="12"/>
  <c r="BO76" i="12"/>
  <c r="BE76" i="12" s="1"/>
  <c r="BQ75" i="12"/>
  <c r="BP75" i="12"/>
  <c r="BO75" i="12"/>
  <c r="BE75" i="12" s="1"/>
  <c r="BQ71" i="12"/>
  <c r="BP71" i="12"/>
  <c r="BO71" i="12"/>
  <c r="BE71" i="12" s="1"/>
  <c r="BQ68" i="12"/>
  <c r="BG68" i="12"/>
  <c r="BQ65" i="12"/>
  <c r="BG65" i="12"/>
  <c r="BQ62" i="12"/>
  <c r="BG62" i="12"/>
  <c r="BQ60" i="12"/>
  <c r="BG60" i="12" s="1"/>
  <c r="BQ59" i="12"/>
  <c r="BG59" i="12" s="1"/>
  <c r="CD62" i="17" s="1"/>
  <c r="BQ57" i="12"/>
  <c r="BG57" i="12"/>
  <c r="BQ53" i="12"/>
  <c r="BP53" i="12"/>
  <c r="BO53" i="12"/>
  <c r="BE53" i="12"/>
  <c r="BF51" i="12"/>
  <c r="BE51" i="12"/>
  <c r="BQ50" i="12"/>
  <c r="BG50" i="12" s="1"/>
  <c r="CD22" i="17" s="1"/>
  <c r="AB22" i="17" s="1"/>
  <c r="BQ48" i="12"/>
  <c r="BG48" i="12"/>
  <c r="BQ47" i="12"/>
  <c r="BG47" i="12" s="1"/>
  <c r="BG193" i="12" s="1"/>
  <c r="BQ45" i="12"/>
  <c r="BG45" i="12" s="1"/>
  <c r="BQ44" i="12"/>
  <c r="BP44" i="12"/>
  <c r="BO44" i="12"/>
  <c r="BE44" i="12" s="1"/>
  <c r="BQ43" i="12"/>
  <c r="BG43" i="12" s="1"/>
  <c r="BQ42" i="12"/>
  <c r="BG42" i="12" s="1"/>
  <c r="BQ41" i="12"/>
  <c r="BG41" i="12" s="1"/>
  <c r="BQ40" i="12"/>
  <c r="BG40" i="12" s="1"/>
  <c r="BQ39" i="12"/>
  <c r="BP39" i="12"/>
  <c r="BO39" i="12"/>
  <c r="BE39" i="12" s="1"/>
  <c r="BQ35" i="12"/>
  <c r="BG35" i="12" s="1"/>
  <c r="BN11" i="13" s="1"/>
  <c r="F11" i="13" s="1"/>
  <c r="BQ33" i="12"/>
  <c r="BG33" i="12"/>
  <c r="BG179" i="12" s="1"/>
  <c r="BQ32" i="12"/>
  <c r="BG32" i="12" s="1"/>
  <c r="BG178" i="12" s="1"/>
  <c r="BQ30" i="12"/>
  <c r="BG30" i="12" s="1"/>
  <c r="BQ29" i="12"/>
  <c r="BG29" i="12" s="1"/>
  <c r="BQ27" i="12"/>
  <c r="BG27" i="12" s="1"/>
  <c r="BG173" i="12" s="1"/>
  <c r="BQ26" i="12"/>
  <c r="BG26" i="12"/>
  <c r="BQ24" i="12"/>
  <c r="BG24" i="12" s="1"/>
  <c r="BQ23" i="12"/>
  <c r="BG23" i="12" s="1"/>
  <c r="BN10" i="13" s="1"/>
  <c r="F10" i="13" s="1"/>
  <c r="BQ21" i="12"/>
  <c r="BG21" i="12"/>
  <c r="BG167" i="12" s="1"/>
  <c r="BQ20" i="12"/>
  <c r="BG20" i="12" s="1"/>
  <c r="BQ18" i="12"/>
  <c r="BG18" i="12" s="1"/>
  <c r="BQ17" i="12"/>
  <c r="BG17" i="12" s="1"/>
  <c r="CD20" i="17" s="1"/>
  <c r="AB20" i="17" s="1"/>
  <c r="BQ15" i="12"/>
  <c r="BG15" i="12" s="1"/>
  <c r="BQ14" i="12"/>
  <c r="BG14" i="12"/>
  <c r="BQ12" i="12"/>
  <c r="BG12" i="12" s="1"/>
  <c r="BG97" i="12" l="1"/>
  <c r="BF336" i="12"/>
  <c r="BG336" i="12" s="1"/>
  <c r="BE117" i="12"/>
  <c r="BF368" i="12"/>
  <c r="BG368" i="12" s="1"/>
  <c r="BE149" i="12"/>
  <c r="BF477" i="12"/>
  <c r="BG477" i="12" s="1"/>
  <c r="BE112" i="12"/>
  <c r="BF367" i="12"/>
  <c r="BG367" i="12" s="1"/>
  <c r="BE148" i="12"/>
  <c r="BG118" i="12"/>
  <c r="BG119" i="12" s="1"/>
  <c r="BG131" i="12"/>
  <c r="BG141" i="12"/>
  <c r="BF149" i="12"/>
  <c r="BG115" i="12"/>
  <c r="BG161" i="12"/>
  <c r="CD12" i="17"/>
  <c r="BG151" i="12"/>
  <c r="BG121" i="12"/>
  <c r="Q225" i="12"/>
  <c r="X85" i="13" s="1"/>
  <c r="X50" i="13"/>
  <c r="AC225" i="12"/>
  <c r="AJ85" i="13" s="1"/>
  <c r="AJ50" i="13"/>
  <c r="AO225" i="12"/>
  <c r="AV85" i="13" s="1"/>
  <c r="AV50" i="13"/>
  <c r="AW225" i="12"/>
  <c r="BD85" i="13" s="1"/>
  <c r="BD50" i="13"/>
  <c r="BG317" i="12"/>
  <c r="BF197" i="12"/>
  <c r="BM82" i="13" s="1"/>
  <c r="BM12" i="13"/>
  <c r="BG223" i="12"/>
  <c r="I169" i="12"/>
  <c r="P80" i="13" s="1"/>
  <c r="P45" i="13"/>
  <c r="M169" i="12"/>
  <c r="T80" i="13" s="1"/>
  <c r="T45" i="13"/>
  <c r="AC169" i="12"/>
  <c r="AJ80" i="13" s="1"/>
  <c r="AJ45" i="13"/>
  <c r="AK169" i="12"/>
  <c r="AR80" i="13" s="1"/>
  <c r="AR45" i="13"/>
  <c r="AW169" i="12"/>
  <c r="BD80" i="13" s="1"/>
  <c r="BD45" i="13"/>
  <c r="I181" i="12"/>
  <c r="P81" i="13" s="1"/>
  <c r="P46" i="13"/>
  <c r="M181" i="12"/>
  <c r="T81" i="13" s="1"/>
  <c r="T46" i="13"/>
  <c r="Q181" i="12"/>
  <c r="X81" i="13" s="1"/>
  <c r="X46" i="13"/>
  <c r="U181" i="12"/>
  <c r="AB81" i="13" s="1"/>
  <c r="AB46" i="13"/>
  <c r="Y181" i="12"/>
  <c r="AF81" i="13" s="1"/>
  <c r="AF46" i="13"/>
  <c r="AC181" i="12"/>
  <c r="AJ81" i="13" s="1"/>
  <c r="AJ46" i="13"/>
  <c r="AG181" i="12"/>
  <c r="AN81" i="13" s="1"/>
  <c r="AN46" i="13"/>
  <c r="AK181" i="12"/>
  <c r="AR81" i="13" s="1"/>
  <c r="AR46" i="13"/>
  <c r="AO181" i="12"/>
  <c r="AV81" i="13" s="1"/>
  <c r="AV46" i="13"/>
  <c r="AS181" i="12"/>
  <c r="AZ81" i="13" s="1"/>
  <c r="AZ46" i="13"/>
  <c r="AW181" i="12"/>
  <c r="BD81" i="13" s="1"/>
  <c r="BD46" i="13"/>
  <c r="BA181" i="12"/>
  <c r="BH81" i="13" s="1"/>
  <c r="BH46" i="13"/>
  <c r="BE181" i="12"/>
  <c r="BL81" i="13" s="1"/>
  <c r="BL46" i="13"/>
  <c r="G197" i="12"/>
  <c r="N82" i="13" s="1"/>
  <c r="N47" i="13"/>
  <c r="K197" i="12"/>
  <c r="R82" i="13" s="1"/>
  <c r="R47" i="13"/>
  <c r="O197" i="12"/>
  <c r="V82" i="13" s="1"/>
  <c r="V47" i="13"/>
  <c r="S197" i="12"/>
  <c r="Z82" i="13" s="1"/>
  <c r="Z47" i="13"/>
  <c r="W197" i="12"/>
  <c r="AD82" i="13" s="1"/>
  <c r="AD47" i="13"/>
  <c r="AA197" i="12"/>
  <c r="AH82" i="13" s="1"/>
  <c r="AH47" i="13"/>
  <c r="AE197" i="12"/>
  <c r="AL82" i="13" s="1"/>
  <c r="AL47" i="13"/>
  <c r="AI197" i="12"/>
  <c r="AP82" i="13" s="1"/>
  <c r="AP47" i="13"/>
  <c r="AM197" i="12"/>
  <c r="AT82" i="13" s="1"/>
  <c r="AT47" i="13"/>
  <c r="AQ197" i="12"/>
  <c r="AX82" i="13" s="1"/>
  <c r="AX47" i="13"/>
  <c r="AU197" i="12"/>
  <c r="BB82" i="13" s="1"/>
  <c r="BB47" i="13"/>
  <c r="AY197" i="12"/>
  <c r="BF82" i="13" s="1"/>
  <c r="BF47" i="13"/>
  <c r="BC197" i="12"/>
  <c r="BJ82" i="13" s="1"/>
  <c r="BJ47" i="13"/>
  <c r="H202" i="12"/>
  <c r="O83" i="13" s="1"/>
  <c r="O48" i="13"/>
  <c r="L202" i="12"/>
  <c r="S83" i="13" s="1"/>
  <c r="S48" i="13"/>
  <c r="P202" i="12"/>
  <c r="W83" i="13" s="1"/>
  <c r="W48" i="13"/>
  <c r="T202" i="12"/>
  <c r="AA83" i="13" s="1"/>
  <c r="AA48" i="13"/>
  <c r="X202" i="12"/>
  <c r="AE83" i="13" s="1"/>
  <c r="AE48" i="13"/>
  <c r="AB202" i="12"/>
  <c r="AI83" i="13" s="1"/>
  <c r="AI48" i="13"/>
  <c r="AF202" i="12"/>
  <c r="AM83" i="13" s="1"/>
  <c r="AM48" i="13"/>
  <c r="AJ202" i="12"/>
  <c r="AQ83" i="13" s="1"/>
  <c r="AQ48" i="13"/>
  <c r="AN202" i="12"/>
  <c r="AU83" i="13" s="1"/>
  <c r="AU48" i="13"/>
  <c r="AR202" i="12"/>
  <c r="AY83" i="13" s="1"/>
  <c r="AY48" i="13"/>
  <c r="AV202" i="12"/>
  <c r="BC83" i="13" s="1"/>
  <c r="BC48" i="13"/>
  <c r="AZ202" i="12"/>
  <c r="BG83" i="13" s="1"/>
  <c r="BG48" i="13"/>
  <c r="BD202" i="12"/>
  <c r="BK83" i="13" s="1"/>
  <c r="BK48" i="13"/>
  <c r="I215" i="12"/>
  <c r="P84" i="13" s="1"/>
  <c r="P49" i="13"/>
  <c r="M215" i="12"/>
  <c r="T84" i="13" s="1"/>
  <c r="T49" i="13"/>
  <c r="Q215" i="12"/>
  <c r="X84" i="13" s="1"/>
  <c r="X49" i="13"/>
  <c r="U215" i="12"/>
  <c r="AB84" i="13" s="1"/>
  <c r="AB49" i="13"/>
  <c r="Y215" i="12"/>
  <c r="AF84" i="13" s="1"/>
  <c r="AF49" i="13"/>
  <c r="AC215" i="12"/>
  <c r="AJ84" i="13" s="1"/>
  <c r="AJ49" i="13"/>
  <c r="AG215" i="12"/>
  <c r="AN84" i="13" s="1"/>
  <c r="AN49" i="13"/>
  <c r="AK215" i="12"/>
  <c r="AR84" i="13" s="1"/>
  <c r="AR49" i="13"/>
  <c r="AO215" i="12"/>
  <c r="AV84" i="13" s="1"/>
  <c r="AV49" i="13"/>
  <c r="AS215" i="12"/>
  <c r="AZ84" i="13" s="1"/>
  <c r="AZ49" i="13"/>
  <c r="AW215" i="12"/>
  <c r="BD84" i="13" s="1"/>
  <c r="BD49" i="13"/>
  <c r="BA215" i="12"/>
  <c r="BH84" i="13" s="1"/>
  <c r="BH49" i="13"/>
  <c r="BE215" i="12"/>
  <c r="BL84" i="13" s="1"/>
  <c r="BL49" i="13"/>
  <c r="BE144" i="12"/>
  <c r="F225" i="12"/>
  <c r="M85" i="13" s="1"/>
  <c r="M50" i="13"/>
  <c r="J225" i="12"/>
  <c r="Q85" i="13" s="1"/>
  <c r="Q50" i="13"/>
  <c r="N225" i="12"/>
  <c r="U85" i="13" s="1"/>
  <c r="U50" i="13"/>
  <c r="R225" i="12"/>
  <c r="Y85" i="13" s="1"/>
  <c r="Y50" i="13"/>
  <c r="V225" i="12"/>
  <c r="AC85" i="13" s="1"/>
  <c r="AC50" i="13"/>
  <c r="Z225" i="12"/>
  <c r="AG85" i="13" s="1"/>
  <c r="AG50" i="13"/>
  <c r="AD225" i="12"/>
  <c r="AK85" i="13" s="1"/>
  <c r="AK50" i="13"/>
  <c r="AH225" i="12"/>
  <c r="AO85" i="13" s="1"/>
  <c r="AO50" i="13"/>
  <c r="AL225" i="12"/>
  <c r="AS85" i="13" s="1"/>
  <c r="AS50" i="13"/>
  <c r="AP225" i="12"/>
  <c r="AW85" i="13" s="1"/>
  <c r="AW50" i="13"/>
  <c r="AT225" i="12"/>
  <c r="BA85" i="13" s="1"/>
  <c r="BA50" i="13"/>
  <c r="AX225" i="12"/>
  <c r="BE85" i="13" s="1"/>
  <c r="BE50" i="13"/>
  <c r="BB225" i="12"/>
  <c r="BI85" i="13" s="1"/>
  <c r="BI50" i="13"/>
  <c r="BF225" i="12"/>
  <c r="BM85" i="13" s="1"/>
  <c r="BM50" i="13"/>
  <c r="BG443" i="12"/>
  <c r="BG457" i="12"/>
  <c r="BG469" i="12"/>
  <c r="D58" i="17"/>
  <c r="AB62" i="17"/>
  <c r="L181" i="12"/>
  <c r="S81" i="13" s="1"/>
  <c r="S46" i="13"/>
  <c r="X181" i="12"/>
  <c r="AE81" i="13" s="1"/>
  <c r="AE46" i="13"/>
  <c r="AB181" i="12"/>
  <c r="AI81" i="13" s="1"/>
  <c r="AI46" i="13"/>
  <c r="AJ181" i="12"/>
  <c r="AQ81" i="13" s="1"/>
  <c r="AQ46" i="13"/>
  <c r="AR181" i="12"/>
  <c r="AY81" i="13" s="1"/>
  <c r="AY46" i="13"/>
  <c r="AZ181" i="12"/>
  <c r="BG81" i="13" s="1"/>
  <c r="E81" i="13" s="1"/>
  <c r="BG46" i="13"/>
  <c r="F197" i="12"/>
  <c r="M82" i="13" s="1"/>
  <c r="M47" i="13"/>
  <c r="R197" i="12"/>
  <c r="Y82" i="13" s="1"/>
  <c r="Y47" i="13"/>
  <c r="Z197" i="12"/>
  <c r="AG82" i="13" s="1"/>
  <c r="AG47" i="13"/>
  <c r="AH197" i="12"/>
  <c r="AO82" i="13" s="1"/>
  <c r="AO47" i="13"/>
  <c r="AP197" i="12"/>
  <c r="AW82" i="13" s="1"/>
  <c r="AW47" i="13"/>
  <c r="AX197" i="12"/>
  <c r="BE82" i="13" s="1"/>
  <c r="BE47" i="13"/>
  <c r="BB197" i="12"/>
  <c r="BI82" i="13" s="1"/>
  <c r="BI47" i="13"/>
  <c r="G202" i="12"/>
  <c r="N83" i="13" s="1"/>
  <c r="N48" i="13"/>
  <c r="K202" i="12"/>
  <c r="R83" i="13" s="1"/>
  <c r="R48" i="13"/>
  <c r="S202" i="12"/>
  <c r="Z83" i="13" s="1"/>
  <c r="Z48" i="13"/>
  <c r="AA202" i="12"/>
  <c r="AH83" i="13" s="1"/>
  <c r="AH48" i="13"/>
  <c r="AI202" i="12"/>
  <c r="AP83" i="13" s="1"/>
  <c r="AP48" i="13"/>
  <c r="AQ202" i="12"/>
  <c r="AX83" i="13" s="1"/>
  <c r="AX48" i="13"/>
  <c r="AY202" i="12"/>
  <c r="BF83" i="13" s="1"/>
  <c r="BF48" i="13"/>
  <c r="X215" i="12"/>
  <c r="AE84" i="13" s="1"/>
  <c r="AE49" i="13"/>
  <c r="AB215" i="12"/>
  <c r="AI84" i="13" s="1"/>
  <c r="AI49" i="13"/>
  <c r="AF215" i="12"/>
  <c r="AM84" i="13" s="1"/>
  <c r="AM49" i="13"/>
  <c r="AJ215" i="12"/>
  <c r="AQ84" i="13" s="1"/>
  <c r="AQ49" i="13"/>
  <c r="AR215" i="12"/>
  <c r="AY84" i="13" s="1"/>
  <c r="AY49" i="13"/>
  <c r="AV215" i="12"/>
  <c r="BC84" i="13" s="1"/>
  <c r="BC49" i="13"/>
  <c r="I225" i="12"/>
  <c r="P85" i="13" s="1"/>
  <c r="P50" i="13"/>
  <c r="U225" i="12"/>
  <c r="AB85" i="13" s="1"/>
  <c r="AB50" i="13"/>
  <c r="AG225" i="12"/>
  <c r="AN85" i="13" s="1"/>
  <c r="AN50" i="13"/>
  <c r="AS225" i="12"/>
  <c r="AZ85" i="13" s="1"/>
  <c r="AZ50" i="13"/>
  <c r="BA225" i="12"/>
  <c r="BH85" i="13" s="1"/>
  <c r="BH50" i="13"/>
  <c r="BG305" i="12"/>
  <c r="BG353" i="12"/>
  <c r="CD19" i="17"/>
  <c r="AB19" i="17" s="1"/>
  <c r="BG188" i="12"/>
  <c r="BG194" i="12"/>
  <c r="CD14" i="17"/>
  <c r="Q169" i="12"/>
  <c r="X80" i="13" s="1"/>
  <c r="X45" i="13"/>
  <c r="Y169" i="12"/>
  <c r="AF80" i="13" s="1"/>
  <c r="AF45" i="13"/>
  <c r="AG169" i="12"/>
  <c r="AN80" i="13" s="1"/>
  <c r="AN45" i="13"/>
  <c r="AO169" i="12"/>
  <c r="AV80" i="13" s="1"/>
  <c r="AV45" i="13"/>
  <c r="AS169" i="12"/>
  <c r="AZ80" i="13" s="1"/>
  <c r="AZ45" i="13"/>
  <c r="BE169" i="12"/>
  <c r="BL80" i="13" s="1"/>
  <c r="BL45" i="13"/>
  <c r="BG176" i="12"/>
  <c r="BG214" i="12"/>
  <c r="BG225" i="12"/>
  <c r="BN85" i="13" s="1"/>
  <c r="BN15" i="13"/>
  <c r="F15" i="13" s="1"/>
  <c r="N169" i="12"/>
  <c r="U80" i="13" s="1"/>
  <c r="U45" i="13"/>
  <c r="Z169" i="12"/>
  <c r="AG80" i="13" s="1"/>
  <c r="AG45" i="13"/>
  <c r="AD169" i="12"/>
  <c r="AK80" i="13" s="1"/>
  <c r="AK45" i="13"/>
  <c r="AH169" i="12"/>
  <c r="AO80" i="13" s="1"/>
  <c r="AO45" i="13"/>
  <c r="AL169" i="12"/>
  <c r="AS80" i="13" s="1"/>
  <c r="AS45" i="13"/>
  <c r="AP169" i="12"/>
  <c r="AW80" i="13" s="1"/>
  <c r="AW45" i="13"/>
  <c r="AX169" i="12"/>
  <c r="BE80" i="13" s="1"/>
  <c r="BE45" i="13"/>
  <c r="BB169" i="12"/>
  <c r="BI80" i="13" s="1"/>
  <c r="BI45" i="13"/>
  <c r="F181" i="12"/>
  <c r="M81" i="13" s="1"/>
  <c r="M46" i="13"/>
  <c r="J181" i="12"/>
  <c r="Q81" i="13" s="1"/>
  <c r="Q46" i="13"/>
  <c r="N181" i="12"/>
  <c r="U81" i="13" s="1"/>
  <c r="U46" i="13"/>
  <c r="R181" i="12"/>
  <c r="Y81" i="13" s="1"/>
  <c r="Y46" i="13"/>
  <c r="V181" i="12"/>
  <c r="AC81" i="13" s="1"/>
  <c r="AC46" i="13"/>
  <c r="Z181" i="12"/>
  <c r="AG81" i="13" s="1"/>
  <c r="AG46" i="13"/>
  <c r="AD181" i="12"/>
  <c r="AK81" i="13" s="1"/>
  <c r="AK46" i="13"/>
  <c r="AH181" i="12"/>
  <c r="AO81" i="13" s="1"/>
  <c r="AO46" i="13"/>
  <c r="AL181" i="12"/>
  <c r="AS81" i="13" s="1"/>
  <c r="AS46" i="13"/>
  <c r="AP181" i="12"/>
  <c r="AW81" i="13" s="1"/>
  <c r="AW46" i="13"/>
  <c r="AT181" i="12"/>
  <c r="BA81" i="13" s="1"/>
  <c r="BA46" i="13"/>
  <c r="AX181" i="12"/>
  <c r="BE81" i="13" s="1"/>
  <c r="BE46" i="13"/>
  <c r="BB181" i="12"/>
  <c r="BI81" i="13" s="1"/>
  <c r="BI46" i="13"/>
  <c r="BF181" i="12"/>
  <c r="BM81" i="13" s="1"/>
  <c r="BM46" i="13"/>
  <c r="H197" i="12"/>
  <c r="O82" i="13" s="1"/>
  <c r="O47" i="13"/>
  <c r="L197" i="12"/>
  <c r="S82" i="13" s="1"/>
  <c r="S47" i="13"/>
  <c r="P197" i="12"/>
  <c r="W82" i="13" s="1"/>
  <c r="W47" i="13"/>
  <c r="T197" i="12"/>
  <c r="AA82" i="13" s="1"/>
  <c r="AA47" i="13"/>
  <c r="X197" i="12"/>
  <c r="AE82" i="13" s="1"/>
  <c r="AE47" i="13"/>
  <c r="AB197" i="12"/>
  <c r="AI82" i="13" s="1"/>
  <c r="AI47" i="13"/>
  <c r="AF197" i="12"/>
  <c r="AM82" i="13" s="1"/>
  <c r="AM47" i="13"/>
  <c r="AJ197" i="12"/>
  <c r="AQ82" i="13" s="1"/>
  <c r="AQ47" i="13"/>
  <c r="AN197" i="12"/>
  <c r="AU82" i="13" s="1"/>
  <c r="AU47" i="13"/>
  <c r="AR197" i="12"/>
  <c r="AY82" i="13" s="1"/>
  <c r="AY47" i="13"/>
  <c r="AV197" i="12"/>
  <c r="BC82" i="13" s="1"/>
  <c r="BC47" i="13"/>
  <c r="AZ197" i="12"/>
  <c r="BG82" i="13" s="1"/>
  <c r="BG47" i="13"/>
  <c r="BD197" i="12"/>
  <c r="BK82" i="13" s="1"/>
  <c r="BK47" i="13"/>
  <c r="I202" i="12"/>
  <c r="P83" i="13" s="1"/>
  <c r="P48" i="13"/>
  <c r="M202" i="12"/>
  <c r="T83" i="13" s="1"/>
  <c r="T48" i="13"/>
  <c r="Q202" i="12"/>
  <c r="X83" i="13" s="1"/>
  <c r="X48" i="13"/>
  <c r="U202" i="12"/>
  <c r="AB83" i="13" s="1"/>
  <c r="AB48" i="13"/>
  <c r="Y202" i="12"/>
  <c r="AF83" i="13" s="1"/>
  <c r="AF48" i="13"/>
  <c r="AC202" i="12"/>
  <c r="AJ83" i="13" s="1"/>
  <c r="AJ48" i="13"/>
  <c r="AG202" i="12"/>
  <c r="AN83" i="13" s="1"/>
  <c r="AN48" i="13"/>
  <c r="AK202" i="12"/>
  <c r="AR83" i="13" s="1"/>
  <c r="AR48" i="13"/>
  <c r="AO202" i="12"/>
  <c r="AV83" i="13" s="1"/>
  <c r="AV48" i="13"/>
  <c r="AS202" i="12"/>
  <c r="AZ83" i="13" s="1"/>
  <c r="AZ48" i="13"/>
  <c r="AW202" i="12"/>
  <c r="BD83" i="13" s="1"/>
  <c r="BD48" i="13"/>
  <c r="BA202" i="12"/>
  <c r="BH83" i="13" s="1"/>
  <c r="BH48" i="13"/>
  <c r="BE202" i="12"/>
  <c r="BL83" i="13" s="1"/>
  <c r="BL48" i="13"/>
  <c r="F215" i="12"/>
  <c r="M84" i="13" s="1"/>
  <c r="M49" i="13"/>
  <c r="J215" i="12"/>
  <c r="Q84" i="13" s="1"/>
  <c r="Q49" i="13"/>
  <c r="N215" i="12"/>
  <c r="U84" i="13" s="1"/>
  <c r="U49" i="13"/>
  <c r="R215" i="12"/>
  <c r="Y84" i="13" s="1"/>
  <c r="Y49" i="13"/>
  <c r="V215" i="12"/>
  <c r="AC84" i="13" s="1"/>
  <c r="AC49" i="13"/>
  <c r="Z215" i="12"/>
  <c r="AG84" i="13" s="1"/>
  <c r="AG49" i="13"/>
  <c r="AD215" i="12"/>
  <c r="AK84" i="13" s="1"/>
  <c r="AK49" i="13"/>
  <c r="AH215" i="12"/>
  <c r="AO84" i="13" s="1"/>
  <c r="AO49" i="13"/>
  <c r="AL215" i="12"/>
  <c r="AS84" i="13" s="1"/>
  <c r="AS49" i="13"/>
  <c r="AP215" i="12"/>
  <c r="AW84" i="13" s="1"/>
  <c r="AW49" i="13"/>
  <c r="AT215" i="12"/>
  <c r="BA84" i="13" s="1"/>
  <c r="BA49" i="13"/>
  <c r="AX215" i="12"/>
  <c r="BE84" i="13" s="1"/>
  <c r="BE49" i="13"/>
  <c r="BB215" i="12"/>
  <c r="BI84" i="13" s="1"/>
  <c r="BI49" i="13"/>
  <c r="BF215" i="12"/>
  <c r="BM84" i="13" s="1"/>
  <c r="BM49" i="13"/>
  <c r="BF144" i="12"/>
  <c r="G225" i="12"/>
  <c r="N85" i="13" s="1"/>
  <c r="N50" i="13"/>
  <c r="K225" i="12"/>
  <c r="R85" i="13" s="1"/>
  <c r="R50" i="13"/>
  <c r="O225" i="12"/>
  <c r="V85" i="13" s="1"/>
  <c r="V50" i="13"/>
  <c r="S225" i="12"/>
  <c r="Z85" i="13" s="1"/>
  <c r="Z50" i="13"/>
  <c r="W225" i="12"/>
  <c r="AD85" i="13" s="1"/>
  <c r="AD50" i="13"/>
  <c r="AA225" i="12"/>
  <c r="AH85" i="13" s="1"/>
  <c r="AH50" i="13"/>
  <c r="AE225" i="12"/>
  <c r="AL85" i="13" s="1"/>
  <c r="AL50" i="13"/>
  <c r="AI225" i="12"/>
  <c r="AP85" i="13" s="1"/>
  <c r="AP50" i="13"/>
  <c r="AM225" i="12"/>
  <c r="AT85" i="13" s="1"/>
  <c r="AT50" i="13"/>
  <c r="AQ225" i="12"/>
  <c r="AX85" i="13" s="1"/>
  <c r="AX50" i="13"/>
  <c r="AU225" i="12"/>
  <c r="BB85" i="13" s="1"/>
  <c r="BB50" i="13"/>
  <c r="AY225" i="12"/>
  <c r="BF85" i="13" s="1"/>
  <c r="BF50" i="13"/>
  <c r="BC225" i="12"/>
  <c r="BJ85" i="13" s="1"/>
  <c r="BJ50" i="13"/>
  <c r="BG235" i="12"/>
  <c r="BF258" i="12"/>
  <c r="BF263" i="12"/>
  <c r="BF272" i="12"/>
  <c r="BG295" i="12"/>
  <c r="BG149" i="12" s="1"/>
  <c r="BG311" i="12"/>
  <c r="BG320" i="12"/>
  <c r="BF345" i="12"/>
  <c r="BG345" i="12" s="1"/>
  <c r="BG381" i="12"/>
  <c r="BF491" i="12"/>
  <c r="BG491" i="12" s="1"/>
  <c r="BG516" i="12"/>
  <c r="BG158" i="12"/>
  <c r="CD11" i="17"/>
  <c r="BG170" i="12"/>
  <c r="CD13" i="17"/>
  <c r="BG187" i="12"/>
  <c r="BE197" i="12"/>
  <c r="BL82" i="13" s="1"/>
  <c r="BL12" i="13"/>
  <c r="BG211" i="12"/>
  <c r="CD64" i="17"/>
  <c r="H169" i="12"/>
  <c r="O80" i="13" s="1"/>
  <c r="O45" i="13"/>
  <c r="L169" i="12"/>
  <c r="S80" i="13" s="1"/>
  <c r="S45" i="13"/>
  <c r="P169" i="12"/>
  <c r="W80" i="13" s="1"/>
  <c r="B80" i="13" s="1"/>
  <c r="W45" i="13"/>
  <c r="T169" i="12"/>
  <c r="AA80" i="13" s="1"/>
  <c r="AA45" i="13"/>
  <c r="X169" i="12"/>
  <c r="AE80" i="13" s="1"/>
  <c r="AE45" i="13"/>
  <c r="AB169" i="12"/>
  <c r="AI80" i="13" s="1"/>
  <c r="AI45" i="13"/>
  <c r="AF169" i="12"/>
  <c r="AM80" i="13" s="1"/>
  <c r="AM45" i="13"/>
  <c r="AJ169" i="12"/>
  <c r="AQ80" i="13" s="1"/>
  <c r="AQ45" i="13"/>
  <c r="AN169" i="12"/>
  <c r="AU80" i="13" s="1"/>
  <c r="D80" i="13" s="1"/>
  <c r="AU45" i="13"/>
  <c r="AR169" i="12"/>
  <c r="AY80" i="13" s="1"/>
  <c r="AY45" i="13"/>
  <c r="AV169" i="12"/>
  <c r="BC80" i="13" s="1"/>
  <c r="BC45" i="13"/>
  <c r="AZ169" i="12"/>
  <c r="BG80" i="13" s="1"/>
  <c r="BG45" i="13"/>
  <c r="BD169" i="12"/>
  <c r="BK80" i="13" s="1"/>
  <c r="BK45" i="13"/>
  <c r="H181" i="12"/>
  <c r="O81" i="13" s="1"/>
  <c r="O46" i="13"/>
  <c r="P181" i="12"/>
  <c r="W81" i="13" s="1"/>
  <c r="W46" i="13"/>
  <c r="T181" i="12"/>
  <c r="AA81" i="13" s="1"/>
  <c r="AA46" i="13"/>
  <c r="AF181" i="12"/>
  <c r="AM81" i="13" s="1"/>
  <c r="AM46" i="13"/>
  <c r="AN181" i="12"/>
  <c r="AU81" i="13" s="1"/>
  <c r="AU46" i="13"/>
  <c r="AV181" i="12"/>
  <c r="BC81" i="13" s="1"/>
  <c r="BC46" i="13"/>
  <c r="BD181" i="12"/>
  <c r="BK81" i="13" s="1"/>
  <c r="BK46" i="13"/>
  <c r="J197" i="12"/>
  <c r="Q82" i="13" s="1"/>
  <c r="Q47" i="13"/>
  <c r="N197" i="12"/>
  <c r="U82" i="13" s="1"/>
  <c r="U47" i="13"/>
  <c r="V197" i="12"/>
  <c r="AC82" i="13" s="1"/>
  <c r="AC47" i="13"/>
  <c r="AD197" i="12"/>
  <c r="AK82" i="13" s="1"/>
  <c r="AK47" i="13"/>
  <c r="AL197" i="12"/>
  <c r="AS82" i="13" s="1"/>
  <c r="AS47" i="13"/>
  <c r="AT197" i="12"/>
  <c r="BA82" i="13" s="1"/>
  <c r="BA47" i="13"/>
  <c r="O202" i="12"/>
  <c r="V83" i="13" s="1"/>
  <c r="V48" i="13"/>
  <c r="W202" i="12"/>
  <c r="AD83" i="13" s="1"/>
  <c r="AD48" i="13"/>
  <c r="AE202" i="12"/>
  <c r="AL83" i="13" s="1"/>
  <c r="AL48" i="13"/>
  <c r="AM202" i="12"/>
  <c r="AT83" i="13" s="1"/>
  <c r="AT48" i="13"/>
  <c r="AU202" i="12"/>
  <c r="BB83" i="13" s="1"/>
  <c r="BB48" i="13"/>
  <c r="BC202" i="12"/>
  <c r="BJ83" i="13" s="1"/>
  <c r="BJ48" i="13"/>
  <c r="H215" i="12"/>
  <c r="O84" i="13" s="1"/>
  <c r="O49" i="13"/>
  <c r="L215" i="12"/>
  <c r="S84" i="13" s="1"/>
  <c r="S49" i="13"/>
  <c r="P215" i="12"/>
  <c r="W84" i="13" s="1"/>
  <c r="B84" i="13" s="1"/>
  <c r="W49" i="13"/>
  <c r="T215" i="12"/>
  <c r="AA84" i="13" s="1"/>
  <c r="AA49" i="13"/>
  <c r="AN215" i="12"/>
  <c r="AU84" i="13" s="1"/>
  <c r="D84" i="13" s="1"/>
  <c r="AU49" i="13"/>
  <c r="AZ215" i="12"/>
  <c r="BG84" i="13" s="1"/>
  <c r="BG49" i="13"/>
  <c r="BD215" i="12"/>
  <c r="BK84" i="13" s="1"/>
  <c r="BK49" i="13"/>
  <c r="M225" i="12"/>
  <c r="T85" i="13" s="1"/>
  <c r="T50" i="13"/>
  <c r="Y225" i="12"/>
  <c r="AF85" i="13" s="1"/>
  <c r="AF50" i="13"/>
  <c r="AK225" i="12"/>
  <c r="AR85" i="13" s="1"/>
  <c r="AR50" i="13"/>
  <c r="BE225" i="12"/>
  <c r="BL85" i="13" s="1"/>
  <c r="F85" i="13" s="1"/>
  <c r="BL50" i="13"/>
  <c r="CD21" i="17"/>
  <c r="AB21" i="17" s="1"/>
  <c r="BG206" i="12"/>
  <c r="CD55" i="17"/>
  <c r="AB55" i="17" s="1"/>
  <c r="B66" i="17" s="1"/>
  <c r="BG114" i="15"/>
  <c r="U169" i="12"/>
  <c r="AB80" i="13" s="1"/>
  <c r="AB45" i="13"/>
  <c r="BA169" i="12"/>
  <c r="BH80" i="13" s="1"/>
  <c r="BH45" i="13"/>
  <c r="BG164" i="12"/>
  <c r="BG189" i="12"/>
  <c r="BG203" i="12"/>
  <c r="CD54" i="17"/>
  <c r="AB54" i="17" s="1"/>
  <c r="B58" i="17" s="1"/>
  <c r="BG113" i="15"/>
  <c r="CD63" i="17"/>
  <c r="F169" i="12"/>
  <c r="M80" i="13" s="1"/>
  <c r="M45" i="13"/>
  <c r="J169" i="12"/>
  <c r="Q80" i="13" s="1"/>
  <c r="Q45" i="13"/>
  <c r="R169" i="12"/>
  <c r="Y80" i="13" s="1"/>
  <c r="Y45" i="13"/>
  <c r="V169" i="12"/>
  <c r="AC80" i="13" s="1"/>
  <c r="AC45" i="13"/>
  <c r="AT169" i="12"/>
  <c r="BA80" i="13" s="1"/>
  <c r="BA45" i="13"/>
  <c r="BF169" i="12"/>
  <c r="BM80" i="13" s="1"/>
  <c r="BM45" i="13"/>
  <c r="BG186" i="12"/>
  <c r="BG87" i="12"/>
  <c r="BG86" i="12" s="1"/>
  <c r="BG93" i="12"/>
  <c r="BG166" i="12" s="1"/>
  <c r="BG165" i="12" s="1"/>
  <c r="G169" i="12"/>
  <c r="N80" i="13" s="1"/>
  <c r="N45" i="13"/>
  <c r="K169" i="12"/>
  <c r="R80" i="13" s="1"/>
  <c r="R45" i="13"/>
  <c r="O169" i="12"/>
  <c r="V80" i="13" s="1"/>
  <c r="V45" i="13"/>
  <c r="S169" i="12"/>
  <c r="Z80" i="13" s="1"/>
  <c r="Z45" i="13"/>
  <c r="W169" i="12"/>
  <c r="AD80" i="13" s="1"/>
  <c r="AD45" i="13"/>
  <c r="AA169" i="12"/>
  <c r="AH80" i="13" s="1"/>
  <c r="AH45" i="13"/>
  <c r="AE169" i="12"/>
  <c r="AL80" i="13" s="1"/>
  <c r="AL45" i="13"/>
  <c r="AI169" i="12"/>
  <c r="AP80" i="13" s="1"/>
  <c r="AP45" i="13"/>
  <c r="AM169" i="12"/>
  <c r="AT80" i="13" s="1"/>
  <c r="AT45" i="13"/>
  <c r="AQ169" i="12"/>
  <c r="AX80" i="13" s="1"/>
  <c r="AX45" i="13"/>
  <c r="AU169" i="12"/>
  <c r="BB80" i="13" s="1"/>
  <c r="BB45" i="13"/>
  <c r="AY169" i="12"/>
  <c r="BF80" i="13" s="1"/>
  <c r="BF45" i="13"/>
  <c r="BC169" i="12"/>
  <c r="BJ80" i="13" s="1"/>
  <c r="BJ45" i="13"/>
  <c r="BG96" i="12"/>
  <c r="BN45" i="13" s="1"/>
  <c r="BG99" i="12"/>
  <c r="BG172" i="12" s="1"/>
  <c r="BG171" i="12" s="1"/>
  <c r="BG102" i="12"/>
  <c r="BG101" i="12" s="1"/>
  <c r="G181" i="12"/>
  <c r="N81" i="13" s="1"/>
  <c r="N46" i="13"/>
  <c r="K181" i="12"/>
  <c r="R81" i="13" s="1"/>
  <c r="R46" i="13"/>
  <c r="O181" i="12"/>
  <c r="V81" i="13" s="1"/>
  <c r="V46" i="13"/>
  <c r="S181" i="12"/>
  <c r="Z81" i="13" s="1"/>
  <c r="Z46" i="13"/>
  <c r="W181" i="12"/>
  <c r="AD81" i="13" s="1"/>
  <c r="AD46" i="13"/>
  <c r="AA181" i="12"/>
  <c r="AH81" i="13" s="1"/>
  <c r="AH46" i="13"/>
  <c r="AE181" i="12"/>
  <c r="AL81" i="13" s="1"/>
  <c r="AL46" i="13"/>
  <c r="AI181" i="12"/>
  <c r="AP81" i="13" s="1"/>
  <c r="AP46" i="13"/>
  <c r="AM181" i="12"/>
  <c r="AT81" i="13" s="1"/>
  <c r="AT46" i="13"/>
  <c r="AQ181" i="12"/>
  <c r="AX81" i="13" s="1"/>
  <c r="AX46" i="13"/>
  <c r="AU181" i="12"/>
  <c r="BB81" i="13" s="1"/>
  <c r="BB46" i="13"/>
  <c r="AY181" i="12"/>
  <c r="BF81" i="13" s="1"/>
  <c r="BF46" i="13"/>
  <c r="BC181" i="12"/>
  <c r="BJ81" i="13" s="1"/>
  <c r="BJ46" i="13"/>
  <c r="BG108" i="12"/>
  <c r="BN46" i="13" s="1"/>
  <c r="BG123" i="12"/>
  <c r="I197" i="12"/>
  <c r="P82" i="13" s="1"/>
  <c r="P47" i="13"/>
  <c r="M197" i="12"/>
  <c r="T82" i="13" s="1"/>
  <c r="T47" i="13"/>
  <c r="Q197" i="12"/>
  <c r="X82" i="13" s="1"/>
  <c r="X47" i="13"/>
  <c r="U197" i="12"/>
  <c r="AB82" i="13" s="1"/>
  <c r="AB47" i="13"/>
  <c r="Y197" i="12"/>
  <c r="AF82" i="13" s="1"/>
  <c r="AF47" i="13"/>
  <c r="AC197" i="12"/>
  <c r="AJ82" i="13" s="1"/>
  <c r="AJ47" i="13"/>
  <c r="AG197" i="12"/>
  <c r="AN82" i="13" s="1"/>
  <c r="AN47" i="13"/>
  <c r="AK197" i="12"/>
  <c r="AR82" i="13" s="1"/>
  <c r="AR47" i="13"/>
  <c r="AO197" i="12"/>
  <c r="AV82" i="13" s="1"/>
  <c r="AV47" i="13"/>
  <c r="AS197" i="12"/>
  <c r="AZ82" i="13" s="1"/>
  <c r="AZ47" i="13"/>
  <c r="AW197" i="12"/>
  <c r="BD82" i="13" s="1"/>
  <c r="BD47" i="13"/>
  <c r="BA197" i="12"/>
  <c r="BH82" i="13" s="1"/>
  <c r="BH47" i="13"/>
  <c r="BE126" i="12"/>
  <c r="BE199" i="12" s="1"/>
  <c r="F202" i="12"/>
  <c r="M83" i="13" s="1"/>
  <c r="M48" i="13"/>
  <c r="J202" i="12"/>
  <c r="Q83" i="13" s="1"/>
  <c r="Q48" i="13"/>
  <c r="N202" i="12"/>
  <c r="U83" i="13" s="1"/>
  <c r="U48" i="13"/>
  <c r="R202" i="12"/>
  <c r="Y83" i="13" s="1"/>
  <c r="Y48" i="13"/>
  <c r="V202" i="12"/>
  <c r="AC83" i="13" s="1"/>
  <c r="AC48" i="13"/>
  <c r="Z202" i="12"/>
  <c r="AG83" i="13" s="1"/>
  <c r="AG48" i="13"/>
  <c r="AD202" i="12"/>
  <c r="AK83" i="13" s="1"/>
  <c r="AK48" i="13"/>
  <c r="AH202" i="12"/>
  <c r="AO83" i="13" s="1"/>
  <c r="AO48" i="13"/>
  <c r="AL202" i="12"/>
  <c r="AS83" i="13" s="1"/>
  <c r="AS48" i="13"/>
  <c r="AP202" i="12"/>
  <c r="AW83" i="13" s="1"/>
  <c r="AW48" i="13"/>
  <c r="AT202" i="12"/>
  <c r="BA83" i="13" s="1"/>
  <c r="BA48" i="13"/>
  <c r="AX202" i="12"/>
  <c r="BE83" i="13" s="1"/>
  <c r="BE48" i="13"/>
  <c r="BB202" i="12"/>
  <c r="BI83" i="13" s="1"/>
  <c r="BI48" i="13"/>
  <c r="BF202" i="12"/>
  <c r="BM83" i="13" s="1"/>
  <c r="BM48" i="13"/>
  <c r="BG135" i="12"/>
  <c r="BG208" i="12" s="1"/>
  <c r="BG207" i="12" s="1"/>
  <c r="G215" i="12"/>
  <c r="N84" i="13" s="1"/>
  <c r="N49" i="13"/>
  <c r="K215" i="12"/>
  <c r="R84" i="13" s="1"/>
  <c r="R49" i="13"/>
  <c r="O215" i="12"/>
  <c r="V84" i="13" s="1"/>
  <c r="V49" i="13"/>
  <c r="S215" i="12"/>
  <c r="Z84" i="13" s="1"/>
  <c r="Z49" i="13"/>
  <c r="W215" i="12"/>
  <c r="AD84" i="13" s="1"/>
  <c r="AD49" i="13"/>
  <c r="AA215" i="12"/>
  <c r="AH84" i="13" s="1"/>
  <c r="AH49" i="13"/>
  <c r="AE215" i="12"/>
  <c r="AL84" i="13" s="1"/>
  <c r="AL49" i="13"/>
  <c r="AI215" i="12"/>
  <c r="AP84" i="13" s="1"/>
  <c r="AP49" i="13"/>
  <c r="AM215" i="12"/>
  <c r="AT84" i="13" s="1"/>
  <c r="AT49" i="13"/>
  <c r="AQ215" i="12"/>
  <c r="AX84" i="13" s="1"/>
  <c r="AX49" i="13"/>
  <c r="AU215" i="12"/>
  <c r="BB84" i="13" s="1"/>
  <c r="BB49" i="13"/>
  <c r="AY215" i="12"/>
  <c r="BF84" i="13" s="1"/>
  <c r="BF49" i="13"/>
  <c r="BC215" i="12"/>
  <c r="BJ84" i="13" s="1"/>
  <c r="BJ49" i="13"/>
  <c r="H225" i="12"/>
  <c r="O85" i="13" s="1"/>
  <c r="O50" i="13"/>
  <c r="L225" i="12"/>
  <c r="S85" i="13" s="1"/>
  <c r="S50" i="13"/>
  <c r="P225" i="12"/>
  <c r="W85" i="13" s="1"/>
  <c r="B85" i="13" s="1"/>
  <c r="W50" i="13"/>
  <c r="B50" i="13" s="1"/>
  <c r="T225" i="12"/>
  <c r="AA85" i="13" s="1"/>
  <c r="AA50" i="13"/>
  <c r="X225" i="12"/>
  <c r="AE85" i="13" s="1"/>
  <c r="AE50" i="13"/>
  <c r="AB225" i="12"/>
  <c r="AI85" i="13" s="1"/>
  <c r="C85" i="13" s="1"/>
  <c r="AI50" i="13"/>
  <c r="AF225" i="12"/>
  <c r="AM85" i="13" s="1"/>
  <c r="AM50" i="13"/>
  <c r="AJ225" i="12"/>
  <c r="AQ85" i="13" s="1"/>
  <c r="AQ50" i="13"/>
  <c r="AN225" i="12"/>
  <c r="AU85" i="13" s="1"/>
  <c r="D85" i="13" s="1"/>
  <c r="AU50" i="13"/>
  <c r="D50" i="13" s="1"/>
  <c r="AR225" i="12"/>
  <c r="AY85" i="13" s="1"/>
  <c r="AY50" i="13"/>
  <c r="AV225" i="12"/>
  <c r="BC85" i="13" s="1"/>
  <c r="BC50" i="13"/>
  <c r="AZ225" i="12"/>
  <c r="BG85" i="13" s="1"/>
  <c r="E85" i="13" s="1"/>
  <c r="BG50" i="13"/>
  <c r="BD225" i="12"/>
  <c r="BK85" i="13" s="1"/>
  <c r="BK50" i="13"/>
  <c r="BF294" i="12"/>
  <c r="BG451" i="12"/>
  <c r="BG463" i="12"/>
  <c r="BG163" i="12"/>
  <c r="BG162" i="12" s="1"/>
  <c r="BG16" i="12"/>
  <c r="BG22" i="12"/>
  <c r="BG175" i="12"/>
  <c r="BG174" i="12" s="1"/>
  <c r="BG28" i="12"/>
  <c r="BG181" i="12"/>
  <c r="BG34" i="12"/>
  <c r="BE190" i="12"/>
  <c r="BF44" i="12"/>
  <c r="BG196" i="12"/>
  <c r="BG195" i="12" s="1"/>
  <c r="BG49" i="12"/>
  <c r="BE221" i="12"/>
  <c r="BF75" i="12"/>
  <c r="BE185" i="12"/>
  <c r="BF39" i="12"/>
  <c r="BG205" i="12"/>
  <c r="BG204" i="12" s="1"/>
  <c r="BG69" i="12"/>
  <c r="BN14" i="13" s="1"/>
  <c r="F14" i="13" s="1"/>
  <c r="BG58" i="12"/>
  <c r="CD58" i="17" s="1"/>
  <c r="AB58" i="17" s="1"/>
  <c r="C58" i="17" s="1"/>
  <c r="BE217" i="12"/>
  <c r="BF71" i="12"/>
  <c r="BE222" i="12"/>
  <c r="BF76" i="12"/>
  <c r="BG13" i="12"/>
  <c r="CD15" i="17" s="1"/>
  <c r="AB15" i="17" s="1"/>
  <c r="C15" i="17" s="1"/>
  <c r="BG19" i="12"/>
  <c r="BG25" i="12"/>
  <c r="BG31" i="12"/>
  <c r="BG46" i="12"/>
  <c r="BG51" i="12"/>
  <c r="BN12" i="13" s="1"/>
  <c r="BF53" i="12"/>
  <c r="BG61" i="12"/>
  <c r="CD59" i="17" s="1"/>
  <c r="AB59" i="17" s="1"/>
  <c r="C66" i="17" s="1"/>
  <c r="BG78" i="12"/>
  <c r="G86" i="12"/>
  <c r="I86" i="12"/>
  <c r="K86" i="12"/>
  <c r="M86" i="12"/>
  <c r="O86" i="12"/>
  <c r="Q86" i="12"/>
  <c r="S86" i="12"/>
  <c r="U86" i="12"/>
  <c r="W86" i="12"/>
  <c r="Y86" i="12"/>
  <c r="AA86" i="12"/>
  <c r="AC86" i="12"/>
  <c r="AE86" i="12"/>
  <c r="AG86" i="12"/>
  <c r="AI86" i="12"/>
  <c r="AK86" i="12"/>
  <c r="AM86" i="12"/>
  <c r="AO86" i="12"/>
  <c r="AQ86" i="12"/>
  <c r="AS86" i="12"/>
  <c r="AU86" i="12"/>
  <c r="AW86" i="12"/>
  <c r="AY86" i="12"/>
  <c r="BA86" i="12"/>
  <c r="BC86" i="12"/>
  <c r="BE86" i="12"/>
  <c r="G159" i="12"/>
  <c r="I159" i="12"/>
  <c r="K159" i="12"/>
  <c r="M159" i="12"/>
  <c r="O159" i="12"/>
  <c r="Q159" i="12"/>
  <c r="S159" i="12"/>
  <c r="U159" i="12"/>
  <c r="W159" i="12"/>
  <c r="Y159" i="12"/>
  <c r="AA159" i="12"/>
  <c r="AC159" i="12"/>
  <c r="AE159" i="12"/>
  <c r="AG159" i="12"/>
  <c r="AI159" i="12"/>
  <c r="AK159" i="12"/>
  <c r="AM159" i="12"/>
  <c r="AO159" i="12"/>
  <c r="AQ159" i="12"/>
  <c r="AS159" i="12"/>
  <c r="AU159" i="12"/>
  <c r="AW159" i="12"/>
  <c r="AY159" i="12"/>
  <c r="BA159" i="12"/>
  <c r="BC159" i="12"/>
  <c r="BE159" i="12"/>
  <c r="G89" i="12"/>
  <c r="I89" i="12"/>
  <c r="K89" i="12"/>
  <c r="M89" i="12"/>
  <c r="O89" i="12"/>
  <c r="Q89" i="12"/>
  <c r="S89" i="12"/>
  <c r="U89" i="12"/>
  <c r="W89" i="12"/>
  <c r="Y89" i="12"/>
  <c r="AA89" i="12"/>
  <c r="AC89" i="12"/>
  <c r="AE89" i="12"/>
  <c r="AG89" i="12"/>
  <c r="AI89" i="12"/>
  <c r="AK89" i="12"/>
  <c r="AM89" i="12"/>
  <c r="AO89" i="12"/>
  <c r="AQ89" i="12"/>
  <c r="AS89" i="12"/>
  <c r="AU89" i="12"/>
  <c r="AW89" i="12"/>
  <c r="AY89" i="12"/>
  <c r="BA89" i="12"/>
  <c r="BC89" i="12"/>
  <c r="BE89" i="12"/>
  <c r="G162" i="12"/>
  <c r="I162" i="12"/>
  <c r="K162" i="12"/>
  <c r="M162" i="12"/>
  <c r="O162" i="12"/>
  <c r="Q162" i="12"/>
  <c r="S162" i="12"/>
  <c r="U162" i="12"/>
  <c r="W162" i="12"/>
  <c r="Y162" i="12"/>
  <c r="AA162" i="12"/>
  <c r="AC162" i="12"/>
  <c r="AE162" i="12"/>
  <c r="AG162" i="12"/>
  <c r="AI162" i="12"/>
  <c r="AK162" i="12"/>
  <c r="AM162" i="12"/>
  <c r="AO162" i="12"/>
  <c r="AQ162" i="12"/>
  <c r="AS162" i="12"/>
  <c r="AU162" i="12"/>
  <c r="AW162" i="12"/>
  <c r="AY162" i="12"/>
  <c r="BA162" i="12"/>
  <c r="BC162" i="12"/>
  <c r="BE162" i="12"/>
  <c r="Q164" i="12"/>
  <c r="Q92" i="12"/>
  <c r="S164" i="12"/>
  <c r="S92" i="12"/>
  <c r="U164" i="12"/>
  <c r="U92" i="12"/>
  <c r="W164" i="12"/>
  <c r="W92" i="12"/>
  <c r="Y164" i="12"/>
  <c r="Y92" i="12"/>
  <c r="AA164" i="12"/>
  <c r="AA92" i="12"/>
  <c r="AC164" i="12"/>
  <c r="AC92" i="12"/>
  <c r="AE164" i="12"/>
  <c r="AE92" i="12"/>
  <c r="AG164" i="12"/>
  <c r="AG92" i="12"/>
  <c r="AI164" i="12"/>
  <c r="AI92" i="12"/>
  <c r="AK164" i="12"/>
  <c r="AK92" i="12"/>
  <c r="AM164" i="12"/>
  <c r="AM92" i="12"/>
  <c r="AO164" i="12"/>
  <c r="AO92" i="12"/>
  <c r="AQ164" i="12"/>
  <c r="AQ92" i="12"/>
  <c r="AS164" i="12"/>
  <c r="AS92" i="12"/>
  <c r="AU164" i="12"/>
  <c r="AU92" i="12"/>
  <c r="AW164" i="12"/>
  <c r="AW92" i="12"/>
  <c r="AY164" i="12"/>
  <c r="AY92" i="12"/>
  <c r="BA164" i="12"/>
  <c r="BA92" i="12"/>
  <c r="BC164" i="12"/>
  <c r="BC92" i="12"/>
  <c r="BE164" i="12"/>
  <c r="BE92" i="12"/>
  <c r="G92" i="12"/>
  <c r="I92" i="12"/>
  <c r="K92" i="12"/>
  <c r="M92" i="12"/>
  <c r="O92" i="12"/>
  <c r="R92" i="12"/>
  <c r="V92" i="12"/>
  <c r="Z92" i="12"/>
  <c r="AD92" i="12"/>
  <c r="AH92" i="12"/>
  <c r="AL92" i="12"/>
  <c r="AP92" i="12"/>
  <c r="AT92" i="12"/>
  <c r="AX92" i="12"/>
  <c r="BB92" i="12"/>
  <c r="BF92" i="12"/>
  <c r="BG177" i="12"/>
  <c r="BG224" i="12"/>
  <c r="F86" i="12"/>
  <c r="H86" i="12"/>
  <c r="J86" i="12"/>
  <c r="L86" i="12"/>
  <c r="N86" i="12"/>
  <c r="P86" i="12"/>
  <c r="R86" i="12"/>
  <c r="T86" i="12"/>
  <c r="V86" i="12"/>
  <c r="X86" i="12"/>
  <c r="Z86" i="12"/>
  <c r="AB86" i="12"/>
  <c r="AD86" i="12"/>
  <c r="AF86" i="12"/>
  <c r="AH86" i="12"/>
  <c r="AJ86" i="12"/>
  <c r="AL86" i="12"/>
  <c r="AN86" i="12"/>
  <c r="AP86" i="12"/>
  <c r="AR86" i="12"/>
  <c r="AT86" i="12"/>
  <c r="AV86" i="12"/>
  <c r="AX86" i="12"/>
  <c r="AZ86" i="12"/>
  <c r="BB86" i="12"/>
  <c r="BD86" i="12"/>
  <c r="BF86" i="12"/>
  <c r="F159" i="12"/>
  <c r="H159" i="12"/>
  <c r="J159" i="12"/>
  <c r="L159" i="12"/>
  <c r="N159" i="12"/>
  <c r="P159" i="12"/>
  <c r="R159" i="12"/>
  <c r="T159" i="12"/>
  <c r="V159" i="12"/>
  <c r="X159" i="12"/>
  <c r="Z159" i="12"/>
  <c r="AB159" i="12"/>
  <c r="AD159" i="12"/>
  <c r="AF159" i="12"/>
  <c r="AH159" i="12"/>
  <c r="AJ159" i="12"/>
  <c r="AL159" i="12"/>
  <c r="AN159" i="12"/>
  <c r="AP159" i="12"/>
  <c r="AR159" i="12"/>
  <c r="AT159" i="12"/>
  <c r="AV159" i="12"/>
  <c r="AX159" i="12"/>
  <c r="AZ159" i="12"/>
  <c r="BB159" i="12"/>
  <c r="BD159" i="12"/>
  <c r="BF159" i="12"/>
  <c r="F89" i="12"/>
  <c r="H89" i="12"/>
  <c r="J89" i="12"/>
  <c r="L89" i="12"/>
  <c r="N89" i="12"/>
  <c r="P89" i="12"/>
  <c r="R89" i="12"/>
  <c r="T89" i="12"/>
  <c r="V89" i="12"/>
  <c r="X89" i="12"/>
  <c r="Z89" i="12"/>
  <c r="AB89" i="12"/>
  <c r="AD89" i="12"/>
  <c r="AF89" i="12"/>
  <c r="AH89" i="12"/>
  <c r="AJ89" i="12"/>
  <c r="AL89" i="12"/>
  <c r="AN89" i="12"/>
  <c r="AP89" i="12"/>
  <c r="AR89" i="12"/>
  <c r="AT89" i="12"/>
  <c r="AV89" i="12"/>
  <c r="AX89" i="12"/>
  <c r="AZ89" i="12"/>
  <c r="BB89" i="12"/>
  <c r="BD89" i="12"/>
  <c r="BF89" i="12"/>
  <c r="F162" i="12"/>
  <c r="H162" i="12"/>
  <c r="J162" i="12"/>
  <c r="L162" i="12"/>
  <c r="N162" i="12"/>
  <c r="P162" i="12"/>
  <c r="R162" i="12"/>
  <c r="T162" i="12"/>
  <c r="V162" i="12"/>
  <c r="X162" i="12"/>
  <c r="Z162" i="12"/>
  <c r="AB162" i="12"/>
  <c r="AD162" i="12"/>
  <c r="AF162" i="12"/>
  <c r="AH162" i="12"/>
  <c r="AJ162" i="12"/>
  <c r="AL162" i="12"/>
  <c r="AN162" i="12"/>
  <c r="AP162" i="12"/>
  <c r="AR162" i="12"/>
  <c r="AT162" i="12"/>
  <c r="AV162" i="12"/>
  <c r="AX162" i="12"/>
  <c r="AZ162" i="12"/>
  <c r="BB162" i="12"/>
  <c r="BD162" i="12"/>
  <c r="BF162" i="12"/>
  <c r="F92" i="12"/>
  <c r="H92" i="12"/>
  <c r="J92" i="12"/>
  <c r="L92" i="12"/>
  <c r="N92" i="12"/>
  <c r="P92" i="12"/>
  <c r="T92" i="12"/>
  <c r="X92" i="12"/>
  <c r="AB92" i="12"/>
  <c r="AF92" i="12"/>
  <c r="AJ92" i="12"/>
  <c r="AN92" i="12"/>
  <c r="AR92" i="12"/>
  <c r="AV92" i="12"/>
  <c r="AZ92" i="12"/>
  <c r="BD92" i="12"/>
  <c r="F165" i="12"/>
  <c r="H165" i="12"/>
  <c r="J165" i="12"/>
  <c r="G165" i="12"/>
  <c r="I165" i="12"/>
  <c r="K165" i="12"/>
  <c r="M165" i="12"/>
  <c r="O165" i="12"/>
  <c r="Q165" i="12"/>
  <c r="S165" i="12"/>
  <c r="U165" i="12"/>
  <c r="W165" i="12"/>
  <c r="Y165" i="12"/>
  <c r="AA165" i="12"/>
  <c r="AC165" i="12"/>
  <c r="AE165" i="12"/>
  <c r="AG165" i="12"/>
  <c r="AI165" i="12"/>
  <c r="AK165" i="12"/>
  <c r="AM165" i="12"/>
  <c r="AO165" i="12"/>
  <c r="AQ165" i="12"/>
  <c r="AS165" i="12"/>
  <c r="AU165" i="12"/>
  <c r="AW165" i="12"/>
  <c r="AY165" i="12"/>
  <c r="BA165" i="12"/>
  <c r="BC165" i="12"/>
  <c r="BE165" i="12"/>
  <c r="G95" i="12"/>
  <c r="I95" i="12"/>
  <c r="K95" i="12"/>
  <c r="M95" i="12"/>
  <c r="O95" i="12"/>
  <c r="Q95" i="12"/>
  <c r="S95" i="12"/>
  <c r="U95" i="12"/>
  <c r="W95" i="12"/>
  <c r="Y95" i="12"/>
  <c r="AA95" i="12"/>
  <c r="AC95" i="12"/>
  <c r="AE95" i="12"/>
  <c r="AG95" i="12"/>
  <c r="AI95" i="12"/>
  <c r="AK95" i="12"/>
  <c r="AM95" i="12"/>
  <c r="AO95" i="12"/>
  <c r="AQ95" i="12"/>
  <c r="AS95" i="12"/>
  <c r="AU95" i="12"/>
  <c r="AW95" i="12"/>
  <c r="AY95" i="12"/>
  <c r="BA95" i="12"/>
  <c r="BC95" i="12"/>
  <c r="BE95" i="12"/>
  <c r="G168" i="12"/>
  <c r="I168" i="12"/>
  <c r="M168" i="12"/>
  <c r="O168" i="12"/>
  <c r="Q168" i="12"/>
  <c r="U168" i="12"/>
  <c r="W168" i="12"/>
  <c r="Y168" i="12"/>
  <c r="AC168" i="12"/>
  <c r="AE168" i="12"/>
  <c r="AG168" i="12"/>
  <c r="AK168" i="12"/>
  <c r="AM168" i="12"/>
  <c r="AO168" i="12"/>
  <c r="AS168" i="12"/>
  <c r="AU168" i="12"/>
  <c r="AW168" i="12"/>
  <c r="BA168" i="12"/>
  <c r="BC168" i="12"/>
  <c r="BE168" i="12"/>
  <c r="G98" i="12"/>
  <c r="I98" i="12"/>
  <c r="K98" i="12"/>
  <c r="M98" i="12"/>
  <c r="O98" i="12"/>
  <c r="Q98" i="12"/>
  <c r="S98" i="12"/>
  <c r="U98" i="12"/>
  <c r="W98" i="12"/>
  <c r="Y98" i="12"/>
  <c r="AA98" i="12"/>
  <c r="AC98" i="12"/>
  <c r="AE98" i="12"/>
  <c r="AG98" i="12"/>
  <c r="AI98" i="12"/>
  <c r="AK98" i="12"/>
  <c r="AM98" i="12"/>
  <c r="AO98" i="12"/>
  <c r="AQ98" i="12"/>
  <c r="AS98" i="12"/>
  <c r="AU98" i="12"/>
  <c r="AW98" i="12"/>
  <c r="AY98" i="12"/>
  <c r="BA98" i="12"/>
  <c r="BC98" i="12"/>
  <c r="BE98" i="12"/>
  <c r="G171" i="12"/>
  <c r="I171" i="12"/>
  <c r="K171" i="12"/>
  <c r="M171" i="12"/>
  <c r="O171" i="12"/>
  <c r="Q171" i="12"/>
  <c r="S171" i="12"/>
  <c r="U171" i="12"/>
  <c r="W171" i="12"/>
  <c r="Y171" i="12"/>
  <c r="AA171" i="12"/>
  <c r="AC171" i="12"/>
  <c r="AE171" i="12"/>
  <c r="AG171" i="12"/>
  <c r="AI171" i="12"/>
  <c r="AK171" i="12"/>
  <c r="AM171" i="12"/>
  <c r="AO171" i="12"/>
  <c r="AQ171" i="12"/>
  <c r="AS171" i="12"/>
  <c r="AU171" i="12"/>
  <c r="AW171" i="12"/>
  <c r="AY171" i="12"/>
  <c r="BA171" i="12"/>
  <c r="BC171" i="12"/>
  <c r="BE171" i="12"/>
  <c r="G101" i="12"/>
  <c r="I101" i="12"/>
  <c r="K101" i="12"/>
  <c r="M101" i="12"/>
  <c r="O101" i="12"/>
  <c r="Q101" i="12"/>
  <c r="S101" i="12"/>
  <c r="U101" i="12"/>
  <c r="W101" i="12"/>
  <c r="Y101" i="12"/>
  <c r="AA101" i="12"/>
  <c r="AC101" i="12"/>
  <c r="AE101" i="12"/>
  <c r="AG101" i="12"/>
  <c r="AI101" i="12"/>
  <c r="AK101" i="12"/>
  <c r="AM101" i="12"/>
  <c r="AO101" i="12"/>
  <c r="AQ101" i="12"/>
  <c r="AS101" i="12"/>
  <c r="AU101" i="12"/>
  <c r="AW101" i="12"/>
  <c r="AY101" i="12"/>
  <c r="BA101" i="12"/>
  <c r="BC101" i="12"/>
  <c r="BE101" i="12"/>
  <c r="G174" i="12"/>
  <c r="I174" i="12"/>
  <c r="K174" i="12"/>
  <c r="M174" i="12"/>
  <c r="O174" i="12"/>
  <c r="Q174" i="12"/>
  <c r="S174" i="12"/>
  <c r="U174" i="12"/>
  <c r="W174" i="12"/>
  <c r="Y174" i="12"/>
  <c r="AA174" i="12"/>
  <c r="AC174" i="12"/>
  <c r="AE174" i="12"/>
  <c r="AG174" i="12"/>
  <c r="AI174" i="12"/>
  <c r="AK174" i="12"/>
  <c r="AM174" i="12"/>
  <c r="AO174" i="12"/>
  <c r="AQ174" i="12"/>
  <c r="AS174" i="12"/>
  <c r="AU174" i="12"/>
  <c r="AW174" i="12"/>
  <c r="AY174" i="12"/>
  <c r="BA174" i="12"/>
  <c r="BC174" i="12"/>
  <c r="BE174" i="12"/>
  <c r="G104" i="12"/>
  <c r="I104" i="12"/>
  <c r="K104" i="12"/>
  <c r="M104" i="12"/>
  <c r="O104" i="12"/>
  <c r="Q104" i="12"/>
  <c r="S104" i="12"/>
  <c r="U104" i="12"/>
  <c r="W104" i="12"/>
  <c r="Y104" i="12"/>
  <c r="AA104" i="12"/>
  <c r="AC104" i="12"/>
  <c r="AE104" i="12"/>
  <c r="AG104" i="12"/>
  <c r="AI104" i="12"/>
  <c r="AK104" i="12"/>
  <c r="AM104" i="12"/>
  <c r="AO104" i="12"/>
  <c r="AQ104" i="12"/>
  <c r="AS104" i="12"/>
  <c r="AU104" i="12"/>
  <c r="AW104" i="12"/>
  <c r="AY104" i="12"/>
  <c r="BA104" i="12"/>
  <c r="BC104" i="12"/>
  <c r="BE104" i="12"/>
  <c r="G177" i="12"/>
  <c r="I177" i="12"/>
  <c r="K177" i="12"/>
  <c r="M177" i="12"/>
  <c r="O177" i="12"/>
  <c r="Q177" i="12"/>
  <c r="S177" i="12"/>
  <c r="U177" i="12"/>
  <c r="W177" i="12"/>
  <c r="Y177" i="12"/>
  <c r="AA177" i="12"/>
  <c r="AC177" i="12"/>
  <c r="AE177" i="12"/>
  <c r="AG177" i="12"/>
  <c r="AI177" i="12"/>
  <c r="AK177" i="12"/>
  <c r="AM177" i="12"/>
  <c r="AO177" i="12"/>
  <c r="AQ177" i="12"/>
  <c r="AS177" i="12"/>
  <c r="AU177" i="12"/>
  <c r="AW177" i="12"/>
  <c r="AY177" i="12"/>
  <c r="BA177" i="12"/>
  <c r="BC177" i="12"/>
  <c r="BE177" i="12"/>
  <c r="G107" i="12"/>
  <c r="I107" i="12"/>
  <c r="K107" i="12"/>
  <c r="M107" i="12"/>
  <c r="O107" i="12"/>
  <c r="Q107" i="12"/>
  <c r="S107" i="12"/>
  <c r="U107" i="12"/>
  <c r="W107" i="12"/>
  <c r="Y107" i="12"/>
  <c r="AA107" i="12"/>
  <c r="AC107" i="12"/>
  <c r="AE107" i="12"/>
  <c r="AG107" i="12"/>
  <c r="AI107" i="12"/>
  <c r="AK107" i="12"/>
  <c r="AM107" i="12"/>
  <c r="AO107" i="12"/>
  <c r="AQ107" i="12"/>
  <c r="AS107" i="12"/>
  <c r="AU107" i="12"/>
  <c r="AW107" i="12"/>
  <c r="AY107" i="12"/>
  <c r="BA107" i="12"/>
  <c r="BC107" i="12"/>
  <c r="BE107" i="12"/>
  <c r="G180" i="12"/>
  <c r="I180" i="12"/>
  <c r="K180" i="12"/>
  <c r="M180" i="12"/>
  <c r="O180" i="12"/>
  <c r="Q180" i="12"/>
  <c r="S180" i="12"/>
  <c r="U180" i="12"/>
  <c r="W180" i="12"/>
  <c r="Y180" i="12"/>
  <c r="AA180" i="12"/>
  <c r="AC180" i="12"/>
  <c r="AE180" i="12"/>
  <c r="AG180" i="12"/>
  <c r="AI180" i="12"/>
  <c r="AK180" i="12"/>
  <c r="AM180" i="12"/>
  <c r="AO180" i="12"/>
  <c r="AQ180" i="12"/>
  <c r="AS180" i="12"/>
  <c r="AU180" i="12"/>
  <c r="AW180" i="12"/>
  <c r="AY180" i="12"/>
  <c r="BA180" i="12"/>
  <c r="BC180" i="12"/>
  <c r="BE180" i="12"/>
  <c r="G119" i="12"/>
  <c r="I119" i="12"/>
  <c r="K119" i="12"/>
  <c r="M119" i="12"/>
  <c r="O119" i="12"/>
  <c r="Q119" i="12"/>
  <c r="S119" i="12"/>
  <c r="U119" i="12"/>
  <c r="W119" i="12"/>
  <c r="Y119" i="12"/>
  <c r="AA119" i="12"/>
  <c r="AC119" i="12"/>
  <c r="AE119" i="12"/>
  <c r="AG119" i="12"/>
  <c r="AI119" i="12"/>
  <c r="AK119" i="12"/>
  <c r="AM119" i="12"/>
  <c r="AO119" i="12"/>
  <c r="AQ119" i="12"/>
  <c r="AS119" i="12"/>
  <c r="AU119" i="12"/>
  <c r="AW119" i="12"/>
  <c r="AY119" i="12"/>
  <c r="BA119" i="12"/>
  <c r="BC119" i="12"/>
  <c r="BE119" i="12"/>
  <c r="G192" i="12"/>
  <c r="I192" i="12"/>
  <c r="K192" i="12"/>
  <c r="M192" i="12"/>
  <c r="O192" i="12"/>
  <c r="Q192" i="12"/>
  <c r="S192" i="12"/>
  <c r="U192" i="12"/>
  <c r="W192" i="12"/>
  <c r="Y192" i="12"/>
  <c r="AA192" i="12"/>
  <c r="AC192" i="12"/>
  <c r="AE192" i="12"/>
  <c r="AG192" i="12"/>
  <c r="AI192" i="12"/>
  <c r="AK192" i="12"/>
  <c r="AM192" i="12"/>
  <c r="AO192" i="12"/>
  <c r="AQ192" i="12"/>
  <c r="AS192" i="12"/>
  <c r="AU192" i="12"/>
  <c r="AW192" i="12"/>
  <c r="AY192" i="12"/>
  <c r="BA192" i="12"/>
  <c r="BC192" i="12"/>
  <c r="BE192" i="12"/>
  <c r="G122" i="12"/>
  <c r="I122" i="12"/>
  <c r="K122" i="12"/>
  <c r="M122" i="12"/>
  <c r="O122" i="12"/>
  <c r="Q122" i="12"/>
  <c r="S122" i="12"/>
  <c r="U122" i="12"/>
  <c r="W122" i="12"/>
  <c r="Y122" i="12"/>
  <c r="AA122" i="12"/>
  <c r="AC122" i="12"/>
  <c r="AE122" i="12"/>
  <c r="AG122" i="12"/>
  <c r="AI122" i="12"/>
  <c r="AK122" i="12"/>
  <c r="AM122" i="12"/>
  <c r="AO122" i="12"/>
  <c r="AQ122" i="12"/>
  <c r="AS122" i="12"/>
  <c r="AU122" i="12"/>
  <c r="AW122" i="12"/>
  <c r="AY122" i="12"/>
  <c r="BA122" i="12"/>
  <c r="BC122" i="12"/>
  <c r="BE122" i="12"/>
  <c r="G195" i="12"/>
  <c r="I195" i="12"/>
  <c r="K195" i="12"/>
  <c r="M195" i="12"/>
  <c r="O195" i="12"/>
  <c r="Q195" i="12"/>
  <c r="S195" i="12"/>
  <c r="U195" i="12"/>
  <c r="W195" i="12"/>
  <c r="Y195" i="12"/>
  <c r="AA195" i="12"/>
  <c r="AC195" i="12"/>
  <c r="AE195" i="12"/>
  <c r="AG195" i="12"/>
  <c r="AI195" i="12"/>
  <c r="AK195" i="12"/>
  <c r="AM195" i="12"/>
  <c r="AO195" i="12"/>
  <c r="AQ195" i="12"/>
  <c r="AS195" i="12"/>
  <c r="AU195" i="12"/>
  <c r="AW195" i="12"/>
  <c r="AY195" i="12"/>
  <c r="BA195" i="12"/>
  <c r="BC195" i="12"/>
  <c r="BE195" i="12"/>
  <c r="G128" i="12"/>
  <c r="I128" i="12"/>
  <c r="K128" i="12"/>
  <c r="M128" i="12"/>
  <c r="O128" i="12"/>
  <c r="Q128" i="12"/>
  <c r="S128" i="12"/>
  <c r="U128" i="12"/>
  <c r="W128" i="12"/>
  <c r="Y128" i="12"/>
  <c r="AA128" i="12"/>
  <c r="AC128" i="12"/>
  <c r="AE128" i="12"/>
  <c r="AG128" i="12"/>
  <c r="AI128" i="12"/>
  <c r="AK128" i="12"/>
  <c r="AM128" i="12"/>
  <c r="AO128" i="12"/>
  <c r="AQ128" i="12"/>
  <c r="AS128" i="12"/>
  <c r="AU128" i="12"/>
  <c r="AW128" i="12"/>
  <c r="AY128" i="12"/>
  <c r="BA128" i="12"/>
  <c r="BC128" i="12"/>
  <c r="BE128" i="12"/>
  <c r="F201" i="12"/>
  <c r="H201" i="12"/>
  <c r="J201" i="12"/>
  <c r="L201" i="12"/>
  <c r="N201" i="12"/>
  <c r="P201" i="12"/>
  <c r="R201" i="12"/>
  <c r="T201" i="12"/>
  <c r="V201" i="12"/>
  <c r="X201" i="12"/>
  <c r="Z201" i="12"/>
  <c r="AB201" i="12"/>
  <c r="AD201" i="12"/>
  <c r="AF201" i="12"/>
  <c r="AH201" i="12"/>
  <c r="AJ201" i="12"/>
  <c r="AL201" i="12"/>
  <c r="AN201" i="12"/>
  <c r="AP201" i="12"/>
  <c r="AR201" i="12"/>
  <c r="AT201" i="12"/>
  <c r="AV201" i="12"/>
  <c r="AX201" i="12"/>
  <c r="AZ201" i="12"/>
  <c r="BB201" i="12"/>
  <c r="BD201" i="12"/>
  <c r="BF201" i="12"/>
  <c r="G131" i="12"/>
  <c r="I131" i="12"/>
  <c r="K131" i="12"/>
  <c r="M131" i="12"/>
  <c r="O131" i="12"/>
  <c r="Q131" i="12"/>
  <c r="S131" i="12"/>
  <c r="U131" i="12"/>
  <c r="W131" i="12"/>
  <c r="Y131" i="12"/>
  <c r="AA131" i="12"/>
  <c r="AC131" i="12"/>
  <c r="AE131" i="12"/>
  <c r="AG131" i="12"/>
  <c r="AI131" i="12"/>
  <c r="AK131" i="12"/>
  <c r="AM131" i="12"/>
  <c r="AO131" i="12"/>
  <c r="AQ131" i="12"/>
  <c r="AS131" i="12"/>
  <c r="AU131" i="12"/>
  <c r="AW131" i="12"/>
  <c r="AY131" i="12"/>
  <c r="BA131" i="12"/>
  <c r="BC131" i="12"/>
  <c r="BE131" i="12"/>
  <c r="G204" i="12"/>
  <c r="I204" i="12"/>
  <c r="K204" i="12"/>
  <c r="M204" i="12"/>
  <c r="O204" i="12"/>
  <c r="Q204" i="12"/>
  <c r="S204" i="12"/>
  <c r="U204" i="12"/>
  <c r="W204" i="12"/>
  <c r="Y204" i="12"/>
  <c r="AA204" i="12"/>
  <c r="AC204" i="12"/>
  <c r="AE204" i="12"/>
  <c r="AG204" i="12"/>
  <c r="AI204" i="12"/>
  <c r="AK204" i="12"/>
  <c r="AM204" i="12"/>
  <c r="AO204" i="12"/>
  <c r="AQ204" i="12"/>
  <c r="AS204" i="12"/>
  <c r="AU204" i="12"/>
  <c r="AW204" i="12"/>
  <c r="AY204" i="12"/>
  <c r="BA204" i="12"/>
  <c r="BC204" i="12"/>
  <c r="BE204" i="12"/>
  <c r="G134" i="12"/>
  <c r="I134" i="12"/>
  <c r="K134" i="12"/>
  <c r="M134" i="12"/>
  <c r="O134" i="12"/>
  <c r="Q134" i="12"/>
  <c r="S134" i="12"/>
  <c r="U134" i="12"/>
  <c r="W134" i="12"/>
  <c r="Y134" i="12"/>
  <c r="AA134" i="12"/>
  <c r="AC134" i="12"/>
  <c r="AE134" i="12"/>
  <c r="AG134" i="12"/>
  <c r="AI134" i="12"/>
  <c r="AK134" i="12"/>
  <c r="AM134" i="12"/>
  <c r="AO134" i="12"/>
  <c r="AQ134" i="12"/>
  <c r="AS134" i="12"/>
  <c r="AU134" i="12"/>
  <c r="AW134" i="12"/>
  <c r="AY134" i="12"/>
  <c r="BA134" i="12"/>
  <c r="BC134" i="12"/>
  <c r="BE134" i="12"/>
  <c r="G207" i="12"/>
  <c r="I207" i="12"/>
  <c r="K207" i="12"/>
  <c r="M207" i="12"/>
  <c r="O207" i="12"/>
  <c r="Q207" i="12"/>
  <c r="S207" i="12"/>
  <c r="U207" i="12"/>
  <c r="W207" i="12"/>
  <c r="Y207" i="12"/>
  <c r="AA207" i="12"/>
  <c r="AC207" i="12"/>
  <c r="AE207" i="12"/>
  <c r="AG207" i="12"/>
  <c r="AI207" i="12"/>
  <c r="AK207" i="12"/>
  <c r="AM207" i="12"/>
  <c r="AO207" i="12"/>
  <c r="AQ207" i="12"/>
  <c r="AS207" i="12"/>
  <c r="AU207" i="12"/>
  <c r="AW207" i="12"/>
  <c r="AY207" i="12"/>
  <c r="BA207" i="12"/>
  <c r="BC207" i="12"/>
  <c r="BE207" i="12"/>
  <c r="F137" i="12"/>
  <c r="H137" i="12"/>
  <c r="J137" i="12"/>
  <c r="L137" i="12"/>
  <c r="N137" i="12"/>
  <c r="P137" i="12"/>
  <c r="R137" i="12"/>
  <c r="T137" i="12"/>
  <c r="V137" i="12"/>
  <c r="X137" i="12"/>
  <c r="Z137" i="12"/>
  <c r="AB137" i="12"/>
  <c r="AD137" i="12"/>
  <c r="AF137" i="12"/>
  <c r="AH137" i="12"/>
  <c r="AJ137" i="12"/>
  <c r="AL137" i="12"/>
  <c r="AN137" i="12"/>
  <c r="AP137" i="12"/>
  <c r="AR137" i="12"/>
  <c r="AT137" i="12"/>
  <c r="AV137" i="12"/>
  <c r="AX137" i="12"/>
  <c r="AZ137" i="12"/>
  <c r="BB137" i="12"/>
  <c r="BD137" i="12"/>
  <c r="BF137" i="12"/>
  <c r="G210" i="12"/>
  <c r="I210" i="12"/>
  <c r="K210" i="12"/>
  <c r="M210" i="12"/>
  <c r="O210" i="12"/>
  <c r="Q210" i="12"/>
  <c r="S210" i="12"/>
  <c r="U210" i="12"/>
  <c r="W210" i="12"/>
  <c r="Y210" i="12"/>
  <c r="AA210" i="12"/>
  <c r="AC210" i="12"/>
  <c r="AE210" i="12"/>
  <c r="AG210" i="12"/>
  <c r="AI210" i="12"/>
  <c r="AK210" i="12"/>
  <c r="AM210" i="12"/>
  <c r="AO210" i="12"/>
  <c r="AQ210" i="12"/>
  <c r="AS210" i="12"/>
  <c r="AU210" i="12"/>
  <c r="AW210" i="12"/>
  <c r="AY210" i="12"/>
  <c r="BA210" i="12"/>
  <c r="BC210" i="12"/>
  <c r="BE210" i="12"/>
  <c r="F140" i="12"/>
  <c r="H140" i="12"/>
  <c r="J140" i="12"/>
  <c r="L140" i="12"/>
  <c r="N140" i="12"/>
  <c r="P140" i="12"/>
  <c r="R140" i="12"/>
  <c r="T140" i="12"/>
  <c r="V140" i="12"/>
  <c r="X140" i="12"/>
  <c r="Z140" i="12"/>
  <c r="AB140" i="12"/>
  <c r="AD140" i="12"/>
  <c r="AF140" i="12"/>
  <c r="AH140" i="12"/>
  <c r="AJ140" i="12"/>
  <c r="AL140" i="12"/>
  <c r="AN140" i="12"/>
  <c r="AP140" i="12"/>
  <c r="AR140" i="12"/>
  <c r="AT140" i="12"/>
  <c r="AV140" i="12"/>
  <c r="AX140" i="12"/>
  <c r="AZ140" i="12"/>
  <c r="BB140" i="12"/>
  <c r="BD140" i="12"/>
  <c r="BF140" i="12"/>
  <c r="G213" i="12"/>
  <c r="I213" i="12"/>
  <c r="K213" i="12"/>
  <c r="M213" i="12"/>
  <c r="O213" i="12"/>
  <c r="Q213" i="12"/>
  <c r="S213" i="12"/>
  <c r="U213" i="12"/>
  <c r="W213" i="12"/>
  <c r="Y213" i="12"/>
  <c r="AA213" i="12"/>
  <c r="AC213" i="12"/>
  <c r="AE213" i="12"/>
  <c r="AG213" i="12"/>
  <c r="AI213" i="12"/>
  <c r="AK213" i="12"/>
  <c r="AM213" i="12"/>
  <c r="AO213" i="12"/>
  <c r="AQ213" i="12"/>
  <c r="AS213" i="12"/>
  <c r="AU213" i="12"/>
  <c r="AW213" i="12"/>
  <c r="AY213" i="12"/>
  <c r="L165" i="12"/>
  <c r="N165" i="12"/>
  <c r="P165" i="12"/>
  <c r="R165" i="12"/>
  <c r="T165" i="12"/>
  <c r="V165" i="12"/>
  <c r="X165" i="12"/>
  <c r="Z165" i="12"/>
  <c r="AB165" i="12"/>
  <c r="AD165" i="12"/>
  <c r="AF165" i="12"/>
  <c r="AH165" i="12"/>
  <c r="AJ165" i="12"/>
  <c r="AL165" i="12"/>
  <c r="AN165" i="12"/>
  <c r="AP165" i="12"/>
  <c r="AR165" i="12"/>
  <c r="AT165" i="12"/>
  <c r="AV165" i="12"/>
  <c r="AX165" i="12"/>
  <c r="AZ165" i="12"/>
  <c r="BB165" i="12"/>
  <c r="BD165" i="12"/>
  <c r="BF165" i="12"/>
  <c r="F95" i="12"/>
  <c r="H95" i="12"/>
  <c r="J95" i="12"/>
  <c r="L95" i="12"/>
  <c r="N95" i="12"/>
  <c r="P95" i="12"/>
  <c r="R95" i="12"/>
  <c r="T95" i="12"/>
  <c r="V95" i="12"/>
  <c r="X95" i="12"/>
  <c r="Z95" i="12"/>
  <c r="AB95" i="12"/>
  <c r="AD95" i="12"/>
  <c r="AF95" i="12"/>
  <c r="AH95" i="12"/>
  <c r="AJ95" i="12"/>
  <c r="AL95" i="12"/>
  <c r="AN95" i="12"/>
  <c r="AP95" i="12"/>
  <c r="AR95" i="12"/>
  <c r="AT95" i="12"/>
  <c r="AV95" i="12"/>
  <c r="AX95" i="12"/>
  <c r="AZ95" i="12"/>
  <c r="BB95" i="12"/>
  <c r="BD95" i="12"/>
  <c r="BF95" i="12"/>
  <c r="F168" i="12"/>
  <c r="H168" i="12"/>
  <c r="J168" i="12"/>
  <c r="L168" i="12"/>
  <c r="N168" i="12"/>
  <c r="P168" i="12"/>
  <c r="R168" i="12"/>
  <c r="T168" i="12"/>
  <c r="V168" i="12"/>
  <c r="X168" i="12"/>
  <c r="Z168" i="12"/>
  <c r="AB168" i="12"/>
  <c r="AD168" i="12"/>
  <c r="AF168" i="12"/>
  <c r="AH168" i="12"/>
  <c r="AJ168" i="12"/>
  <c r="AL168" i="12"/>
  <c r="AN168" i="12"/>
  <c r="AP168" i="12"/>
  <c r="AR168" i="12"/>
  <c r="AT168" i="12"/>
  <c r="AV168" i="12"/>
  <c r="AX168" i="12"/>
  <c r="AZ168" i="12"/>
  <c r="BB168" i="12"/>
  <c r="BD168" i="12"/>
  <c r="BF168" i="12"/>
  <c r="F98" i="12"/>
  <c r="H98" i="12"/>
  <c r="J98" i="12"/>
  <c r="L98" i="12"/>
  <c r="N98" i="12"/>
  <c r="P98" i="12"/>
  <c r="R98" i="12"/>
  <c r="T98" i="12"/>
  <c r="V98" i="12"/>
  <c r="X98" i="12"/>
  <c r="Z98" i="12"/>
  <c r="AB98" i="12"/>
  <c r="AD98" i="12"/>
  <c r="AF98" i="12"/>
  <c r="AH98" i="12"/>
  <c r="AJ98" i="12"/>
  <c r="AL98" i="12"/>
  <c r="AN98" i="12"/>
  <c r="AP98" i="12"/>
  <c r="AR98" i="12"/>
  <c r="AT98" i="12"/>
  <c r="AV98" i="12"/>
  <c r="AX98" i="12"/>
  <c r="AZ98" i="12"/>
  <c r="BB98" i="12"/>
  <c r="BD98" i="12"/>
  <c r="BF98" i="12"/>
  <c r="F171" i="12"/>
  <c r="H171" i="12"/>
  <c r="J171" i="12"/>
  <c r="L171" i="12"/>
  <c r="N171" i="12"/>
  <c r="P171" i="12"/>
  <c r="R171" i="12"/>
  <c r="T171" i="12"/>
  <c r="V171" i="12"/>
  <c r="X171" i="12"/>
  <c r="Z171" i="12"/>
  <c r="AB171" i="12"/>
  <c r="AD171" i="12"/>
  <c r="AF171" i="12"/>
  <c r="AH171" i="12"/>
  <c r="AJ171" i="12"/>
  <c r="AL171" i="12"/>
  <c r="AN171" i="12"/>
  <c r="AP171" i="12"/>
  <c r="AR171" i="12"/>
  <c r="AT171" i="12"/>
  <c r="AV171" i="12"/>
  <c r="AX171" i="12"/>
  <c r="AZ171" i="12"/>
  <c r="BB171" i="12"/>
  <c r="BD171" i="12"/>
  <c r="BF171" i="12"/>
  <c r="F101" i="12"/>
  <c r="H101" i="12"/>
  <c r="J101" i="12"/>
  <c r="L101" i="12"/>
  <c r="N101" i="12"/>
  <c r="P101" i="12"/>
  <c r="R101" i="12"/>
  <c r="T101" i="12"/>
  <c r="V101" i="12"/>
  <c r="X101" i="12"/>
  <c r="Z101" i="12"/>
  <c r="AB101" i="12"/>
  <c r="AD101" i="12"/>
  <c r="AF101" i="12"/>
  <c r="AH101" i="12"/>
  <c r="AJ101" i="12"/>
  <c r="AL101" i="12"/>
  <c r="AN101" i="12"/>
  <c r="AP101" i="12"/>
  <c r="AR101" i="12"/>
  <c r="AT101" i="12"/>
  <c r="AV101" i="12"/>
  <c r="AX101" i="12"/>
  <c r="AZ101" i="12"/>
  <c r="BB101" i="12"/>
  <c r="BD101" i="12"/>
  <c r="BF101" i="12"/>
  <c r="F174" i="12"/>
  <c r="H174" i="12"/>
  <c r="J174" i="12"/>
  <c r="L174" i="12"/>
  <c r="N174" i="12"/>
  <c r="P174" i="12"/>
  <c r="R174" i="12"/>
  <c r="T174" i="12"/>
  <c r="V174" i="12"/>
  <c r="X174" i="12"/>
  <c r="Z174" i="12"/>
  <c r="AB174" i="12"/>
  <c r="AD174" i="12"/>
  <c r="AF174" i="12"/>
  <c r="AH174" i="12"/>
  <c r="AJ174" i="12"/>
  <c r="AL174" i="12"/>
  <c r="AN174" i="12"/>
  <c r="AP174" i="12"/>
  <c r="AR174" i="12"/>
  <c r="AT174" i="12"/>
  <c r="AV174" i="12"/>
  <c r="AX174" i="12"/>
  <c r="AZ174" i="12"/>
  <c r="BB174" i="12"/>
  <c r="BD174" i="12"/>
  <c r="BF174" i="12"/>
  <c r="F104" i="12"/>
  <c r="H104" i="12"/>
  <c r="J104" i="12"/>
  <c r="L104" i="12"/>
  <c r="N104" i="12"/>
  <c r="P104" i="12"/>
  <c r="R104" i="12"/>
  <c r="T104" i="12"/>
  <c r="V104" i="12"/>
  <c r="X104" i="12"/>
  <c r="Z104" i="12"/>
  <c r="AB104" i="12"/>
  <c r="AD104" i="12"/>
  <c r="AF104" i="12"/>
  <c r="AH104" i="12"/>
  <c r="AJ104" i="12"/>
  <c r="AL104" i="12"/>
  <c r="AN104" i="12"/>
  <c r="AP104" i="12"/>
  <c r="AR104" i="12"/>
  <c r="AT104" i="12"/>
  <c r="AV104" i="12"/>
  <c r="AX104" i="12"/>
  <c r="AZ104" i="12"/>
  <c r="BB104" i="12"/>
  <c r="BD104" i="12"/>
  <c r="BF104" i="12"/>
  <c r="F177" i="12"/>
  <c r="H177" i="12"/>
  <c r="J177" i="12"/>
  <c r="L177" i="12"/>
  <c r="N177" i="12"/>
  <c r="P177" i="12"/>
  <c r="R177" i="12"/>
  <c r="T177" i="12"/>
  <c r="V177" i="12"/>
  <c r="X177" i="12"/>
  <c r="Z177" i="12"/>
  <c r="AB177" i="12"/>
  <c r="AD177" i="12"/>
  <c r="AF177" i="12"/>
  <c r="AH177" i="12"/>
  <c r="AJ177" i="12"/>
  <c r="AL177" i="12"/>
  <c r="AN177" i="12"/>
  <c r="AP177" i="12"/>
  <c r="AR177" i="12"/>
  <c r="AT177" i="12"/>
  <c r="AV177" i="12"/>
  <c r="AX177" i="12"/>
  <c r="AZ177" i="12"/>
  <c r="BB177" i="12"/>
  <c r="BD177" i="12"/>
  <c r="BF177" i="12"/>
  <c r="F107" i="12"/>
  <c r="H107" i="12"/>
  <c r="J107" i="12"/>
  <c r="L107" i="12"/>
  <c r="N107" i="12"/>
  <c r="P107" i="12"/>
  <c r="R107" i="12"/>
  <c r="T107" i="12"/>
  <c r="V107" i="12"/>
  <c r="X107" i="12"/>
  <c r="Z107" i="12"/>
  <c r="AB107" i="12"/>
  <c r="AD107" i="12"/>
  <c r="AF107" i="12"/>
  <c r="AH107" i="12"/>
  <c r="AJ107" i="12"/>
  <c r="AL107" i="12"/>
  <c r="AN107" i="12"/>
  <c r="AP107" i="12"/>
  <c r="AR107" i="12"/>
  <c r="AT107" i="12"/>
  <c r="AV107" i="12"/>
  <c r="AX107" i="12"/>
  <c r="AZ107" i="12"/>
  <c r="BB107" i="12"/>
  <c r="BD107" i="12"/>
  <c r="BF107" i="12"/>
  <c r="F180" i="12"/>
  <c r="H180" i="12"/>
  <c r="J180" i="12"/>
  <c r="L180" i="12"/>
  <c r="N180" i="12"/>
  <c r="P180" i="12"/>
  <c r="R180" i="12"/>
  <c r="T180" i="12"/>
  <c r="V180" i="12"/>
  <c r="X180" i="12"/>
  <c r="Z180" i="12"/>
  <c r="AB180" i="12"/>
  <c r="AD180" i="12"/>
  <c r="AF180" i="12"/>
  <c r="AH180" i="12"/>
  <c r="AJ180" i="12"/>
  <c r="AL180" i="12"/>
  <c r="AN180" i="12"/>
  <c r="AP180" i="12"/>
  <c r="AR180" i="12"/>
  <c r="AT180" i="12"/>
  <c r="AV180" i="12"/>
  <c r="AX180" i="12"/>
  <c r="AZ180" i="12"/>
  <c r="BB180" i="12"/>
  <c r="BD180" i="12"/>
  <c r="BF180" i="12"/>
  <c r="F119" i="12"/>
  <c r="H119" i="12"/>
  <c r="J119" i="12"/>
  <c r="L119" i="12"/>
  <c r="N119" i="12"/>
  <c r="P119" i="12"/>
  <c r="R119" i="12"/>
  <c r="T119" i="12"/>
  <c r="V119" i="12"/>
  <c r="X119" i="12"/>
  <c r="Z119" i="12"/>
  <c r="AB119" i="12"/>
  <c r="AD119" i="12"/>
  <c r="AF119" i="12"/>
  <c r="AH119" i="12"/>
  <c r="AJ119" i="12"/>
  <c r="AL119" i="12"/>
  <c r="AN119" i="12"/>
  <c r="AP119" i="12"/>
  <c r="AR119" i="12"/>
  <c r="AT119" i="12"/>
  <c r="AV119" i="12"/>
  <c r="AX119" i="12"/>
  <c r="AZ119" i="12"/>
  <c r="BB119" i="12"/>
  <c r="BD119" i="12"/>
  <c r="BF119" i="12"/>
  <c r="F192" i="12"/>
  <c r="H192" i="12"/>
  <c r="J192" i="12"/>
  <c r="L192" i="12"/>
  <c r="N192" i="12"/>
  <c r="P192" i="12"/>
  <c r="R192" i="12"/>
  <c r="T192" i="12"/>
  <c r="V192" i="12"/>
  <c r="X192" i="12"/>
  <c r="Z192" i="12"/>
  <c r="AB192" i="12"/>
  <c r="AD192" i="12"/>
  <c r="AF192" i="12"/>
  <c r="AH192" i="12"/>
  <c r="AJ192" i="12"/>
  <c r="AL192" i="12"/>
  <c r="AN192" i="12"/>
  <c r="AP192" i="12"/>
  <c r="AR192" i="12"/>
  <c r="AT192" i="12"/>
  <c r="AV192" i="12"/>
  <c r="AX192" i="12"/>
  <c r="AZ192" i="12"/>
  <c r="BB192" i="12"/>
  <c r="BD192" i="12"/>
  <c r="BF192" i="12"/>
  <c r="F122" i="12"/>
  <c r="H122" i="12"/>
  <c r="J122" i="12"/>
  <c r="L122" i="12"/>
  <c r="N122" i="12"/>
  <c r="P122" i="12"/>
  <c r="R122" i="12"/>
  <c r="T122" i="12"/>
  <c r="V122" i="12"/>
  <c r="X122" i="12"/>
  <c r="Z122" i="12"/>
  <c r="AB122" i="12"/>
  <c r="AD122" i="12"/>
  <c r="AF122" i="12"/>
  <c r="AH122" i="12"/>
  <c r="AJ122" i="12"/>
  <c r="AL122" i="12"/>
  <c r="AN122" i="12"/>
  <c r="AP122" i="12"/>
  <c r="AR122" i="12"/>
  <c r="AT122" i="12"/>
  <c r="AV122" i="12"/>
  <c r="AX122" i="12"/>
  <c r="AZ122" i="12"/>
  <c r="BB122" i="12"/>
  <c r="BD122" i="12"/>
  <c r="BF122" i="12"/>
  <c r="F195" i="12"/>
  <c r="H195" i="12"/>
  <c r="J195" i="12"/>
  <c r="L195" i="12"/>
  <c r="N195" i="12"/>
  <c r="P195" i="12"/>
  <c r="R195" i="12"/>
  <c r="T195" i="12"/>
  <c r="V195" i="12"/>
  <c r="X195" i="12"/>
  <c r="Z195" i="12"/>
  <c r="AB195" i="12"/>
  <c r="AD195" i="12"/>
  <c r="AF195" i="12"/>
  <c r="AH195" i="12"/>
  <c r="AJ195" i="12"/>
  <c r="AL195" i="12"/>
  <c r="AN195" i="12"/>
  <c r="AP195" i="12"/>
  <c r="AR195" i="12"/>
  <c r="AT195" i="12"/>
  <c r="AV195" i="12"/>
  <c r="AX195" i="12"/>
  <c r="AZ195" i="12"/>
  <c r="BB195" i="12"/>
  <c r="BD195" i="12"/>
  <c r="BF195" i="12"/>
  <c r="F128" i="12"/>
  <c r="H128" i="12"/>
  <c r="J128" i="12"/>
  <c r="L128" i="12"/>
  <c r="N128" i="12"/>
  <c r="P128" i="12"/>
  <c r="R128" i="12"/>
  <c r="T128" i="12"/>
  <c r="V128" i="12"/>
  <c r="X128" i="12"/>
  <c r="Z128" i="12"/>
  <c r="AB128" i="12"/>
  <c r="AD128" i="12"/>
  <c r="AF128" i="12"/>
  <c r="AH128" i="12"/>
  <c r="AJ128" i="12"/>
  <c r="AL128" i="12"/>
  <c r="AN128" i="12"/>
  <c r="AP128" i="12"/>
  <c r="AR128" i="12"/>
  <c r="AT128" i="12"/>
  <c r="AV128" i="12"/>
  <c r="AX128" i="12"/>
  <c r="AZ128" i="12"/>
  <c r="BB128" i="12"/>
  <c r="BD128" i="12"/>
  <c r="BF128" i="12"/>
  <c r="G201" i="12"/>
  <c r="I201" i="12"/>
  <c r="K201" i="12"/>
  <c r="M201" i="12"/>
  <c r="O201" i="12"/>
  <c r="Q201" i="12"/>
  <c r="S201" i="12"/>
  <c r="U201" i="12"/>
  <c r="W201" i="12"/>
  <c r="Y201" i="12"/>
  <c r="AA201" i="12"/>
  <c r="AC201" i="12"/>
  <c r="AE201" i="12"/>
  <c r="AG201" i="12"/>
  <c r="AI201" i="12"/>
  <c r="AK201" i="12"/>
  <c r="AM201" i="12"/>
  <c r="AO201" i="12"/>
  <c r="AQ201" i="12"/>
  <c r="AS201" i="12"/>
  <c r="AU201" i="12"/>
  <c r="AW201" i="12"/>
  <c r="AY201" i="12"/>
  <c r="BA201" i="12"/>
  <c r="BC201" i="12"/>
  <c r="BE201" i="12"/>
  <c r="F131" i="12"/>
  <c r="H131" i="12"/>
  <c r="J131" i="12"/>
  <c r="L131" i="12"/>
  <c r="N131" i="12"/>
  <c r="P131" i="12"/>
  <c r="R131" i="12"/>
  <c r="T131" i="12"/>
  <c r="V131" i="12"/>
  <c r="X131" i="12"/>
  <c r="Z131" i="12"/>
  <c r="AB131" i="12"/>
  <c r="AD131" i="12"/>
  <c r="AF131" i="12"/>
  <c r="AH131" i="12"/>
  <c r="AJ131" i="12"/>
  <c r="AL131" i="12"/>
  <c r="AN131" i="12"/>
  <c r="AP131" i="12"/>
  <c r="AR131" i="12"/>
  <c r="AT131" i="12"/>
  <c r="AV131" i="12"/>
  <c r="AX131" i="12"/>
  <c r="AZ131" i="12"/>
  <c r="BB131" i="12"/>
  <c r="BD131" i="12"/>
  <c r="BF131" i="12"/>
  <c r="F204" i="12"/>
  <c r="H204" i="12"/>
  <c r="J204" i="12"/>
  <c r="L204" i="12"/>
  <c r="N204" i="12"/>
  <c r="P204" i="12"/>
  <c r="R204" i="12"/>
  <c r="T204" i="12"/>
  <c r="V204" i="12"/>
  <c r="X204" i="12"/>
  <c r="Z204" i="12"/>
  <c r="AB204" i="12"/>
  <c r="AD204" i="12"/>
  <c r="AF204" i="12"/>
  <c r="AH204" i="12"/>
  <c r="AJ204" i="12"/>
  <c r="AL204" i="12"/>
  <c r="AN204" i="12"/>
  <c r="AP204" i="12"/>
  <c r="AR204" i="12"/>
  <c r="AT204" i="12"/>
  <c r="AV204" i="12"/>
  <c r="AX204" i="12"/>
  <c r="AZ204" i="12"/>
  <c r="BB204" i="12"/>
  <c r="BD204" i="12"/>
  <c r="BF204" i="12"/>
  <c r="F134" i="12"/>
  <c r="H134" i="12"/>
  <c r="J134" i="12"/>
  <c r="L134" i="12"/>
  <c r="N134" i="12"/>
  <c r="P134" i="12"/>
  <c r="R134" i="12"/>
  <c r="T134" i="12"/>
  <c r="V134" i="12"/>
  <c r="X134" i="12"/>
  <c r="Z134" i="12"/>
  <c r="AB134" i="12"/>
  <c r="AD134" i="12"/>
  <c r="AF134" i="12"/>
  <c r="AH134" i="12"/>
  <c r="AJ134" i="12"/>
  <c r="AL134" i="12"/>
  <c r="AN134" i="12"/>
  <c r="AP134" i="12"/>
  <c r="AR134" i="12"/>
  <c r="AT134" i="12"/>
  <c r="AV134" i="12"/>
  <c r="AX134" i="12"/>
  <c r="AZ134" i="12"/>
  <c r="BB134" i="12"/>
  <c r="BD134" i="12"/>
  <c r="BF134" i="12"/>
  <c r="F207" i="12"/>
  <c r="H207" i="12"/>
  <c r="J207" i="12"/>
  <c r="L207" i="12"/>
  <c r="N207" i="12"/>
  <c r="P207" i="12"/>
  <c r="R207" i="12"/>
  <c r="T207" i="12"/>
  <c r="V207" i="12"/>
  <c r="X207" i="12"/>
  <c r="Z207" i="12"/>
  <c r="AB207" i="12"/>
  <c r="AD207" i="12"/>
  <c r="AF207" i="12"/>
  <c r="AH207" i="12"/>
  <c r="AJ207" i="12"/>
  <c r="AL207" i="12"/>
  <c r="AN207" i="12"/>
  <c r="AP207" i="12"/>
  <c r="AR207" i="12"/>
  <c r="AT207" i="12"/>
  <c r="AV207" i="12"/>
  <c r="AX207" i="12"/>
  <c r="AZ207" i="12"/>
  <c r="BB207" i="12"/>
  <c r="BD207" i="12"/>
  <c r="BF207" i="12"/>
  <c r="G137" i="12"/>
  <c r="I137" i="12"/>
  <c r="K137" i="12"/>
  <c r="M137" i="12"/>
  <c r="O137" i="12"/>
  <c r="Q137" i="12"/>
  <c r="S137" i="12"/>
  <c r="U137" i="12"/>
  <c r="W137" i="12"/>
  <c r="Y137" i="12"/>
  <c r="AA137" i="12"/>
  <c r="AC137" i="12"/>
  <c r="AE137" i="12"/>
  <c r="AG137" i="12"/>
  <c r="AI137" i="12"/>
  <c r="AK137" i="12"/>
  <c r="AM137" i="12"/>
  <c r="AO137" i="12"/>
  <c r="AQ137" i="12"/>
  <c r="AS137" i="12"/>
  <c r="AU137" i="12"/>
  <c r="AW137" i="12"/>
  <c r="AY137" i="12"/>
  <c r="BA137" i="12"/>
  <c r="BC137" i="12"/>
  <c r="BE137" i="12"/>
  <c r="F210" i="12"/>
  <c r="H210" i="12"/>
  <c r="J210" i="12"/>
  <c r="L210" i="12"/>
  <c r="N210" i="12"/>
  <c r="P210" i="12"/>
  <c r="R210" i="12"/>
  <c r="T210" i="12"/>
  <c r="V210" i="12"/>
  <c r="X210" i="12"/>
  <c r="Z210" i="12"/>
  <c r="AB210" i="12"/>
  <c r="AD210" i="12"/>
  <c r="AF210" i="12"/>
  <c r="AH210" i="12"/>
  <c r="AJ210" i="12"/>
  <c r="AL210" i="12"/>
  <c r="AN210" i="12"/>
  <c r="AP210" i="12"/>
  <c r="AR210" i="12"/>
  <c r="AT210" i="12"/>
  <c r="AV210" i="12"/>
  <c r="AX210" i="12"/>
  <c r="AZ210" i="12"/>
  <c r="BB210" i="12"/>
  <c r="BD210" i="12"/>
  <c r="BF210" i="12"/>
  <c r="G140" i="12"/>
  <c r="I140" i="12"/>
  <c r="K140" i="12"/>
  <c r="M140" i="12"/>
  <c r="O140" i="12"/>
  <c r="Q140" i="12"/>
  <c r="S140" i="12"/>
  <c r="U140" i="12"/>
  <c r="W140" i="12"/>
  <c r="Y140" i="12"/>
  <c r="AA140" i="12"/>
  <c r="AC140" i="12"/>
  <c r="AE140" i="12"/>
  <c r="AG140" i="12"/>
  <c r="AI140" i="12"/>
  <c r="AK140" i="12"/>
  <c r="AM140" i="12"/>
  <c r="AO140" i="12"/>
  <c r="AQ140" i="12"/>
  <c r="AS140" i="12"/>
  <c r="AU140" i="12"/>
  <c r="AW140" i="12"/>
  <c r="AY140" i="12"/>
  <c r="BA140" i="12"/>
  <c r="BC140" i="12"/>
  <c r="BE140" i="12"/>
  <c r="F213" i="12"/>
  <c r="H213" i="12"/>
  <c r="J213" i="12"/>
  <c r="L213" i="12"/>
  <c r="N213" i="12"/>
  <c r="P213" i="12"/>
  <c r="R213" i="12"/>
  <c r="T213" i="12"/>
  <c r="V213" i="12"/>
  <c r="X213" i="12"/>
  <c r="Z213" i="12"/>
  <c r="AB213" i="12"/>
  <c r="AD213" i="12"/>
  <c r="AF213" i="12"/>
  <c r="AH213" i="12"/>
  <c r="AJ213" i="12"/>
  <c r="AL213" i="12"/>
  <c r="AN213" i="12"/>
  <c r="AP213" i="12"/>
  <c r="AR213" i="12"/>
  <c r="AT213" i="12"/>
  <c r="AV213" i="12"/>
  <c r="AX213" i="12"/>
  <c r="AZ213" i="12"/>
  <c r="BB213" i="12"/>
  <c r="BD213" i="12"/>
  <c r="BF213" i="12"/>
  <c r="F151" i="12"/>
  <c r="H151" i="12"/>
  <c r="J151" i="12"/>
  <c r="L151" i="12"/>
  <c r="N151" i="12"/>
  <c r="P151" i="12"/>
  <c r="R151" i="12"/>
  <c r="T151" i="12"/>
  <c r="V151" i="12"/>
  <c r="X151" i="12"/>
  <c r="Z151" i="12"/>
  <c r="AB151" i="12"/>
  <c r="AD151" i="12"/>
  <c r="AF151" i="12"/>
  <c r="AH151" i="12"/>
  <c r="AJ151" i="12"/>
  <c r="AL151" i="12"/>
  <c r="AN151" i="12"/>
  <c r="AP151" i="12"/>
  <c r="AR151" i="12"/>
  <c r="AT151" i="12"/>
  <c r="AV151" i="12"/>
  <c r="AX151" i="12"/>
  <c r="AZ151" i="12"/>
  <c r="BB151" i="12"/>
  <c r="BD151" i="12"/>
  <c r="BF151" i="12"/>
  <c r="F224" i="12"/>
  <c r="H224" i="12"/>
  <c r="J224" i="12"/>
  <c r="L224" i="12"/>
  <c r="N224" i="12"/>
  <c r="P224" i="12"/>
  <c r="R224" i="12"/>
  <c r="T224" i="12"/>
  <c r="V224" i="12"/>
  <c r="X224" i="12"/>
  <c r="Z224" i="12"/>
  <c r="AB224" i="12"/>
  <c r="AD224" i="12"/>
  <c r="AF224" i="12"/>
  <c r="AH224" i="12"/>
  <c r="AJ224" i="12"/>
  <c r="AL224" i="12"/>
  <c r="AN224" i="12"/>
  <c r="AP224" i="12"/>
  <c r="AR224" i="12"/>
  <c r="AT224" i="12"/>
  <c r="AV224" i="12"/>
  <c r="AX224" i="12"/>
  <c r="AZ224" i="12"/>
  <c r="BB224" i="12"/>
  <c r="BD224" i="12"/>
  <c r="BF224" i="12"/>
  <c r="BA213" i="12"/>
  <c r="BC213" i="12"/>
  <c r="BE213" i="12"/>
  <c r="G151" i="12"/>
  <c r="I151" i="12"/>
  <c r="K151" i="12"/>
  <c r="M151" i="12"/>
  <c r="O151" i="12"/>
  <c r="Q151" i="12"/>
  <c r="S151" i="12"/>
  <c r="U151" i="12"/>
  <c r="W151" i="12"/>
  <c r="Y151" i="12"/>
  <c r="AA151" i="12"/>
  <c r="AC151" i="12"/>
  <c r="AE151" i="12"/>
  <c r="AG151" i="12"/>
  <c r="AI151" i="12"/>
  <c r="AK151" i="12"/>
  <c r="AM151" i="12"/>
  <c r="AO151" i="12"/>
  <c r="AQ151" i="12"/>
  <c r="AS151" i="12"/>
  <c r="AU151" i="12"/>
  <c r="AW151" i="12"/>
  <c r="AY151" i="12"/>
  <c r="BA151" i="12"/>
  <c r="BC151" i="12"/>
  <c r="BE151" i="12"/>
  <c r="G224" i="12"/>
  <c r="I224" i="12"/>
  <c r="K224" i="12"/>
  <c r="M224" i="12"/>
  <c r="O224" i="12"/>
  <c r="Q224" i="12"/>
  <c r="S224" i="12"/>
  <c r="U224" i="12"/>
  <c r="W224" i="12"/>
  <c r="Y224" i="12"/>
  <c r="AA224" i="12"/>
  <c r="AC224" i="12"/>
  <c r="AE224" i="12"/>
  <c r="AG224" i="12"/>
  <c r="AI224" i="12"/>
  <c r="AK224" i="12"/>
  <c r="AM224" i="12"/>
  <c r="AO224" i="12"/>
  <c r="AQ224" i="12"/>
  <c r="AS224" i="12"/>
  <c r="AU224" i="12"/>
  <c r="AW224" i="12"/>
  <c r="AY224" i="12"/>
  <c r="BA224" i="12"/>
  <c r="BC224" i="12"/>
  <c r="BE224" i="12"/>
  <c r="BG244" i="12"/>
  <c r="BG343" i="12"/>
  <c r="BG338" i="12"/>
  <c r="BG361" i="12"/>
  <c r="BG350" i="12"/>
  <c r="BG416" i="12"/>
  <c r="BG411" i="12"/>
  <c r="BG460" i="12"/>
  <c r="BG466" i="12"/>
  <c r="BG472" i="12"/>
  <c r="BG489" i="12"/>
  <c r="BG487" i="12"/>
  <c r="BG270" i="12"/>
  <c r="BG124" i="12" s="1"/>
  <c r="BN47" i="13" s="1"/>
  <c r="F47" i="13" s="1"/>
  <c r="BG265" i="12"/>
  <c r="BG288" i="12"/>
  <c r="BG277" i="12"/>
  <c r="BG297" i="12"/>
  <c r="BG308" i="12"/>
  <c r="BG314" i="12"/>
  <c r="BG323" i="12"/>
  <c r="BG326" i="12"/>
  <c r="BG370" i="12"/>
  <c r="BG378" i="12"/>
  <c r="BG384" i="12"/>
  <c r="BG387" i="12"/>
  <c r="BG390" i="12"/>
  <c r="BG399" i="12"/>
  <c r="BG423" i="12"/>
  <c r="BG507" i="12"/>
  <c r="BG496" i="12"/>
  <c r="BG434" i="12"/>
  <c r="CD17" i="17" l="1"/>
  <c r="AB17" i="17" s="1"/>
  <c r="C31" i="17" s="1"/>
  <c r="BG143" i="15"/>
  <c r="BN113" i="13"/>
  <c r="F113" i="13" s="1"/>
  <c r="F82" i="13"/>
  <c r="D15" i="17"/>
  <c r="AB11" i="17"/>
  <c r="B15" i="17" s="1"/>
  <c r="E47" i="13"/>
  <c r="C47" i="13"/>
  <c r="C84" i="13"/>
  <c r="E84" i="13"/>
  <c r="F83" i="13"/>
  <c r="B83" i="13"/>
  <c r="B81" i="13"/>
  <c r="BG134" i="12"/>
  <c r="CD18" i="17"/>
  <c r="AB18" i="17" s="1"/>
  <c r="C39" i="17" s="1"/>
  <c r="BG145" i="15"/>
  <c r="BN114" i="13"/>
  <c r="F114" i="13" s="1"/>
  <c r="E49" i="13"/>
  <c r="D46" i="13"/>
  <c r="E45" i="13"/>
  <c r="C45" i="13"/>
  <c r="D74" i="17"/>
  <c r="AB64" i="17"/>
  <c r="BG272" i="12"/>
  <c r="BG126" i="12" s="1"/>
  <c r="BF126" i="12"/>
  <c r="D83" i="13"/>
  <c r="E82" i="13"/>
  <c r="C82" i="13"/>
  <c r="F45" i="13"/>
  <c r="BG95" i="12"/>
  <c r="C46" i="13"/>
  <c r="E48" i="13"/>
  <c r="C48" i="13"/>
  <c r="BG107" i="12"/>
  <c r="BG122" i="12"/>
  <c r="BG92" i="12"/>
  <c r="BG98" i="12"/>
  <c r="AY168" i="12"/>
  <c r="AQ168" i="12"/>
  <c r="AI168" i="12"/>
  <c r="AA168" i="12"/>
  <c r="S168" i="12"/>
  <c r="K168" i="12"/>
  <c r="BG180" i="12"/>
  <c r="BN81" i="13"/>
  <c r="F81" i="13" s="1"/>
  <c r="BG169" i="12"/>
  <c r="E50" i="13"/>
  <c r="C50" i="13"/>
  <c r="AB63" i="17"/>
  <c r="D66" i="17"/>
  <c r="E82" i="17" s="1"/>
  <c r="D81" i="13"/>
  <c r="E80" i="13"/>
  <c r="C80" i="13"/>
  <c r="D31" i="17"/>
  <c r="AB13" i="17"/>
  <c r="B31" i="17" s="1"/>
  <c r="BG263" i="12"/>
  <c r="BG117" i="12" s="1"/>
  <c r="BF117" i="12"/>
  <c r="D47" i="13"/>
  <c r="B47" i="13"/>
  <c r="D39" i="17"/>
  <c r="AB14" i="17"/>
  <c r="B39" i="17" s="1"/>
  <c r="BG160" i="12"/>
  <c r="BG159" i="12" s="1"/>
  <c r="E83" i="13"/>
  <c r="C81" i="13"/>
  <c r="D23" i="17"/>
  <c r="AB12" i="17"/>
  <c r="B23" i="17" s="1"/>
  <c r="CD16" i="17"/>
  <c r="AB16" i="17" s="1"/>
  <c r="C23" i="17" s="1"/>
  <c r="BN112" i="13"/>
  <c r="F112" i="13" s="1"/>
  <c r="BG142" i="15"/>
  <c r="BG294" i="12"/>
  <c r="BG148" i="12" s="1"/>
  <c r="BF148" i="12"/>
  <c r="F50" i="13"/>
  <c r="D49" i="13"/>
  <c r="B49" i="13"/>
  <c r="B46" i="13"/>
  <c r="D45" i="13"/>
  <c r="B45" i="13"/>
  <c r="F12" i="13"/>
  <c r="BG258" i="12"/>
  <c r="BG112" i="12" s="1"/>
  <c r="BF112" i="12"/>
  <c r="C83" i="13"/>
  <c r="D82" i="13"/>
  <c r="B82" i="13"/>
  <c r="BG191" i="12"/>
  <c r="BG192" i="12" s="1"/>
  <c r="C49" i="13"/>
  <c r="E46" i="13"/>
  <c r="F48" i="13"/>
  <c r="D48" i="13"/>
  <c r="B48" i="13"/>
  <c r="F46" i="13"/>
  <c r="BG197" i="12"/>
  <c r="BN82" i="13" s="1"/>
  <c r="BF185" i="12"/>
  <c r="BG39" i="12"/>
  <c r="BF221" i="12"/>
  <c r="BG75" i="12"/>
  <c r="BG221" i="12" s="1"/>
  <c r="BF190" i="12"/>
  <c r="BG44" i="12"/>
  <c r="BG190" i="12" s="1"/>
  <c r="BG142" i="12"/>
  <c r="BF199" i="12"/>
  <c r="BG53" i="12"/>
  <c r="BG199" i="12" s="1"/>
  <c r="BF222" i="12"/>
  <c r="BG76" i="12"/>
  <c r="BG222" i="12" s="1"/>
  <c r="BF217" i="12"/>
  <c r="BG71" i="12"/>
  <c r="BG217" i="12" s="1"/>
  <c r="BG168" i="12" l="1"/>
  <c r="BN80" i="13"/>
  <c r="F80" i="13" s="1"/>
  <c r="E72" i="17"/>
  <c r="E73" i="17"/>
  <c r="E79" i="17"/>
  <c r="E39" i="17"/>
  <c r="F39" i="17"/>
  <c r="F74" i="17"/>
  <c r="F75" i="17" s="1"/>
  <c r="E65" i="17"/>
  <c r="E81" i="17"/>
  <c r="F82" i="17"/>
  <c r="E54" i="17"/>
  <c r="E74" i="17"/>
  <c r="E66" i="17"/>
  <c r="F66" i="17"/>
  <c r="E58" i="17"/>
  <c r="E78" i="17"/>
  <c r="E55" i="17"/>
  <c r="E70" i="17"/>
  <c r="E56" i="17"/>
  <c r="F58" i="17"/>
  <c r="E31" i="17"/>
  <c r="F31" i="17"/>
  <c r="E64" i="17"/>
  <c r="BG215" i="12"/>
  <c r="BN84" i="13" s="1"/>
  <c r="F84" i="13" s="1"/>
  <c r="BN49" i="13"/>
  <c r="F49" i="13" s="1"/>
  <c r="BG185" i="12"/>
  <c r="F23" i="17"/>
  <c r="E23" i="17"/>
  <c r="E71" i="17"/>
  <c r="E80" i="17"/>
  <c r="E62" i="17"/>
  <c r="E57" i="17"/>
  <c r="E63" i="17"/>
  <c r="E30" i="17"/>
  <c r="E14" i="17"/>
  <c r="E37" i="17"/>
  <c r="E27" i="17"/>
  <c r="E20" i="17"/>
  <c r="E35" i="17"/>
  <c r="E19" i="17"/>
  <c r="E22" i="17"/>
  <c r="E28" i="17"/>
  <c r="E38" i="17"/>
  <c r="F15" i="17"/>
  <c r="E29" i="17"/>
  <c r="E15" i="17"/>
  <c r="E13" i="17"/>
  <c r="E12" i="17"/>
  <c r="E36" i="17"/>
  <c r="E21" i="17"/>
  <c r="E11" i="17"/>
  <c r="F59" i="17" l="1"/>
</calcChain>
</file>

<file path=xl/sharedStrings.xml><?xml version="1.0" encoding="utf-8"?>
<sst xmlns="http://schemas.openxmlformats.org/spreadsheetml/2006/main" count="4515" uniqueCount="420">
  <si>
    <t>1961-1973</t>
  </si>
  <si>
    <t>1973-1985</t>
  </si>
  <si>
    <t>1985-1997</t>
  </si>
  <si>
    <t>1997-2009</t>
  </si>
  <si>
    <t>Commodity</t>
  </si>
  <si>
    <t>Unit</t>
  </si>
  <si>
    <t>Variable</t>
  </si>
  <si>
    <t>Sources:</t>
  </si>
  <si>
    <t>Data, tables and graphs</t>
  </si>
  <si>
    <t>2009-2014</t>
  </si>
  <si>
    <t>World</t>
  </si>
  <si>
    <t>Yield</t>
  </si>
  <si>
    <t>Area harvested</t>
  </si>
  <si>
    <t>Area</t>
  </si>
  <si>
    <t>Tons/hectare</t>
  </si>
  <si>
    <t>Million hectares</t>
  </si>
  <si>
    <t>http://apps.fas.usda.gov/psdonline/psdQuery.aspx</t>
  </si>
  <si>
    <t>Own calculation</t>
  </si>
  <si>
    <r>
      <t xml:space="preserve">EU Agricultural Markets </t>
    </r>
    <r>
      <rPr>
        <b/>
        <i/>
        <sz val="8"/>
        <rFont val="Verdana"/>
        <family val="2"/>
      </rPr>
      <t xml:space="preserve">Briefs      </t>
    </r>
    <r>
      <rPr>
        <b/>
        <sz val="8"/>
        <rFont val="Verdana"/>
        <family val="2"/>
      </rPr>
      <t xml:space="preserve">                                                                                                            No 8 / August 2015</t>
    </r>
  </si>
  <si>
    <t>World agricultural production developments</t>
  </si>
  <si>
    <t>Graph 1 - Evolution of world food production index and agricultural land index</t>
  </si>
  <si>
    <t>2.   Changes in supply growth</t>
  </si>
  <si>
    <t>Graph 2 - World production growth for major agricultural commodities</t>
  </si>
  <si>
    <t>Graph 3 - Production growth for major agricultural commodities in developed countries</t>
  </si>
  <si>
    <t>Graph 4 - Production growth for major agricultural commodities in developing countries</t>
  </si>
  <si>
    <t>Graph 5 - Different uses of world cereal production (excluding rice)</t>
  </si>
  <si>
    <t>3.   Main ways to realice supply growth</t>
  </si>
  <si>
    <t>Graph 6 - Evolution in world agricultural area</t>
  </si>
  <si>
    <t>Graph 7 - World crop area evolution of major commodities</t>
  </si>
  <si>
    <t>Graph 8 - Evolution of world number of animal heads</t>
  </si>
  <si>
    <t>Graph 9 - Yield evolution for major crops</t>
  </si>
  <si>
    <t>Graph 10 - Yield volatility</t>
  </si>
  <si>
    <t>Graph 12 - World dry matter feed use for animal production</t>
  </si>
  <si>
    <t>Graph 13 - Yearly area growth versus yield growth for different commodity crops</t>
  </si>
  <si>
    <t>Graph 14 - Yearly carcass weight growth verus number of heads growth for beef/veal, poultry, pigs and milk yield
for milking cows</t>
  </si>
  <si>
    <t>Graph 15 - Energy use in agriculture (gas-diesel-oil)</t>
  </si>
  <si>
    <t>Graph 16 - Evolution of world fertilizer use between 2002 and 2012</t>
  </si>
  <si>
    <t>Graph 17 - Evolution of pesticide use in key countries between 1990 and 2012</t>
  </si>
  <si>
    <t>Graph 19 - Evolution of world net machinery and buildings capital stock (2005 prices)</t>
  </si>
  <si>
    <t>FAO, Faostat - Production</t>
  </si>
  <si>
    <t>http://faostat3.fao.org/download/Q/*/E</t>
  </si>
  <si>
    <t>FAO, Faostat - Food Balance, Commodity Balances</t>
  </si>
  <si>
    <t>http://faostat3.fao.org/download/FB/*/E</t>
  </si>
  <si>
    <t>OECD-FAO Agricultural Outlook 2015-2024</t>
  </si>
  <si>
    <t>http://stats.oecd.org/index.aspx?r=328451</t>
  </si>
  <si>
    <t>USDA, PSD Online</t>
  </si>
  <si>
    <t>Estimation based on OECD-FAO and USDA data</t>
  </si>
  <si>
    <t>Commodity/Indicator</t>
  </si>
  <si>
    <t>Item in FAO database</t>
  </si>
  <si>
    <t>Variable in FAO database</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</si>
  <si>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</si>
  <si>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</si>
  <si>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</si>
  <si>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</si>
  <si>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</si>
  <si>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</si>
  <si>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</si>
  <si>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</si>
  <si>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</si>
  <si>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</si>
  <si>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</si>
  <si>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</si>
  <si>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</si>
  <si>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</si>
  <si>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</si>
  <si>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</si>
  <si>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</si>
  <si>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</si>
  <si>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</si>
  <si>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</si>
  <si>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</si>
  <si>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</si>
  <si>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</si>
  <si>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</si>
  <si>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</si>
  <si>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</si>
  <si>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</si>
  <si>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</si>
  <si>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</si>
  <si>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</si>
  <si>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</si>
  <si>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</si>
  <si>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</si>
  <si>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</si>
  <si>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</si>
  <si>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</si>
  <si>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</si>
  <si>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</si>
  <si>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</si>
  <si>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</si>
  <si>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</si>
  <si>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</si>
  <si>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</si>
  <si>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</si>
  <si>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</si>
  <si>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</si>
  <si>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</si>
  <si>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</si>
  <si>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</si>
  <si>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</si>
  <si>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</si>
  <si>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</si>
  <si>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</si>
  <si>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</si>
  <si>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Item in the database</t>
  </si>
  <si>
    <t>Variable in the database</t>
  </si>
  <si>
    <t>% change</t>
  </si>
  <si>
    <t>2012-2011</t>
  </si>
  <si>
    <t>2013-2012</t>
  </si>
  <si>
    <t>2014-2013</t>
  </si>
  <si>
    <t>Wheat</t>
  </si>
  <si>
    <t>Area harvested (OECD-FAO)</t>
  </si>
  <si>
    <t>Production</t>
  </si>
  <si>
    <t>Million tons</t>
  </si>
  <si>
    <t>Production quantity</t>
  </si>
  <si>
    <t>Production (OECD-FAO)</t>
  </si>
  <si>
    <t>Maize</t>
  </si>
  <si>
    <t>Corn</t>
  </si>
  <si>
    <t>Area harvested (USDA)</t>
  </si>
  <si>
    <t>Production (USDA)</t>
  </si>
  <si>
    <t>Rice</t>
  </si>
  <si>
    <t>Rice paddy</t>
  </si>
  <si>
    <t>Cereals</t>
  </si>
  <si>
    <t>Cereals total</t>
  </si>
  <si>
    <t>Wheat + Coarse grains + Rice</t>
  </si>
  <si>
    <t>Soybeans</t>
  </si>
  <si>
    <t>Oilseed, Soybean</t>
  </si>
  <si>
    <t>Rapeseed</t>
  </si>
  <si>
    <t>Oilseed, Rapeseed</t>
  </si>
  <si>
    <t>Sunflower seed</t>
  </si>
  <si>
    <t>Oilseed, Sunflowerseed</t>
  </si>
  <si>
    <t>Oilseeds</t>
  </si>
  <si>
    <t>Oilcrops primary</t>
  </si>
  <si>
    <t>Palm oil</t>
  </si>
  <si>
    <t>Oil palm fruit</t>
  </si>
  <si>
    <t>Palm Oil</t>
  </si>
  <si>
    <t>Domestic supply quantity</t>
  </si>
  <si>
    <t>Oil, Palm</t>
  </si>
  <si>
    <t>Olive oil</t>
  </si>
  <si>
    <t>Oil, olive, virgin</t>
  </si>
  <si>
    <t>Oil, Olive</t>
  </si>
  <si>
    <t>Soybean oil</t>
  </si>
  <si>
    <t>Oil, soybean</t>
  </si>
  <si>
    <t>Oil, Soybean</t>
  </si>
  <si>
    <t>Rapeseed oil</t>
  </si>
  <si>
    <t>Oil, rapeseed</t>
  </si>
  <si>
    <t>Oil, Rapeseed</t>
  </si>
  <si>
    <t>Sunflower oil</t>
  </si>
  <si>
    <t>Oil, sunflower</t>
  </si>
  <si>
    <t>Oil, Sunflowerseed</t>
  </si>
  <si>
    <t>Vegetable oils</t>
  </si>
  <si>
    <t>Vegetable Oils</t>
  </si>
  <si>
    <t>Sugar beet</t>
  </si>
  <si>
    <t>Sugar cane</t>
  </si>
  <si>
    <t>Sugar crops</t>
  </si>
  <si>
    <t>Sugar (raw equivalent)</t>
  </si>
  <si>
    <t>Sugar (Raw Equivalent)</t>
  </si>
  <si>
    <t>Sugar and sweeteners</t>
  </si>
  <si>
    <t>Sugar &amp; Sweeteners</t>
  </si>
  <si>
    <t>Sugar (rse) + High fructose corn syrup</t>
  </si>
  <si>
    <t>Starchy roots</t>
  </si>
  <si>
    <t>Roots and tubers, total</t>
  </si>
  <si>
    <t>Beef and veal</t>
  </si>
  <si>
    <t>Animals</t>
  </si>
  <si>
    <t>Million head</t>
  </si>
  <si>
    <t>Meat, Cattle</t>
  </si>
  <si>
    <t>Producing Animals/Slaughtered</t>
  </si>
  <si>
    <t>Cow inventory (OECD-FAO)</t>
  </si>
  <si>
    <t>Yield/Carcass weight</t>
  </si>
  <si>
    <t>Kg/animal</t>
  </si>
  <si>
    <t>Yield/Carcass Weight</t>
  </si>
  <si>
    <t>Pigmeat</t>
  </si>
  <si>
    <t>Meat, Pig</t>
  </si>
  <si>
    <t>Animal numbers, Swine</t>
  </si>
  <si>
    <t>Total beginning stocks (USDA)</t>
  </si>
  <si>
    <t>Poultry meat</t>
  </si>
  <si>
    <t>Meat, Poultry</t>
  </si>
  <si>
    <t>Sheep and goat meat</t>
  </si>
  <si>
    <t>Mutton and goat meat</t>
  </si>
  <si>
    <t>Sheepmeat</t>
  </si>
  <si>
    <t>Meat</t>
  </si>
  <si>
    <t>Meat, Total</t>
  </si>
  <si>
    <t>Eggs</t>
  </si>
  <si>
    <t>Fish and seafood</t>
  </si>
  <si>
    <t>Fish, Seafood</t>
  </si>
  <si>
    <t>Fish</t>
  </si>
  <si>
    <t>WMP</t>
  </si>
  <si>
    <t>Whole milk powder (pw) (OECD-FAO)</t>
  </si>
  <si>
    <t>SMP</t>
  </si>
  <si>
    <t>Skim milk powder (OECD-FAO)</t>
  </si>
  <si>
    <t>Whey</t>
  </si>
  <si>
    <t>Butter</t>
  </si>
  <si>
    <t>Butter, Ghee</t>
  </si>
  <si>
    <t>Butter (pw)</t>
  </si>
  <si>
    <t>Cheese</t>
  </si>
  <si>
    <t>Cheese (pw)</t>
  </si>
  <si>
    <t>Milk</t>
  </si>
  <si>
    <t>Milk, Total</t>
  </si>
  <si>
    <t>Milk Animals</t>
  </si>
  <si>
    <t>Developed countries</t>
  </si>
  <si>
    <t>Following the UN, the 'Developed' aggregate is made up with North America, Europe, Japan and Australia &amp; New Zealand, being the rest of the World in the 'Developing' aggregate.</t>
  </si>
  <si>
    <t>Developing countries</t>
  </si>
  <si>
    <t>Data to be completed with OECD-FAO</t>
  </si>
  <si>
    <t>Northern America</t>
  </si>
  <si>
    <t>Skim milk powder (pw) (OECD-FAO)</t>
  </si>
  <si>
    <t>Europe</t>
  </si>
  <si>
    <t>From 1961 to 1991, data in the table correspond to the aggregate 'Europe' in FAO database which included the whole USSR. In order to avoid a break in the series, from 1992 data of 8 former USSR countries which after the disparition of the USSR are included in the aggregate 'Asia' in FAO database have been added to the 'Europe' aggregate. These countries are: Armenia, Azerbaijan, Georgia, Kazakhstan, Kyrgyzstan, Tajikistan, Turkmenistan and Uzbekistan. Regarding WB data, the aggregate 'Europe &amp; Central Asia (all income levels)' has been selected.</t>
  </si>
  <si>
    <t>Japan</t>
  </si>
  <si>
    <t>Australia and New Zealand</t>
  </si>
  <si>
    <t>Commodities</t>
  </si>
  <si>
    <t>*2009-2011 for Starchy roots.</t>
  </si>
  <si>
    <t>Note: 2014 data and 2012-2013 data for some commodities have been estimated by the European Commission, DG for Agriculture and Rural Development, on the basis of data from OECD-FAO.</t>
  </si>
  <si>
    <t>Annual growth rate, by period - World production</t>
  </si>
  <si>
    <t>Annual growth rate, by period - Production in developed countries</t>
  </si>
  <si>
    <t>Annual growth rate, by period - Production in developing countries</t>
  </si>
  <si>
    <t>Sugar
crops</t>
  </si>
  <si>
    <t>Starchy
roots</t>
  </si>
  <si>
    <t>Food production index</t>
  </si>
  <si>
    <t>Index 2004-2006=100</t>
  </si>
  <si>
    <t>Net Production Index Number</t>
  </si>
  <si>
    <t>Food (PIN)</t>
  </si>
  <si>
    <t>FAO, Faostat - Production, Production Indices</t>
  </si>
  <si>
    <t>FAO, Faostat - Inputs, Land</t>
  </si>
  <si>
    <t>Agricultural land</t>
  </si>
  <si>
    <t>Agricultural area</t>
  </si>
  <si>
    <t>Million ha</t>
  </si>
  <si>
    <t>Million tonnes</t>
  </si>
  <si>
    <t>Cereals - Excluding beer</t>
  </si>
  <si>
    <t>Feed</t>
  </si>
  <si>
    <t>Seed</t>
  </si>
  <si>
    <t>Waste</t>
  </si>
  <si>
    <t>Processing</t>
  </si>
  <si>
    <t>Other uses</t>
  </si>
  <si>
    <t>Food</t>
  </si>
  <si>
    <t>Arable land</t>
  </si>
  <si>
    <t>Permanent crops</t>
  </si>
  <si>
    <t>Permanent meadows and pastures</t>
  </si>
  <si>
    <t>Pasture</t>
  </si>
  <si>
    <t>Other cereals</t>
  </si>
  <si>
    <t>Other oilseeds</t>
  </si>
  <si>
    <t>Cereals total - Wheat - Maize - Rice paddy</t>
  </si>
  <si>
    <t>Oilcrops primary - Soybeans</t>
  </si>
  <si>
    <t>Pigs</t>
  </si>
  <si>
    <t>Poultry (right axis)</t>
  </si>
  <si>
    <t>Data on area, animals, yield and production</t>
  </si>
  <si>
    <t>Sugar cane (right axis)</t>
  </si>
  <si>
    <t>Annual growth rate, by period - World yield</t>
  </si>
  <si>
    <t>Insecticides</t>
  </si>
  <si>
    <t>France</t>
  </si>
  <si>
    <t>Germany</t>
  </si>
  <si>
    <t>India</t>
  </si>
  <si>
    <t>Country</t>
  </si>
  <si>
    <t>1000 tons</t>
  </si>
  <si>
    <t>FAO, Faostat - Inputs, Pesticides (use)</t>
  </si>
  <si>
    <t>http://faostat3.fao.org/download/R/*/E</t>
  </si>
  <si>
    <t>Use</t>
  </si>
  <si>
    <t>Pesticide use</t>
  </si>
  <si>
    <t>* Estimated data for Brazil 1990-1998.</t>
  </si>
  <si>
    <t>FAO, Faostat - Emissions, Agriculture, Energy use</t>
  </si>
  <si>
    <t>http://faostat3.fao.org/download/G1/*/E</t>
  </si>
  <si>
    <t>Gas-Diesel oil</t>
  </si>
  <si>
    <t>Consumption in agriculture</t>
  </si>
  <si>
    <t>Energy use in agriculture</t>
  </si>
  <si>
    <t>Million terajoule</t>
  </si>
  <si>
    <t>FAO, Faostat - Inputs, Fertilizers</t>
  </si>
  <si>
    <t>Nitrogen Fertilizers (N total nutrients)</t>
  </si>
  <si>
    <t>Phosphate Fertilizers (P205 total nutrients)</t>
  </si>
  <si>
    <t>Potash Fertilizers (K20 total nutrients)</t>
  </si>
  <si>
    <t>Consumption in nutrients</t>
  </si>
  <si>
    <t>Million tonnes of nutrients</t>
  </si>
  <si>
    <t>Nitrogen fert.</t>
  </si>
  <si>
    <t>Phospate fert.</t>
  </si>
  <si>
    <t>Potash fert.</t>
  </si>
  <si>
    <t>FAO, Faostat - Population, Annual population</t>
  </si>
  <si>
    <t>http://faostat3.fao.org/download/O/*/E</t>
  </si>
  <si>
    <t>Africa</t>
  </si>
  <si>
    <t>Asia</t>
  </si>
  <si>
    <t>Agricultural labour force</t>
  </si>
  <si>
    <t>Million persons</t>
  </si>
  <si>
    <t>Population</t>
  </si>
  <si>
    <t>Total economically active population in Agr</t>
  </si>
  <si>
    <t>Graph 18 - Agricultural labour force evolution between 1980 and 2014</t>
  </si>
  <si>
    <t>FAO, Faostat - Investment, Capital Stock</t>
  </si>
  <si>
    <t>http://faostat3.fao.org/download/I/*/E</t>
  </si>
  <si>
    <t>USD million</t>
  </si>
  <si>
    <t>Machinery &amp; Equipment</t>
  </si>
  <si>
    <t>Net Capital Stock (constant 2005 prices)</t>
  </si>
  <si>
    <t>Net capital stock</t>
  </si>
  <si>
    <t>FAO, Faostat - Production, Crops</t>
  </si>
  <si>
    <t>Periods</t>
  </si>
  <si>
    <t>Avg. 1961-1963</t>
  </si>
  <si>
    <t>Avg. 1971-1973</t>
  </si>
  <si>
    <t>Avg. 1983-1985</t>
  </si>
  <si>
    <t>Avg. 1995-1997</t>
  </si>
  <si>
    <t>Avg. 2007-2009</t>
  </si>
  <si>
    <t>Avg. 2012-2014</t>
  </si>
  <si>
    <t>Average area</t>
  </si>
  <si>
    <t>Share = area</t>
  </si>
  <si>
    <t>Note: 2014 data have been estimated by the European Commission, DG for Agriculture and Rural Development, on the basis of data from OECD-FAO and USDA.</t>
  </si>
  <si>
    <t>FAO, Faostat - Production, Livestock primary</t>
  </si>
  <si>
    <t>Beaf and veal</t>
  </si>
  <si>
    <t>Animal heads</t>
  </si>
  <si>
    <t>Carcass weight</t>
  </si>
  <si>
    <t>Average production</t>
  </si>
  <si>
    <t>Share = production</t>
  </si>
  <si>
    <t>Producing animals/Slaughtered</t>
  </si>
  <si>
    <t>Milk animals</t>
  </si>
  <si>
    <t>Carcass wheight</t>
  </si>
  <si>
    <t>Yield (milk)</t>
  </si>
  <si>
    <t>Kg/year</t>
  </si>
  <si>
    <t>Meat production</t>
  </si>
  <si>
    <t>Milk production</t>
  </si>
  <si>
    <t>2009-2013</t>
  </si>
  <si>
    <t>Graph 14 - Yearly carcass weight growth verus number of heads growth for beef/veal, poultry, pigs and milk yield for milking cows</t>
  </si>
  <si>
    <t>United States</t>
  </si>
  <si>
    <t>AreaName</t>
  </si>
  <si>
    <t>ItemName</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</si>
  <si>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</si>
  <si>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</si>
  <si>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</si>
  <si>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</si>
  <si>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</si>
  <si>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</si>
  <si>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</si>
  <si>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</si>
  <si>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</si>
  <si>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</si>
  <si>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</si>
  <si>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</si>
  <si>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</si>
  <si>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</si>
  <si>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</si>
  <si>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</si>
  <si>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</si>
  <si>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</si>
  <si>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</si>
  <si>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</si>
  <si>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</si>
  <si>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</si>
  <si>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</si>
  <si>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</si>
  <si>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Use (tonnes of active ingredients)</t>
  </si>
  <si>
    <t xml:space="preserve"> </t>
  </si>
  <si>
    <t>Herbicides</t>
  </si>
  <si>
    <t>Fungicides&amp;Bactericides</t>
  </si>
  <si>
    <t>Rodenticides</t>
  </si>
  <si>
    <t>Brazil</t>
  </si>
  <si>
    <t>Plant Growth Regulators</t>
  </si>
  <si>
    <t>Other Pesticides nes</t>
  </si>
  <si>
    <t>Insecticides + Mineral Oils + Herbicides + Fungicides&amp;Bacericides</t>
  </si>
  <si>
    <t>Insecticides + Herbicides + Fungicides&amp;Bacericides</t>
  </si>
  <si>
    <t>Milk, whole fresh cow</t>
  </si>
  <si>
    <t>Arable land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t>
  </si>
  <si>
    <t>ElementName</t>
  </si>
  <si>
    <t xml:space="preserve"> 1961</t>
  </si>
  <si>
    <t xml:space="preserve"> 1962</t>
  </si>
  <si>
    <t xml:space="preserve"> 1963</t>
  </si>
  <si>
    <t xml:space="preserve"> 1964</t>
  </si>
  <si>
    <t xml:space="preserve"> 1965</t>
  </si>
  <si>
    <t xml:space="preserve"> 1966</t>
  </si>
  <si>
    <t xml:space="preserve"> 1967</t>
  </si>
  <si>
    <t xml:space="preserve"> 1968</t>
  </si>
  <si>
    <t xml:space="preserve"> 1969</t>
  </si>
  <si>
    <t xml:space="preserve"> 1970</t>
  </si>
  <si>
    <t xml:space="preserve"> 1971</t>
  </si>
  <si>
    <t xml:space="preserve"> 1972</t>
  </si>
  <si>
    <t xml:space="preserve"> 1973</t>
  </si>
  <si>
    <t xml:space="preserve"> 1974</t>
  </si>
  <si>
    <t xml:space="preserve"> 1975</t>
  </si>
  <si>
    <t xml:space="preserve"> 1976</t>
  </si>
  <si>
    <t xml:space="preserve"> 1977</t>
  </si>
  <si>
    <t xml:space="preserve"> 1978</t>
  </si>
  <si>
    <t xml:space="preserve"> 1979</t>
  </si>
  <si>
    <t xml:space="preserve"> 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</si>
  <si>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</si>
  <si>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</si>
  <si>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</si>
  <si>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</si>
  <si>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</si>
  <si>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</si>
  <si>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</si>
  <si>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</si>
  <si>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</si>
  <si>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Cereals,Total</t>
  </si>
  <si>
    <t>Area harvested (Ha)</t>
  </si>
  <si>
    <t>Fibre Crops Primary</t>
  </si>
  <si>
    <t>Oilcrops Primary</t>
  </si>
  <si>
    <t>Pulses,Total</t>
  </si>
  <si>
    <t>Roots and Tubers,Total</t>
  </si>
  <si>
    <t>Vegetables&amp;Melons, Total</t>
  </si>
  <si>
    <t>http://faostat3.fao.org/download/R/RL/E</t>
  </si>
  <si>
    <t>Other crops</t>
  </si>
  <si>
    <t xml:space="preserve">Food </t>
  </si>
  <si>
    <t>Other uses*</t>
  </si>
  <si>
    <t>*Including processing, other uses, seed</t>
  </si>
  <si>
    <t>Starchy roots*</t>
  </si>
  <si>
    <t xml:space="preserve">FCR </t>
  </si>
  <si>
    <t>Poultry</t>
  </si>
  <si>
    <t>Pig</t>
  </si>
  <si>
    <t>Dairy</t>
  </si>
  <si>
    <t>Beef</t>
  </si>
  <si>
    <t>Globiom</t>
  </si>
  <si>
    <t>Wirsenius</t>
  </si>
  <si>
    <t>Bouwman</t>
  </si>
  <si>
    <t>2013p</t>
  </si>
  <si>
    <t>2014f</t>
  </si>
  <si>
    <t>Bovine meat</t>
  </si>
  <si>
    <t>Beef and veal (cwe) (OECD-FAO)</t>
  </si>
  <si>
    <t>Pigmeat (cwe) (OECD-FAO)</t>
  </si>
  <si>
    <t>Poultry meat (rtc) (OECD-FAO)</t>
  </si>
  <si>
    <t>Milk excluding butter</t>
  </si>
  <si>
    <t>Milk (OECD-FAO)</t>
  </si>
  <si>
    <t>Feed for poultry</t>
  </si>
  <si>
    <t>Indicator</t>
  </si>
  <si>
    <t>Million tons Dry Matter</t>
  </si>
  <si>
    <t>Feed for pigs</t>
  </si>
  <si>
    <t>Feed for milk cattle</t>
  </si>
  <si>
    <t>Feed for beef cattle</t>
  </si>
  <si>
    <t>Source:</t>
  </si>
  <si>
    <t xml:space="preserve">Valin et al. 2013. Agricultural productivity and greenhouse gas emissions: trade-offs or synergies between mitigation and food security?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</si>
</sst>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4" x14ac:knownFonts="1">
    <font>
      <sz val="10"/>
      <color theme="1"/>
      <name val="Verdana"/>
      <family val="2"/>
    </font>
    <font>
      <sz val="11"/>
      <color theme="1"/>
      <name val="Calibri"/>
      <family val="2"/>
      <scheme val="minor"/>
    </font>
    <font>
      <sz val="10"/>
      <color theme="1"/>
      <name val="Verdana"/>
      <family val="2"/>
    </font>
    <font>
      <sz val="10"/>
      <name val="Arial"/>
      <family val="2"/>
    </font>
    <font>
      <b/>
      <sz val="8"/>
      <color rgb="FF348321"/>
      <name val="Verdana"/>
      <family val="2"/>
    </font>
    <font>
      <sz val="8"/>
      <name val="Verdana"/>
      <family val="2"/>
    </font>
    <font>
      <i/>
      <sz val="8"/>
      <name val="Verdana"/>
      <family val="2"/>
    </font>
    <font>
      <b/>
      <sz val="8"/>
      <color theme="0"/>
      <name val="Verdana"/>
      <family val="2"/>
    </font>
    <font>
      <sz val="8"/>
      <color theme="1"/>
      <name val="Verdana"/>
      <family val="2"/>
    </font>
    <font>
      <b/>
      <sz val="8"/>
      <name val="Verdana"/>
      <family val="2"/>
    </font>
    <font>
      <b/>
      <sz val="8"/>
      <color theme="4" tint="-0.499984740745262"/>
      <name val="Verdana"/>
      <family val="2"/>
    </font>
    <font>
      <sz val="8"/>
      <color theme="4" tint="-0.499984740745262"/>
      <name val="Verdana"/>
      <family val="2"/>
    </font>
    <font>
      <b/>
      <sz val="14"/>
      <color theme="0"/>
      <name val="Verdana"/>
      <family val="2"/>
    </font>
    <font>
      <u/>
      <sz val="10"/>
      <color theme="10"/>
      <name val="Verdana"/>
      <family val="2"/>
    </font>
    <font>
      <u/>
      <sz val="8"/>
      <color theme="10"/>
      <name val="Verdana"/>
      <family val="2"/>
    </font>
    <font>
      <i/>
      <sz val="8"/>
      <color theme="1"/>
      <name val="Verdana"/>
      <family val="2"/>
    </font>
    <font>
      <b/>
      <sz val="10"/>
      <name val="Arial"/>
      <family val="2"/>
    </font>
    <font>
      <b/>
      <i/>
      <sz val="8"/>
      <name val="Verdana"/>
      <family val="2"/>
    </font>
    <font>
      <b/>
      <sz val="20"/>
      <color theme="3"/>
      <name val="Verdana"/>
      <family val="2"/>
    </font>
    <font>
      <b/>
      <sz val="14"/>
      <color rgb="FF42A62A"/>
      <name val="Verdana"/>
      <family val="2"/>
    </font>
    <font>
      <b/>
      <sz val="10"/>
      <color rgb="FF0C467A"/>
      <name val="Verdana"/>
      <family val="2"/>
    </font>
    <font>
      <sz val="11"/>
      <color theme="1"/>
      <name val="Calibri"/>
      <family val="2"/>
      <scheme val="minor"/>
    </font>
    <font>
      <sz val="10"/>
      <color rgb="FFFF0000"/>
      <name val="Verdana"/>
      <family val="2"/>
    </font>
    <font>
      <b/>
      <sz val="18"/>
      <color theme="0"/>
      <name val="Verdana"/>
      <family val="2"/>
    </font>
    <font>
      <u/>
      <sz val="10"/>
      <color indexed="12"/>
      <name val="Verdana"/>
      <family val="2"/>
    </font>
    <font>
      <sz val="10"/>
      <name val="Verdana"/>
      <family val="2"/>
    </font>
    <font>
      <b/>
      <sz val="12"/>
      <name val="Verdana"/>
      <family val="2"/>
    </font>
    <font>
      <sz val="8"/>
      <color rgb="FFC00000"/>
      <name val="Verdana"/>
      <family val="2"/>
    </font>
    <font>
      <sz val="8"/>
      <color rgb="FFFF0000"/>
      <name val="Verdana"/>
      <family val="2"/>
    </font>
    <font>
      <b/>
      <sz val="10"/>
      <color theme="1"/>
      <name val="Verdana"/>
      <family val="2"/>
    </font>
    <font>
      <sz val="10"/>
      <color theme="0"/>
      <name val="Verdana"/>
      <family val="2"/>
    </font>
    <font>
      <b/>
      <sz val="8"/>
      <color theme="5" tint="-0.499984740745262"/>
      <name val="Verdana"/>
      <family val="2"/>
    </font>
    <font>
      <sz val="8"/>
      <color theme="0"/>
      <name val="Verdana"/>
      <family val="2"/>
    </font>
    <font>
      <sz val="9"/>
      <color rgb="FFFF0000"/>
      <name val="Arial"/>
      <family val="2"/>
    </font>
  </fonts>
  <fills count="8">
    <fill>
      <patternFill patternType="none"/>
    </fill>
    <fill>
      <patternFill patternType="gray125"/>
    </fill>
    <fill>
      <patternFill patternType="solid">
        <fgColor rgb="FFDDF5D7"/>
        <bgColor indexed="64"/>
      </patternFill>
    </fill>
    <fill>
      <patternFill patternType="solid">
        <fgColor theme="0"/>
        <bgColor indexed="64"/>
      </patternFill>
    </fill>
    <fill>
      <patternFill patternType="solid">
        <fgColor rgb="FF42A62A"/>
        <bgColor indexed="64"/>
      </patternFill>
    </fill>
    <fill>
      <patternFill patternType="solid">
        <fgColor theme="0" tint="-4.9989318521683403E-2"/>
        <bgColor indexed="64"/>
      </patternFill>
    </fill>
    <fill>
      <patternFill patternType="solid">
        <fgColor indexed="9"/>
        <bgColor indexed="64"/>
      </patternFill>
    </fill>
    <fill>
      <patternFill patternType="solid">
        <fgColor theme="5" tint="0.59999389629810485"/>
        <bgColor indexed="64"/>
      </patternFill>
    </fill>
  </fills>
  <borders count="24">
    <border>
      <left/>
      <right/>
      <top/>
      <bottom/>
      <diagonal/>
    </border>
    <border>
      <left style="thin">
        <color rgb="FF42A62A"/>
      </left>
      <right style="thin">
        <color rgb="FF42A62A"/>
      </right>
      <top style="thin">
        <color rgb="FF42A62A"/>
      </top>
      <bottom/>
      <diagonal/>
    </border>
    <border>
      <left style="thin">
        <color rgb="FF42A62A"/>
      </left>
      <right style="thin">
        <color rgb="FF42A62A"/>
      </right>
      <top style="thin">
        <color rgb="FF42A62A"/>
      </top>
      <bottom style="thin">
        <color rgb="FF42A62A"/>
      </bottom>
      <diagonal/>
    </border>
    <border>
      <left style="thin">
        <color rgb="FF42A62A"/>
      </left>
      <right style="thin">
        <color rgb="FF42A62A"/>
      </right>
      <top/>
      <bottom style="thin">
        <color rgb="FF42A62A"/>
      </bottom>
      <diagonal/>
    </border>
    <border>
      <left style="thin">
        <color rgb="FF42A62A"/>
      </left>
      <right style="thin">
        <color rgb="FF42A62A"/>
      </right>
      <top/>
      <bottom/>
      <diagonal/>
    </border>
    <border>
      <left style="thin">
        <color rgb="FF42A62A"/>
      </left>
      <right/>
      <top style="thin">
        <color rgb="FF42A62A"/>
      </top>
      <bottom style="thin">
        <color rgb="FF42A62A"/>
      </bottom>
      <diagonal/>
    </border>
    <border>
      <left/>
      <right/>
      <top style="thin">
        <color rgb="FF42A62A"/>
      </top>
      <bottom style="thin">
        <color rgb="FF42A62A"/>
      </bottom>
      <diagonal/>
    </border>
    <border>
      <left/>
      <right style="thin">
        <color rgb="FF42A62A"/>
      </right>
      <top style="thin">
        <color rgb="FF42A62A"/>
      </top>
      <bottom style="thin">
        <color rgb="FF42A62A"/>
      </bottom>
      <diagonal/>
    </border>
    <border>
      <left/>
      <right/>
      <top style="thin">
        <color rgb="FF42A62A"/>
      </top>
      <bottom style="thin">
        <color theme="0"/>
      </bottom>
      <diagonal/>
    </border>
    <border>
      <left/>
      <right style="thin">
        <color rgb="FF42A62A"/>
      </right>
      <top style="thin">
        <color rgb="FF42A62A"/>
      </top>
      <bottom style="thin">
        <color theme="0"/>
      </bottom>
      <diagonal/>
    </border>
    <border>
      <left style="thin">
        <color rgb="FF42A62A"/>
      </left>
      <right style="thin">
        <color rgb="FF42A62A"/>
      </right>
      <top style="thin">
        <color rgb="FF42A631"/>
      </top>
      <bottom style="thin">
        <color rgb="FF42A62A"/>
      </bottom>
      <diagonal/>
    </border>
    <border>
      <left style="thin">
        <color rgb="FF42A62A"/>
      </left>
      <right style="thin">
        <color theme="0"/>
      </right>
      <top style="thin">
        <color rgb="FF42A62A"/>
      </top>
      <bottom/>
      <diagonal/>
    </border>
    <border>
      <left style="thin">
        <color rgb="FF42A62A"/>
      </left>
      <right style="thin">
        <color theme="0"/>
      </right>
      <top/>
      <bottom style="thin">
        <color rgb="FF42A62A"/>
      </bottom>
      <diagonal/>
    </border>
    <border>
      <left/>
      <right/>
      <top style="thin">
        <color rgb="FF42A62A"/>
      </top>
      <bottom/>
      <diagonal/>
    </border>
    <border>
      <left/>
      <right style="thin">
        <color rgb="FF42A62A"/>
      </right>
      <top style="thin">
        <color rgb="FF42A62A"/>
      </top>
      <bottom/>
      <diagonal/>
    </border>
    <border>
      <left style="thin">
        <color rgb="FF42A62A"/>
      </left>
      <right style="thin">
        <color theme="0"/>
      </right>
      <top/>
      <bottom style="thin">
        <color theme="0"/>
      </bottom>
      <diagonal/>
    </border>
    <border>
      <left style="thin">
        <color theme="0"/>
      </left>
      <right style="thin">
        <color rgb="FF42A62A"/>
      </right>
      <top style="thin">
        <color theme="0"/>
      </top>
      <bottom style="thin">
        <color rgb="FF42A62A"/>
      </bottom>
      <diagonal/>
    </border>
    <border>
      <left style="thin">
        <color rgb="FF42A62A"/>
      </left>
      <right style="thin">
        <color rgb="FF42A62A"/>
      </right>
      <top style="thin">
        <color theme="0"/>
      </top>
      <bottom style="thin">
        <color rgb="FF42A62A"/>
      </bottom>
      <diagonal/>
    </border>
    <border>
      <left style="thin">
        <color rgb="FF42A62A"/>
      </left>
      <right/>
      <top/>
      <bottom/>
      <diagonal/>
    </border>
    <border>
      <left/>
      <right style="thin">
        <color rgb="FF42A62A"/>
      </right>
      <top/>
      <bottom/>
      <diagonal/>
    </border>
    <border>
      <left style="thin">
        <color rgb="FF42A62A"/>
      </left>
      <right/>
      <top/>
      <bottom style="thin">
        <color rgb="FF42A62A"/>
      </bottom>
      <diagonal/>
    </border>
    <border>
      <left/>
      <right/>
      <top/>
      <bottom style="thin">
        <color rgb="FF42A62A"/>
      </bottom>
      <diagonal/>
    </border>
    <border>
      <left style="thin">
        <color rgb="FF42A62A"/>
      </left>
      <right/>
      <top style="thin">
        <color rgb="FF42A62A"/>
      </top>
      <bottom/>
      <diagonal/>
    </border>
    <border>
      <left/>
      <right style="thin">
        <color rgb="FF42A62A"/>
      </right>
      <top/>
      <bottom style="thin">
        <color rgb="FF42A62A"/>
      </bottom>
      <diagonal/>
    </border>
  </borders>
  <cellStyleXfs count="8">
    <xf numFmtId="0" fontId="0" fillId="0" borderId="0"/>
    <xf numFmtId="9" fontId="2" fillId="0" borderId="0" applyFont="0" applyFill="0" applyBorder="0" applyAlignment="0" applyProtection="0"/>
    <xf numFmtId="0" fontId="3" fillId="0" borderId="0"/>
    <xf numFmtId="0" fontId="3" fillId="0" borderId="0"/>
    <xf numFmtId="0" fontId="13" fillId="0" borderId="0" applyNumberFormat="0" applyFill="0" applyBorder="0" applyAlignment="0" applyProtection="0"/>
    <xf numFmtId="0" fontId="21" fillId="0" borderId="0"/>
    <xf numFmtId="0" fontId="1" fillId="0" borderId="0"/>
    <xf numFmtId="9" fontId="1" fillId="0" borderId="0" applyFont="0" applyFill="0" applyBorder="0" applyAlignment="0" applyProtection="0"/>
  </cellStyleXfs>
  <cellXfs count="200">
    <xf numFmtId="0" fontId="0" fillId="0" borderId="0" xfId="0"/>
    <xf numFmtId="164" fontId="5" fillId="3" borderId="1" xfId="3" applyNumberFormat="1" applyFont="1" applyFill="1" applyBorder="1" applyAlignment="1">
      <alignment vertical="center"/>
    </xf>
    <xf numFmtId="164" fontId="5" fillId="3" borderId="4" xfId="3" applyNumberFormat="1" applyFont="1" applyFill="1" applyBorder="1" applyAlignment="1">
      <alignment vertical="center"/>
    </xf>
    <xf numFmtId="164" fontId="5" fillId="3" borderId="3" xfId="3" applyNumberFormat="1" applyFont="1" applyFill="1" applyBorder="1" applyAlignment="1">
      <alignment vertical="center"/>
    </xf>
    <xf numFmtId="0" fontId="5" fillId="5" borderId="1" xfId="3" applyFont="1" applyFill="1" applyBorder="1" applyAlignment="1">
      <alignment horizontal="left" vertical="center"/>
    </xf>
    <xf numFmtId="0" fontId="5" fillId="5" borderId="4" xfId="3" applyFont="1" applyFill="1" applyBorder="1" applyAlignment="1">
      <alignment horizontal="left" vertical="center"/>
    </xf>
    <xf numFmtId="0" fontId="5" fillId="5" borderId="3" xfId="3" applyFont="1" applyFill="1" applyBorder="1" applyAlignment="1">
      <alignment horizontal="left" vertical="center"/>
    </xf>
    <xf numFmtId="0" fontId="8" fillId="0" borderId="0" xfId="0" applyFont="1"/>
    <xf numFmtId="0" fontId="11" fillId="0" borderId="0" xfId="2" applyFont="1" applyFill="1" applyBorder="1"/>
    <xf numFmtId="0" fontId="10" fillId="0" borderId="0" xfId="2" applyFont="1" applyFill="1" applyBorder="1"/>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5" fillId="0" borderId="0" xfId="2" applyFont="1"/>
    <xf numFmtId="0" fontId="9" fillId="0" borderId="0" xfId="2" applyFont="1" applyFill="1" applyBorder="1" applyAlignment="1">
      <alignment vertical="center"/>
    </xf>
    <xf numFmtId="0" fontId="6" fillId="0" borderId="0" xfId="2" applyFont="1"/>
    <xf numFmtId="0" fontId="14" fillId="0" borderId="0" xfId="4" applyFont="1" applyFill="1" applyBorder="1" applyAlignment="1">
      <alignment vertical="center"/>
    </xf>
    <xf numFmtId="0" fontId="0" fillId="4" borderId="6" xfId="0" applyFill="1" applyBorder="1"/>
    <xf numFmtId="0" fontId="5" fillId="0" borderId="0" xfId="0" applyFont="1" applyAlignment="1">
      <alignment vertical="center"/>
    </xf>
    <xf numFmtId="0" fontId="5" fillId="0" borderId="0" xfId="0" applyFont="1"/>
    <xf numFmtId="0" fontId="16" fillId="0" borderId="0" xfId="0" applyFont="1"/>
    <xf numFmtId="0" fontId="4" fillId="2" borderId="2" xfId="0" applyFont="1" applyFill="1" applyBorder="1" applyAlignment="1">
      <alignment horizontal="center" vertical="center" wrapText="1"/>
    </xf>
    <xf numFmtId="0" fontId="0" fillId="0" borderId="0" xfId="0" applyBorder="1" applyAlignment="1">
      <alignment vertical="center"/>
    </xf>
    <xf numFmtId="0" fontId="8" fillId="3" borderId="0" xfId="0" applyFont="1" applyFill="1" applyBorder="1" applyAlignment="1">
      <alignment vertical="center"/>
    </xf>
    <xf numFmtId="0" fontId="8" fillId="3" borderId="1" xfId="0" applyFont="1" applyFill="1" applyBorder="1" applyAlignment="1">
      <alignment vertical="center"/>
    </xf>
    <xf numFmtId="0" fontId="8" fillId="3" borderId="4" xfId="0" applyFont="1" applyFill="1" applyBorder="1" applyAlignment="1">
      <alignment vertical="center"/>
    </xf>
    <xf numFmtId="0" fontId="18" fillId="3" borderId="4" xfId="0" applyFont="1" applyFill="1" applyBorder="1" applyAlignment="1">
      <alignment horizontal="center" vertical="center"/>
    </xf>
    <xf numFmtId="0" fontId="19" fillId="3" borderId="4" xfId="0" applyFont="1" applyFill="1" applyBorder="1" applyAlignment="1">
      <alignment horizontal="center"/>
    </xf>
    <xf numFmtId="0" fontId="0" fillId="3" borderId="4" xfId="0" applyFill="1" applyBorder="1" applyAlignment="1">
      <alignment vertical="center"/>
    </xf>
    <xf numFmtId="0" fontId="8" fillId="3" borderId="3" xfId="0" applyFont="1" applyFill="1" applyBorder="1" applyAlignment="1">
      <alignment vertical="center"/>
    </xf>
    <xf numFmtId="0" fontId="14" fillId="3" borderId="4" xfId="4" applyFont="1" applyFill="1" applyBorder="1" applyAlignment="1">
      <alignment vertical="center"/>
    </xf>
    <xf numFmtId="0" fontId="20" fillId="0" borderId="4" xfId="0" applyFont="1" applyFill="1" applyBorder="1" applyAlignment="1">
      <alignment horizontal="justify" vertical="center"/>
    </xf>
    <xf numFmtId="0" fontId="8" fillId="0" borderId="0" xfId="0" applyFont="1" applyFill="1"/>
    <xf numFmtId="0" fontId="9" fillId="3" borderId="4" xfId="0" applyFont="1" applyFill="1" applyBorder="1" applyAlignment="1">
      <alignment horizontal="center" vertical="center"/>
    </xf>
    <xf numFmtId="0" fontId="23" fillId="4" borderId="10" xfId="0" applyFont="1" applyFill="1" applyBorder="1" applyAlignment="1">
      <alignment horizontal="left" vertical="center"/>
    </xf>
    <xf numFmtId="0" fontId="23" fillId="4" borderId="10"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24" fillId="0" borderId="0" xfId="4" applyFont="1" applyAlignment="1" applyProtection="1">
      <alignment vertical="center"/>
    </xf>
    <xf numFmtId="0" fontId="25" fillId="0" borderId="0" xfId="0" applyFont="1" applyAlignment="1">
      <alignment vertical="center"/>
    </xf>
    <xf numFmtId="0" fontId="25" fillId="0" borderId="0" xfId="0" applyFont="1" applyFill="1" applyAlignment="1">
      <alignment vertical="center"/>
    </xf>
    <xf numFmtId="0" fontId="6" fillId="0" borderId="0" xfId="3" applyFont="1" applyBorder="1" applyAlignment="1">
      <alignment vertical="center"/>
    </xf>
    <xf numFmtId="0" fontId="5" fillId="0" borderId="0" xfId="3" applyFont="1" applyBorder="1" applyAlignment="1">
      <alignment vertical="center"/>
    </xf>
    <xf numFmtId="0" fontId="14" fillId="0" borderId="0" xfId="4" applyFont="1" applyBorder="1" applyAlignment="1">
      <alignment vertical="center"/>
    </xf>
    <xf numFmtId="0" fontId="5" fillId="0" borderId="0" xfId="0" applyFont="1" applyFill="1"/>
    <xf numFmtId="0" fontId="0" fillId="0" borderId="0" xfId="0" applyFill="1"/>
    <xf numFmtId="165" fontId="25" fillId="0" borderId="0" xfId="0" applyNumberFormat="1" applyFont="1" applyAlignment="1">
      <alignment vertical="center"/>
    </xf>
    <xf numFmtId="0" fontId="26" fillId="0" borderId="0" xfId="3" applyFont="1" applyAlignment="1">
      <alignment horizontal="left" vertical="center"/>
    </xf>
    <xf numFmtId="0" fontId="9" fillId="0" borderId="0" xfId="3" applyFont="1" applyAlignment="1">
      <alignment horizontal="center" vertical="center"/>
    </xf>
    <xf numFmtId="0" fontId="27" fillId="0" borderId="0" xfId="0" applyFont="1" applyAlignment="1">
      <alignment vertical="center"/>
    </xf>
    <xf numFmtId="0" fontId="4" fillId="2" borderId="1" xfId="0" applyFont="1" applyFill="1" applyBorder="1" applyAlignment="1">
      <alignment horizontal="center" vertical="center" wrapText="1"/>
    </xf>
    <xf numFmtId="0" fontId="9" fillId="6" borderId="1" xfId="3" applyFont="1" applyFill="1" applyBorder="1" applyAlignment="1">
      <alignment horizontal="left" vertical="center" indent="1"/>
    </xf>
    <xf numFmtId="0" fontId="5" fillId="6" borderId="1" xfId="3" applyFont="1" applyFill="1" applyBorder="1" applyAlignment="1">
      <alignment horizontal="left" vertical="center"/>
    </xf>
    <xf numFmtId="164" fontId="27" fillId="3" borderId="1" xfId="3" applyNumberFormat="1" applyFont="1" applyFill="1" applyBorder="1" applyAlignment="1">
      <alignment vertical="center"/>
    </xf>
    <xf numFmtId="166" fontId="5" fillId="3" borderId="1" xfId="1" applyNumberFormat="1" applyFont="1" applyFill="1" applyBorder="1" applyAlignment="1">
      <alignment vertical="center"/>
    </xf>
    <xf numFmtId="0" fontId="5" fillId="6" borderId="4" xfId="3" applyFont="1" applyFill="1" applyBorder="1" applyAlignment="1">
      <alignment horizontal="left" vertical="center" indent="1"/>
    </xf>
    <xf numFmtId="0" fontId="5" fillId="6" borderId="4" xfId="3" applyFont="1" applyFill="1" applyBorder="1" applyAlignment="1">
      <alignment horizontal="left" vertical="center"/>
    </xf>
    <xf numFmtId="4" fontId="5" fillId="3" borderId="4" xfId="3" applyNumberFormat="1" applyFont="1" applyFill="1" applyBorder="1" applyAlignment="1">
      <alignment vertical="center"/>
    </xf>
    <xf numFmtId="4" fontId="27" fillId="3" borderId="4" xfId="3" applyNumberFormat="1" applyFont="1" applyFill="1" applyBorder="1" applyAlignment="1">
      <alignment vertical="center"/>
    </xf>
    <xf numFmtId="166" fontId="5" fillId="3" borderId="4" xfId="1" applyNumberFormat="1" applyFont="1" applyFill="1" applyBorder="1" applyAlignment="1">
      <alignment vertical="center"/>
    </xf>
    <xf numFmtId="164" fontId="27" fillId="3" borderId="4" xfId="3" applyNumberFormat="1" applyFont="1" applyFill="1" applyBorder="1" applyAlignment="1">
      <alignment vertical="center"/>
    </xf>
    <xf numFmtId="0" fontId="9" fillId="5" borderId="1" xfId="3" applyFont="1" applyFill="1" applyBorder="1" applyAlignment="1">
      <alignment vertical="center"/>
    </xf>
    <xf numFmtId="0" fontId="5" fillId="5" borderId="1" xfId="3" applyFont="1" applyFill="1" applyBorder="1" applyAlignment="1">
      <alignment vertical="center"/>
    </xf>
    <xf numFmtId="164" fontId="5" fillId="5" borderId="1" xfId="3" applyNumberFormat="1" applyFont="1" applyFill="1" applyBorder="1" applyAlignment="1">
      <alignment vertical="center"/>
    </xf>
    <xf numFmtId="164" fontId="27" fillId="5" borderId="1" xfId="3" applyNumberFormat="1" applyFont="1" applyFill="1" applyBorder="1" applyAlignment="1">
      <alignment vertical="center"/>
    </xf>
    <xf numFmtId="166" fontId="5" fillId="5" borderId="1" xfId="1" applyNumberFormat="1" applyFont="1" applyFill="1" applyBorder="1" applyAlignment="1">
      <alignment vertical="center"/>
    </xf>
    <xf numFmtId="4" fontId="5" fillId="5" borderId="4" xfId="3" applyNumberFormat="1" applyFont="1" applyFill="1" applyBorder="1" applyAlignment="1">
      <alignment vertical="center"/>
    </xf>
    <xf numFmtId="4" fontId="27" fillId="5" borderId="4" xfId="3" applyNumberFormat="1" applyFont="1" applyFill="1" applyBorder="1" applyAlignment="1">
      <alignment vertical="center"/>
    </xf>
    <xf numFmtId="166" fontId="5" fillId="5" borderId="4" xfId="1" applyNumberFormat="1" applyFont="1" applyFill="1" applyBorder="1" applyAlignment="1">
      <alignment vertical="center"/>
    </xf>
    <xf numFmtId="164" fontId="5" fillId="5" borderId="4" xfId="3" applyNumberFormat="1" applyFont="1" applyFill="1" applyBorder="1" applyAlignment="1">
      <alignment vertical="center"/>
    </xf>
    <xf numFmtId="164" fontId="27" fillId="5" borderId="4" xfId="3" applyNumberFormat="1" applyFont="1" applyFill="1" applyBorder="1" applyAlignment="1">
      <alignment vertical="center"/>
    </xf>
    <xf numFmtId="0" fontId="5" fillId="6" borderId="1" xfId="3" applyFont="1" applyFill="1" applyBorder="1" applyAlignment="1">
      <alignment vertical="center"/>
    </xf>
    <xf numFmtId="3" fontId="5" fillId="3" borderId="1" xfId="3" applyNumberFormat="1" applyFont="1" applyFill="1" applyBorder="1" applyAlignment="1">
      <alignment vertical="center"/>
    </xf>
    <xf numFmtId="166" fontId="28" fillId="3" borderId="1" xfId="1" applyNumberFormat="1" applyFont="1" applyFill="1" applyBorder="1" applyAlignment="1">
      <alignment vertical="center"/>
    </xf>
    <xf numFmtId="0" fontId="9" fillId="6" borderId="2" xfId="3" applyFont="1" applyFill="1" applyBorder="1" applyAlignment="1">
      <alignment horizontal="left" vertical="center" indent="1"/>
    </xf>
    <xf numFmtId="0" fontId="5" fillId="6" borderId="2" xfId="3" applyFont="1" applyFill="1" applyBorder="1" applyAlignment="1">
      <alignment horizontal="left" vertical="center"/>
    </xf>
    <xf numFmtId="164" fontId="5" fillId="3" borderId="2" xfId="3" applyNumberFormat="1" applyFont="1" applyFill="1" applyBorder="1" applyAlignment="1">
      <alignment vertical="center"/>
    </xf>
    <xf numFmtId="164" fontId="27" fillId="3" borderId="2" xfId="3" applyNumberFormat="1" applyFont="1" applyFill="1" applyBorder="1" applyAlignment="1">
      <alignment vertical="center"/>
    </xf>
    <xf numFmtId="166" fontId="5" fillId="3" borderId="2" xfId="1" applyNumberFormat="1" applyFont="1" applyFill="1" applyBorder="1" applyAlignment="1">
      <alignment vertical="center"/>
    </xf>
    <xf numFmtId="0" fontId="9" fillId="5" borderId="2" xfId="3" applyFont="1" applyFill="1" applyBorder="1" applyAlignment="1">
      <alignment horizontal="left" vertical="center"/>
    </xf>
    <xf numFmtId="0" fontId="5" fillId="5" borderId="2" xfId="3" applyFont="1" applyFill="1" applyBorder="1" applyAlignment="1">
      <alignment horizontal="left" vertical="center"/>
    </xf>
    <xf numFmtId="164" fontId="5" fillId="5" borderId="2" xfId="3" applyNumberFormat="1" applyFont="1" applyFill="1" applyBorder="1" applyAlignment="1">
      <alignment vertical="center"/>
    </xf>
    <xf numFmtId="164" fontId="27" fillId="5" borderId="2" xfId="3" applyNumberFormat="1" applyFont="1" applyFill="1" applyBorder="1" applyAlignment="1">
      <alignment vertical="center"/>
    </xf>
    <xf numFmtId="166" fontId="5" fillId="5" borderId="2" xfId="1" applyNumberFormat="1" applyFont="1" applyFill="1" applyBorder="1" applyAlignment="1">
      <alignment vertical="center"/>
    </xf>
    <xf numFmtId="0" fontId="9" fillId="5" borderId="1" xfId="3" applyFont="1" applyFill="1" applyBorder="1" applyAlignment="1">
      <alignment horizontal="left" vertical="center"/>
    </xf>
    <xf numFmtId="164" fontId="25" fillId="0" borderId="0" xfId="0" applyNumberFormat="1" applyFont="1" applyFill="1" applyAlignment="1">
      <alignment vertical="center"/>
    </xf>
    <xf numFmtId="164" fontId="5" fillId="5" borderId="3" xfId="3" applyNumberFormat="1" applyFont="1" applyFill="1" applyBorder="1" applyAlignment="1">
      <alignment vertical="center"/>
    </xf>
    <xf numFmtId="164" fontId="27" fillId="5" borderId="3" xfId="3" applyNumberFormat="1" applyFont="1" applyFill="1" applyBorder="1" applyAlignment="1">
      <alignment vertical="center"/>
    </xf>
    <xf numFmtId="166" fontId="5" fillId="5" borderId="3" xfId="1" applyNumberFormat="1" applyFont="1" applyFill="1" applyBorder="1" applyAlignment="1">
      <alignment vertical="center"/>
    </xf>
    <xf numFmtId="0" fontId="5" fillId="0" borderId="0" xfId="0" applyFont="1" applyBorder="1" applyAlignment="1">
      <alignment vertical="center"/>
    </xf>
    <xf numFmtId="0" fontId="0" fillId="0" borderId="0" xfId="0" applyAlignment="1"/>
    <xf numFmtId="0" fontId="6" fillId="0" borderId="0" xfId="0" applyFont="1" applyAlignment="1">
      <alignment vertical="center"/>
    </xf>
    <xf numFmtId="0" fontId="5" fillId="0" borderId="0" xfId="3" applyFont="1" applyAlignment="1">
      <alignment horizontal="center" vertical="center"/>
    </xf>
    <xf numFmtId="0" fontId="5" fillId="0" borderId="0" xfId="3" applyFont="1" applyAlignment="1">
      <alignment vertical="center"/>
    </xf>
    <xf numFmtId="0" fontId="5" fillId="0" borderId="0" xfId="3" applyFont="1" applyAlignment="1">
      <alignment horizontal="right" vertical="center"/>
    </xf>
    <xf numFmtId="1" fontId="5" fillId="0" borderId="0" xfId="3" applyNumberFormat="1" applyFont="1" applyAlignment="1">
      <alignment vertical="center"/>
    </xf>
    <xf numFmtId="0" fontId="5" fillId="6" borderId="3" xfId="3" applyFont="1" applyFill="1" applyBorder="1" applyAlignment="1">
      <alignment horizontal="left" vertical="center"/>
    </xf>
    <xf numFmtId="164" fontId="28" fillId="3" borderId="1" xfId="3" applyNumberFormat="1" applyFont="1" applyFill="1" applyBorder="1" applyAlignment="1">
      <alignment vertical="center"/>
    </xf>
    <xf numFmtId="164" fontId="5" fillId="3" borderId="1" xfId="3" applyNumberFormat="1" applyFont="1" applyFill="1" applyBorder="1" applyAlignment="1">
      <alignment horizontal="right" vertical="center"/>
    </xf>
    <xf numFmtId="4" fontId="5" fillId="3" borderId="4" xfId="3" applyNumberFormat="1" applyFont="1" applyFill="1" applyBorder="1" applyAlignment="1">
      <alignment horizontal="right" vertical="center"/>
    </xf>
    <xf numFmtId="164" fontId="5" fillId="3" borderId="4" xfId="3" applyNumberFormat="1" applyFont="1" applyFill="1" applyBorder="1" applyAlignment="1">
      <alignment horizontal="right" vertical="center"/>
    </xf>
    <xf numFmtId="164" fontId="5" fillId="3" borderId="2" xfId="3" applyNumberFormat="1" applyFont="1" applyFill="1" applyBorder="1" applyAlignment="1">
      <alignment horizontal="right" vertical="center"/>
    </xf>
    <xf numFmtId="0" fontId="25" fillId="0" borderId="0" xfId="0" applyFont="1"/>
    <xf numFmtId="0" fontId="15" fillId="0" borderId="0" xfId="0" applyFont="1" applyAlignment="1">
      <alignment vertical="center"/>
    </xf>
    <xf numFmtId="0" fontId="4" fillId="2" borderId="7" xfId="0" applyFont="1" applyFill="1" applyBorder="1" applyAlignment="1">
      <alignment horizontal="center" vertical="center" wrapText="1"/>
    </xf>
    <xf numFmtId="166" fontId="5" fillId="3" borderId="3" xfId="1" applyNumberFormat="1" applyFont="1" applyFill="1" applyBorder="1" applyAlignment="1">
      <alignment horizontal="center" vertical="center"/>
    </xf>
    <xf numFmtId="164" fontId="27" fillId="3" borderId="3" xfId="3" applyNumberFormat="1" applyFont="1" applyFill="1" applyBorder="1" applyAlignment="1">
      <alignment vertical="center"/>
    </xf>
    <xf numFmtId="0" fontId="22" fillId="0" borderId="0" xfId="0" applyFont="1"/>
    <xf numFmtId="0" fontId="5" fillId="0" borderId="0" xfId="0" applyFont="1" applyFill="1" applyBorder="1" applyAlignment="1">
      <alignment vertical="center"/>
    </xf>
    <xf numFmtId="0" fontId="5" fillId="5" borderId="3" xfId="3" applyFont="1" applyFill="1" applyBorder="1" applyAlignment="1">
      <alignment horizontal="left" vertical="center" wrapText="1"/>
    </xf>
    <xf numFmtId="0" fontId="28" fillId="3" borderId="0" xfId="0" applyFont="1" applyFill="1" applyBorder="1" applyAlignment="1">
      <alignment vertical="center"/>
    </xf>
    <xf numFmtId="0" fontId="5" fillId="0" borderId="0" xfId="3" applyFont="1" applyFill="1" applyBorder="1" applyAlignment="1">
      <alignment vertical="center"/>
    </xf>
    <xf numFmtId="0" fontId="5" fillId="0" borderId="4" xfId="3" applyFont="1" applyFill="1" applyBorder="1" applyAlignment="1">
      <alignment horizontal="left" vertical="center"/>
    </xf>
    <xf numFmtId="3" fontId="5" fillId="3" borderId="3" xfId="3" applyNumberFormat="1" applyFont="1" applyFill="1" applyBorder="1" applyAlignment="1">
      <alignment vertical="center"/>
    </xf>
    <xf numFmtId="0" fontId="0" fillId="4" borderId="7" xfId="0" applyFill="1" applyBorder="1"/>
    <xf numFmtId="0" fontId="29" fillId="0" borderId="0" xfId="0" applyFont="1"/>
    <xf numFmtId="0" fontId="31" fillId="7" borderId="2" xfId="0" applyFont="1" applyFill="1" applyBorder="1" applyAlignment="1">
      <alignment horizontal="center" vertical="center" wrapText="1"/>
    </xf>
    <xf numFmtId="0" fontId="28" fillId="0" borderId="0" xfId="0" applyFont="1"/>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5" borderId="4" xfId="3" applyFont="1" applyFill="1" applyBorder="1" applyAlignment="1">
      <alignment horizontal="center" vertical="center"/>
    </xf>
    <xf numFmtId="166" fontId="5" fillId="3" borderId="1" xfId="1" applyNumberFormat="1" applyFont="1" applyFill="1" applyBorder="1" applyAlignment="1">
      <alignment horizontal="center" vertical="center"/>
    </xf>
    <xf numFmtId="166" fontId="5" fillId="3" borderId="4" xfId="1" applyNumberFormat="1" applyFont="1" applyFill="1" applyBorder="1" applyAlignment="1">
      <alignment horizontal="center" vertical="center"/>
    </xf>
    <xf numFmtId="0" fontId="5" fillId="5" borderId="3" xfId="3" applyFont="1" applyFill="1" applyBorder="1" applyAlignment="1">
      <alignment horizontal="center" vertical="center"/>
    </xf>
    <xf numFmtId="4" fontId="5" fillId="3" borderId="1" xfId="3" applyNumberFormat="1" applyFont="1" applyFill="1" applyBorder="1" applyAlignment="1">
      <alignment vertical="center"/>
    </xf>
    <xf numFmtId="4" fontId="5" fillId="3" borderId="3" xfId="3" applyNumberFormat="1" applyFont="1" applyFill="1" applyBorder="1" applyAlignment="1">
      <alignment vertical="center"/>
    </xf>
    <xf numFmtId="0" fontId="0" fillId="0" borderId="0" xfId="0" applyBorder="1"/>
    <xf numFmtId="0" fontId="8" fillId="0" borderId="0" xfId="0" applyFont="1" applyBorder="1" applyAlignment="1">
      <alignment vertical="top" wrapText="1"/>
    </xf>
    <xf numFmtId="165" fontId="8" fillId="0" borderId="0" xfId="0" applyNumberFormat="1" applyFont="1" applyBorder="1" applyAlignment="1">
      <alignment vertical="top" wrapText="1"/>
    </xf>
    <xf numFmtId="164" fontId="0" fillId="0" borderId="0" xfId="0" applyNumberFormat="1"/>
    <xf numFmtId="0" fontId="5" fillId="0" borderId="0" xfId="3" applyFont="1" applyFill="1" applyBorder="1" applyAlignment="1">
      <alignment horizontal="left" vertical="center"/>
    </xf>
    <xf numFmtId="164" fontId="5" fillId="3" borderId="1" xfId="3" applyNumberFormat="1" applyFont="1" applyFill="1" applyBorder="1" applyAlignment="1">
      <alignment horizontal="right" vertical="center" indent="6"/>
    </xf>
    <xf numFmtId="164" fontId="5" fillId="3" borderId="4" xfId="3" applyNumberFormat="1" applyFont="1" applyFill="1" applyBorder="1" applyAlignment="1">
      <alignment horizontal="right" vertical="center" indent="6"/>
    </xf>
    <xf numFmtId="164" fontId="5" fillId="3" borderId="3" xfId="3" applyNumberFormat="1" applyFont="1" applyFill="1" applyBorder="1" applyAlignment="1">
      <alignment horizontal="right" vertical="center" indent="6"/>
    </xf>
    <xf numFmtId="4" fontId="27" fillId="3" borderId="1" xfId="3" applyNumberFormat="1" applyFont="1" applyFill="1" applyBorder="1" applyAlignment="1">
      <alignment vertical="center"/>
    </xf>
    <xf numFmtId="4" fontId="27" fillId="3" borderId="3" xfId="3" applyNumberFormat="1" applyFont="1" applyFill="1" applyBorder="1" applyAlignment="1">
      <alignment vertical="center"/>
    </xf>
    <xf numFmtId="164" fontId="5" fillId="3" borderId="1" xfId="3" applyNumberFormat="1" applyFont="1" applyFill="1" applyBorder="1" applyAlignment="1">
      <alignment horizontal="right" vertical="center" indent="5"/>
    </xf>
    <xf numFmtId="164" fontId="5" fillId="3" borderId="4" xfId="3" applyNumberFormat="1" applyFont="1" applyFill="1" applyBorder="1" applyAlignment="1">
      <alignment horizontal="right" vertical="center" indent="5"/>
    </xf>
    <xf numFmtId="164" fontId="5" fillId="3" borderId="3" xfId="3" applyNumberFormat="1" applyFont="1" applyFill="1" applyBorder="1" applyAlignment="1">
      <alignment horizontal="right" vertical="center" indent="5"/>
    </xf>
    <xf numFmtId="9" fontId="32" fillId="0" borderId="0" xfId="1" applyFont="1"/>
    <xf numFmtId="0" fontId="30" fillId="0" borderId="0" xfId="0" applyFont="1"/>
    <xf numFmtId="9" fontId="30" fillId="0" borderId="0" xfId="0" applyNumberFormat="1" applyFont="1"/>
    <xf numFmtId="9" fontId="30" fillId="0" borderId="0" xfId="1" applyFont="1"/>
    <xf numFmtId="0" fontId="14" fillId="3" borderId="4" xfId="4" applyFont="1" applyFill="1" applyBorder="1" applyAlignment="1">
      <alignmen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2" fillId="0" borderId="0" xfId="0" quotePrefix="1" applyFont="1"/>
    <xf numFmtId="165" fontId="29" fillId="0" borderId="0" xfId="0" applyNumberFormat="1" applyFont="1"/>
    <xf numFmtId="0" fontId="14" fillId="0" borderId="0" xfId="4" applyFont="1"/>
    <xf numFmtId="0" fontId="5" fillId="5" borderId="0" xfId="3" applyFont="1" applyFill="1" applyBorder="1" applyAlignment="1">
      <alignment horizontal="left" vertical="center"/>
    </xf>
    <xf numFmtId="165" fontId="0" fillId="0" borderId="0" xfId="0" applyNumberFormat="1"/>
    <xf numFmtId="0" fontId="5" fillId="5" borderId="18" xfId="3" applyFont="1" applyFill="1" applyBorder="1" applyAlignment="1">
      <alignment horizontal="left" vertical="center"/>
    </xf>
    <xf numFmtId="0" fontId="5" fillId="5" borderId="19" xfId="3" applyFont="1" applyFill="1" applyBorder="1" applyAlignment="1">
      <alignment horizontal="left" vertical="center"/>
    </xf>
    <xf numFmtId="166" fontId="5" fillId="0" borderId="3" xfId="1" applyNumberFormat="1" applyFont="1" applyFill="1" applyBorder="1" applyAlignment="1">
      <alignment horizontal="center" vertical="center"/>
    </xf>
    <xf numFmtId="0" fontId="1" fillId="0" borderId="0" xfId="6"/>
    <xf numFmtId="0" fontId="4" fillId="2" borderId="2" xfId="6" applyFont="1" applyFill="1" applyBorder="1" applyAlignment="1">
      <alignment horizontal="center" vertical="center" wrapText="1"/>
    </xf>
    <xf numFmtId="0" fontId="25" fillId="0" borderId="0" xfId="6" applyFont="1" applyAlignment="1">
      <alignment vertical="center"/>
    </xf>
    <xf numFmtId="0" fontId="4" fillId="2" borderId="1" xfId="6" applyFont="1" applyFill="1" applyBorder="1" applyAlignment="1">
      <alignment horizontal="center" vertical="center" wrapText="1"/>
    </xf>
    <xf numFmtId="166" fontId="5" fillId="3" borderId="4" xfId="7" applyNumberFormat="1" applyFont="1" applyFill="1" applyBorder="1" applyAlignment="1">
      <alignment vertical="center"/>
    </xf>
    <xf numFmtId="0" fontId="25" fillId="0" borderId="0" xfId="6" applyFont="1" applyFill="1" applyAlignment="1">
      <alignment vertical="center"/>
    </xf>
    <xf numFmtId="0" fontId="5" fillId="0" borderId="2" xfId="3" applyFont="1" applyFill="1" applyBorder="1" applyAlignment="1">
      <alignment horizontal="left" vertical="center"/>
    </xf>
    <xf numFmtId="164" fontId="5" fillId="0" borderId="2" xfId="3" applyNumberFormat="1" applyFont="1" applyFill="1" applyBorder="1" applyAlignment="1">
      <alignment vertical="center"/>
    </xf>
    <xf numFmtId="164" fontId="27" fillId="0" borderId="3" xfId="3" applyNumberFormat="1" applyFont="1" applyFill="1" applyBorder="1" applyAlignment="1">
      <alignment vertical="center"/>
    </xf>
    <xf numFmtId="166" fontId="5" fillId="0" borderId="3" xfId="7" applyNumberFormat="1" applyFont="1" applyFill="1" applyBorder="1" applyAlignment="1">
      <alignment vertical="center"/>
    </xf>
    <xf numFmtId="0" fontId="4" fillId="2" borderId="2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4" fillId="2" borderId="5" xfId="6" applyFont="1" applyFill="1" applyBorder="1" applyAlignment="1">
      <alignment horizontal="center" vertical="center" wrapText="1"/>
    </xf>
    <xf numFmtId="0" fontId="5" fillId="5" borderId="4" xfId="3" applyFont="1" applyFill="1" applyBorder="1" applyAlignment="1">
      <alignment horizontal="left" vertical="center" indent="1"/>
    </xf>
    <xf numFmtId="164" fontId="5" fillId="5" borderId="22" xfId="3" applyNumberFormat="1" applyFont="1" applyFill="1" applyBorder="1" applyAlignment="1">
      <alignment vertical="center"/>
    </xf>
    <xf numFmtId="164" fontId="5" fillId="5" borderId="13" xfId="3" applyNumberFormat="1" applyFont="1" applyFill="1" applyBorder="1" applyAlignment="1">
      <alignment vertical="center"/>
    </xf>
    <xf numFmtId="164" fontId="5" fillId="5" borderId="18" xfId="3" applyNumberFormat="1" applyFont="1" applyFill="1" applyBorder="1" applyAlignment="1">
      <alignment vertical="center"/>
    </xf>
    <xf numFmtId="164" fontId="5" fillId="5" borderId="0" xfId="3" applyNumberFormat="1" applyFont="1" applyFill="1" applyBorder="1" applyAlignment="1">
      <alignment vertical="center"/>
    </xf>
    <xf numFmtId="164" fontId="5" fillId="5" borderId="20" xfId="3" applyNumberFormat="1" applyFont="1" applyFill="1" applyBorder="1" applyAlignment="1">
      <alignment vertical="center"/>
    </xf>
    <xf numFmtId="164" fontId="5" fillId="5" borderId="21" xfId="3" applyNumberFormat="1" applyFont="1" applyFill="1" applyBorder="1" applyAlignment="1">
      <alignment vertical="center"/>
    </xf>
    <xf numFmtId="164" fontId="5" fillId="5" borderId="14" xfId="3" applyNumberFormat="1" applyFont="1" applyFill="1" applyBorder="1" applyAlignment="1">
      <alignment vertical="center"/>
    </xf>
    <xf numFmtId="164" fontId="5" fillId="5" borderId="19" xfId="3" applyNumberFormat="1" applyFont="1" applyFill="1" applyBorder="1" applyAlignment="1">
      <alignment vertical="center"/>
    </xf>
    <xf numFmtId="164" fontId="5" fillId="5" borderId="23" xfId="3" applyNumberFormat="1" applyFont="1" applyFill="1" applyBorder="1" applyAlignment="1">
      <alignment vertical="center"/>
    </xf>
    <xf numFmtId="0" fontId="5" fillId="5" borderId="2" xfId="3" applyFont="1" applyFill="1" applyBorder="1" applyAlignment="1">
      <alignment horizontal="left" vertical="center" indent="1"/>
    </xf>
    <xf numFmtId="0" fontId="13" fillId="0" borderId="0" xfId="4"/>
    <xf numFmtId="0" fontId="14" fillId="0" borderId="19" xfId="4" applyFont="1" applyBorder="1"/>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33" fillId="0" borderId="0" xfId="0" applyFont="1" applyAlignment="1">
      <alignment horizontal="left" vertical="top" wrapText="1"/>
    </xf>
    <xf numFmtId="0" fontId="4" fillId="2" borderId="1"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2" borderId="5"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4" fillId="2" borderId="7"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cellXfs>
  <cellStyles count="8">
    <cellStyle name="Hyperlink" xfId="4" builtinId="8"/>
    <cellStyle name="Normal" xfId="0" builtinId="0"/>
    <cellStyle name="Normal 2" xfId="2" xr:uid="{00000000-0005-0000-0000-000002000000}"/>
    <cellStyle name="Normal 3" xfId="5" xr:uid="{00000000-0005-0000-0000-000003000000}"/>
    <cellStyle name="Normal 4" xfId="6" xr:uid="{00000000-0005-0000-0000-000004000000}"/>
    <cellStyle name="Normal_WGS08_1_Historical" xfId="3" xr:uid="{00000000-0005-0000-0000-000005000000}"/>
    <cellStyle name="Percent" xfId="1" builtinId="5"/>
    <cellStyle name="Percent 2" xfId="7" xr:uid="{00000000-0005-0000-0000-000007000000}"/>
  </cellStyles>
  <dxfs count="0"/>
  <tableStyles count="0" defaultTableStyle="TableStyleMedium2" defaultPivotStyle="PivotStyleLight16"/>
  <colors>
    <mruColors>
      <color rgb="FF42A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96031746031753E-2"/>
          <c:y val="9.365641025641025E-2"/>
          <c:w val="0.91291530691530687"/>
          <c:h val="0.67993461538461542"/>
        </c:manualLayout>
      </c:layout>
      <c:lineChart>
        <c:grouping val="standard"/>
        <c:varyColors val="0"/>
        <c:ser>
          <c:idx val="0"/>
          <c:order val="0"/>
          <c:tx>
            <c:strRef>
              <c:f>'Graph 1'!$A$8</c:f>
              <c:strCache>
                <c:ptCount val="1"/>
                <c:pt idx="0">
                  <c:v>Food production index</c:v>
                </c:pt>
              </c:strCache>
            </c:strRef>
          </c:tx>
          <c:spPr>
            <a:ln w="19050">
              <a:solidFill>
                <a:srgbClr val="00B0F0"/>
              </a:solidFill>
            </a:ln>
          </c:spPr>
          <c:marker>
            <c:symbol val="none"/>
          </c:marker>
          <c:val>
            <c:numRef>
              <c:f>'Graph 1'!$F$8:$BE$8</c:f>
              <c:numCache>
                <c:formatCode>#\ ##0.0</c:formatCode>
                <c:ptCount val="52"/>
                <c:pt idx="0">
                  <c:v>34.53</c:v>
                </c:pt>
                <c:pt idx="1">
                  <c:v>35.520000000000003</c:v>
                </c:pt>
                <c:pt idx="2">
                  <c:v>36.409999999999997</c:v>
                </c:pt>
                <c:pt idx="3">
                  <c:v>37.630000000000003</c:v>
                </c:pt>
                <c:pt idx="4">
                  <c:v>38.24</c:v>
                </c:pt>
                <c:pt idx="5">
                  <c:v>39.76</c:v>
                </c:pt>
                <c:pt idx="6">
                  <c:v>41.3</c:v>
                </c:pt>
                <c:pt idx="7">
                  <c:v>42.46</c:v>
                </c:pt>
                <c:pt idx="8">
                  <c:v>42.53</c:v>
                </c:pt>
                <c:pt idx="9">
                  <c:v>43.9</c:v>
                </c:pt>
                <c:pt idx="10">
                  <c:v>45.04</c:v>
                </c:pt>
                <c:pt idx="11">
                  <c:v>44.65</c:v>
                </c:pt>
                <c:pt idx="12">
                  <c:v>47.32</c:v>
                </c:pt>
                <c:pt idx="13">
                  <c:v>47.96</c:v>
                </c:pt>
                <c:pt idx="14">
                  <c:v>49.18</c:v>
                </c:pt>
                <c:pt idx="15">
                  <c:v>50.45</c:v>
                </c:pt>
                <c:pt idx="16">
                  <c:v>51.46</c:v>
                </c:pt>
                <c:pt idx="17">
                  <c:v>53.89</c:v>
                </c:pt>
                <c:pt idx="18">
                  <c:v>54.6</c:v>
                </c:pt>
                <c:pt idx="19">
                  <c:v>55.01</c:v>
                </c:pt>
                <c:pt idx="20">
                  <c:v>56.76</c:v>
                </c:pt>
                <c:pt idx="21">
                  <c:v>58.89</c:v>
                </c:pt>
                <c:pt idx="22">
                  <c:v>59.1</c:v>
                </c:pt>
                <c:pt idx="23">
                  <c:v>62.07</c:v>
                </c:pt>
                <c:pt idx="24">
                  <c:v>63.26</c:v>
                </c:pt>
                <c:pt idx="25">
                  <c:v>64.650000000000006</c:v>
                </c:pt>
                <c:pt idx="26">
                  <c:v>65.239999999999995</c:v>
                </c:pt>
                <c:pt idx="27">
                  <c:v>66.28</c:v>
                </c:pt>
                <c:pt idx="28">
                  <c:v>68.86</c:v>
                </c:pt>
                <c:pt idx="29">
                  <c:v>70.81</c:v>
                </c:pt>
                <c:pt idx="30">
                  <c:v>71.11</c:v>
                </c:pt>
                <c:pt idx="31">
                  <c:v>73.150000000000006</c:v>
                </c:pt>
                <c:pt idx="32">
                  <c:v>73.64</c:v>
                </c:pt>
                <c:pt idx="33">
                  <c:v>75.73</c:v>
                </c:pt>
                <c:pt idx="34">
                  <c:v>77.349999999999994</c:v>
                </c:pt>
                <c:pt idx="35">
                  <c:v>80.84</c:v>
                </c:pt>
                <c:pt idx="36">
                  <c:v>82.29</c:v>
                </c:pt>
                <c:pt idx="37">
                  <c:v>83.88</c:v>
                </c:pt>
                <c:pt idx="38">
                  <c:v>86.87</c:v>
                </c:pt>
                <c:pt idx="39">
                  <c:v>88.54</c:v>
                </c:pt>
                <c:pt idx="40">
                  <c:v>89.66</c:v>
                </c:pt>
                <c:pt idx="41">
                  <c:v>91.08</c:v>
                </c:pt>
                <c:pt idx="42">
                  <c:v>93.99</c:v>
                </c:pt>
                <c:pt idx="43">
                  <c:v>97.67</c:v>
                </c:pt>
                <c:pt idx="44">
                  <c:v>99.94</c:v>
                </c:pt>
                <c:pt idx="45">
                  <c:v>102.39</c:v>
                </c:pt>
                <c:pt idx="46">
                  <c:v>106</c:v>
                </c:pt>
                <c:pt idx="47">
                  <c:v>110.24</c:v>
                </c:pt>
                <c:pt idx="48">
                  <c:v>111.53</c:v>
                </c:pt>
                <c:pt idx="49">
                  <c:v>114.26</c:v>
                </c:pt>
                <c:pt idx="50">
                  <c:v>117.8</c:v>
                </c:pt>
                <c:pt idx="51">
                  <c:v>119.6</c:v>
                </c:pt>
              </c:numCache>
            </c:numRef>
          </c:val>
          <c:smooth val="1"/>
          <c:extLst>
            <c:ext xmlns:c16="http://schemas.microsoft.com/office/drawing/2014/chart" uri="{C3380CC4-5D6E-409C-BE32-E72D297353CC}">
              <c16:uniqueId val="{00000000-4579-4346-967F-13A66FB8E93C}"/>
            </c:ext>
          </c:extLst>
        </c:ser>
        <c:ser>
          <c:idx val="2"/>
          <c:order val="1"/>
          <c:tx>
            <c:strRef>
              <c:f>'Graph 1'!$A$10</c:f>
              <c:strCache>
                <c:ptCount val="1"/>
                <c:pt idx="0">
                  <c:v>Agricultural land</c:v>
                </c:pt>
              </c:strCache>
            </c:strRef>
          </c:tx>
          <c:spPr>
            <a:ln w="19050">
              <a:solidFill>
                <a:schemeClr val="accent6">
                  <a:lumMod val="75000"/>
                </a:schemeClr>
              </a:solidFill>
            </a:ln>
          </c:spPr>
          <c:marker>
            <c:symbol val="none"/>
          </c:marker>
          <c:cat>
            <c:numRef>
              <c:f>'Graph 1'!$F$7:$BE$7</c:f>
              <c:numCache>
                <c:formatCode>General</c:formatCode>
                <c:ptCount val="5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numCache>
            </c:numRef>
          </c:cat>
          <c:val>
            <c:numRef>
              <c:f>'Graph 1'!$F$10:$BE$10</c:f>
              <c:numCache>
                <c:formatCode>#\ ##0.0</c:formatCode>
                <c:ptCount val="52"/>
                <c:pt idx="0">
                  <c:v>90.272062800255455</c:v>
                </c:pt>
                <c:pt idx="1">
                  <c:v>90.504398886392906</c:v>
                </c:pt>
                <c:pt idx="2">
                  <c:v>90.742033663637073</c:v>
                </c:pt>
                <c:pt idx="3">
                  <c:v>90.952601072212872</c:v>
                </c:pt>
                <c:pt idx="4">
                  <c:v>91.259321785781651</c:v>
                </c:pt>
                <c:pt idx="5">
                  <c:v>91.437175129909946</c:v>
                </c:pt>
                <c:pt idx="6">
                  <c:v>91.718900047282375</c:v>
                </c:pt>
                <c:pt idx="7">
                  <c:v>91.927281913379602</c:v>
                </c:pt>
                <c:pt idx="8">
                  <c:v>92.473490381785723</c:v>
                </c:pt>
                <c:pt idx="9">
                  <c:v>92.566387923275968</c:v>
                </c:pt>
                <c:pt idx="10">
                  <c:v>92.811004734718352</c:v>
                </c:pt>
                <c:pt idx="11">
                  <c:v>93.032296294285004</c:v>
                </c:pt>
                <c:pt idx="12">
                  <c:v>93.446169942142205</c:v>
                </c:pt>
                <c:pt idx="13">
                  <c:v>93.644774359976807</c:v>
                </c:pt>
                <c:pt idx="14">
                  <c:v>93.762368653368128</c:v>
                </c:pt>
                <c:pt idx="15">
                  <c:v>93.75806379697093</c:v>
                </c:pt>
                <c:pt idx="16">
                  <c:v>93.74940451433406</c:v>
                </c:pt>
                <c:pt idx="17">
                  <c:v>93.831128728925322</c:v>
                </c:pt>
                <c:pt idx="18">
                  <c:v>94.060717955065257</c:v>
                </c:pt>
                <c:pt idx="19">
                  <c:v>94.287173717067844</c:v>
                </c:pt>
                <c:pt idx="20">
                  <c:v>94.317107400927725</c:v>
                </c:pt>
                <c:pt idx="21">
                  <c:v>94.659128546418941</c:v>
                </c:pt>
                <c:pt idx="22">
                  <c:v>94.863666921332637</c:v>
                </c:pt>
                <c:pt idx="23">
                  <c:v>95.429670009272428</c:v>
                </c:pt>
                <c:pt idx="24">
                  <c:v>96.071131196149125</c:v>
                </c:pt>
                <c:pt idx="25">
                  <c:v>96.626730711833076</c:v>
                </c:pt>
                <c:pt idx="26">
                  <c:v>96.941185336595112</c:v>
                </c:pt>
                <c:pt idx="27">
                  <c:v>97.405334790818515</c:v>
                </c:pt>
                <c:pt idx="28">
                  <c:v>97.679015985482536</c:v>
                </c:pt>
                <c:pt idx="29">
                  <c:v>98.010813960439492</c:v>
                </c:pt>
                <c:pt idx="30">
                  <c:v>98.194345286231083</c:v>
                </c:pt>
                <c:pt idx="31">
                  <c:v>99.031517962433853</c:v>
                </c:pt>
                <c:pt idx="32">
                  <c:v>99.654601536542799</c:v>
                </c:pt>
                <c:pt idx="33">
                  <c:v>99.973886376769698</c:v>
                </c:pt>
                <c:pt idx="34">
                  <c:v>99.902387973728878</c:v>
                </c:pt>
                <c:pt idx="35">
                  <c:v>99.951575884577991</c:v>
                </c:pt>
                <c:pt idx="36">
                  <c:v>100.19225372194364</c:v>
                </c:pt>
                <c:pt idx="37">
                  <c:v>100.29497096795568</c:v>
                </c:pt>
                <c:pt idx="38">
                  <c:v>100.16157913146364</c:v>
                </c:pt>
                <c:pt idx="39">
                  <c:v>100.28675943914136</c:v>
                </c:pt>
                <c:pt idx="40">
                  <c:v>100.27828421501776</c:v>
                </c:pt>
                <c:pt idx="41">
                  <c:v>100.07352744838028</c:v>
                </c:pt>
                <c:pt idx="42">
                  <c:v>99.831430166387577</c:v>
                </c:pt>
                <c:pt idx="43">
                  <c:v>100.06797684495959</c:v>
                </c:pt>
                <c:pt idx="44">
                  <c:v>100.10826554700833</c:v>
                </c:pt>
                <c:pt idx="45">
                  <c:v>99.823757608032054</c:v>
                </c:pt>
                <c:pt idx="46">
                  <c:v>99.807667318443933</c:v>
                </c:pt>
                <c:pt idx="47">
                  <c:v>99.782286746503559</c:v>
                </c:pt>
                <c:pt idx="48">
                  <c:v>99.545285406835916</c:v>
                </c:pt>
                <c:pt idx="49">
                  <c:v>99.396334531321074</c:v>
                </c:pt>
                <c:pt idx="50">
                  <c:v>99.763566614250905</c:v>
                </c:pt>
                <c:pt idx="51">
                  <c:v>99.997132601314647</c:v>
                </c:pt>
              </c:numCache>
            </c:numRef>
          </c:val>
          <c:smooth val="1"/>
          <c:extLst>
            <c:ext xmlns:c16="http://schemas.microsoft.com/office/drawing/2014/chart" uri="{C3380CC4-5D6E-409C-BE32-E72D297353CC}">
              <c16:uniqueId val="{00000001-4579-4346-967F-13A66FB8E93C}"/>
            </c:ext>
          </c:extLst>
        </c:ser>
        <c:dLbls>
          <c:showLegendKey val="0"/>
          <c:showVal val="0"/>
          <c:showCatName val="0"/>
          <c:showSerName val="0"/>
          <c:showPercent val="0"/>
          <c:showBubbleSize val="0"/>
        </c:dLbls>
        <c:smooth val="0"/>
        <c:axId val="186163968"/>
        <c:axId val="186165888"/>
      </c:lineChart>
      <c:catAx>
        <c:axId val="186163968"/>
        <c:scaling>
          <c:orientation val="minMax"/>
        </c:scaling>
        <c:delete val="0"/>
        <c:axPos val="b"/>
        <c:title>
          <c:tx>
            <c:rich>
              <a:bodyPr/>
              <a:lstStyle/>
              <a:p>
                <a:pPr>
                  <a:defRPr b="0"/>
                </a:pPr>
                <a:r>
                  <a:rPr lang="en-GB" b="0"/>
                  <a:t>(2004-2006</a:t>
                </a:r>
                <a:r>
                  <a:rPr lang="en-GB" b="0" baseline="0"/>
                  <a:t> = 100)</a:t>
                </a:r>
                <a:endParaRPr lang="en-GB" b="0"/>
              </a:p>
            </c:rich>
          </c:tx>
          <c:layout>
            <c:manualLayout>
              <c:xMode val="edge"/>
              <c:yMode val="edge"/>
              <c:x val="6.3552182539682534E-2"/>
              <c:y val="4.0357142857142857E-3"/>
            </c:manualLayout>
          </c:layout>
          <c:overlay val="0"/>
        </c:title>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6165888"/>
        <c:crosses val="autoZero"/>
        <c:auto val="1"/>
        <c:lblAlgn val="ctr"/>
        <c:lblOffset val="100"/>
        <c:noMultiLvlLbl val="0"/>
      </c:catAx>
      <c:valAx>
        <c:axId val="186165888"/>
        <c:scaling>
          <c:orientation val="minMax"/>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ln>
        </c:spPr>
        <c:crossAx val="186163968"/>
        <c:crosses val="autoZero"/>
        <c:crossBetween val="between"/>
      </c:valAx>
      <c:spPr>
        <a:ln w="3175">
          <a:solidFill>
            <a:schemeClr val="bg1">
              <a:lumMod val="65000"/>
            </a:schemeClr>
          </a:solidFill>
        </a:ln>
      </c:spPr>
    </c:plotArea>
    <c:legend>
      <c:legendPos val="b"/>
      <c:layout>
        <c:manualLayout>
          <c:xMode val="edge"/>
          <c:yMode val="edge"/>
          <c:x val="0.22526689976689976"/>
          <c:y val="0.91628418803418799"/>
          <c:w val="0.54453205128205129"/>
          <c:h val="7.8288461538461543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62941919191922"/>
          <c:y val="6.4675925925925928E-2"/>
          <c:w val="0.80027335858585857"/>
          <c:h val="0.71326435185185189"/>
        </c:manualLayout>
      </c:layout>
      <c:areaChart>
        <c:grouping val="stacked"/>
        <c:varyColors val="0"/>
        <c:ser>
          <c:idx val="1"/>
          <c:order val="0"/>
          <c:tx>
            <c:strRef>
              <c:f>'Graphs 5-9'!$E$14</c:f>
              <c:strCache>
                <c:ptCount val="1"/>
                <c:pt idx="0">
                  <c:v>Waste</c:v>
                </c:pt>
              </c:strCache>
            </c:strRef>
          </c:tx>
          <c:cat>
            <c:numRef>
              <c:f>'Graphs 5-9'!$F$6:$BD$6</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cat>
          <c:val>
            <c:numRef>
              <c:f>'Graphs 5-9'!$F$14:$BD$14</c:f>
              <c:numCache>
                <c:formatCode>#\ ##0.0</c:formatCode>
                <c:ptCount val="51"/>
                <c:pt idx="0">
                  <c:v>31.898177</c:v>
                </c:pt>
                <c:pt idx="1">
                  <c:v>33.992108000000002</c:v>
                </c:pt>
                <c:pt idx="2">
                  <c:v>34.402538999999997</c:v>
                </c:pt>
                <c:pt idx="3">
                  <c:v>40.055399999999999</c:v>
                </c:pt>
                <c:pt idx="4">
                  <c:v>37.757429000000002</c:v>
                </c:pt>
                <c:pt idx="5">
                  <c:v>39.232118</c:v>
                </c:pt>
                <c:pt idx="6">
                  <c:v>39.641596</c:v>
                </c:pt>
                <c:pt idx="7">
                  <c:v>43.525283999999999</c:v>
                </c:pt>
                <c:pt idx="8">
                  <c:v>47.197907999999998</c:v>
                </c:pt>
                <c:pt idx="9">
                  <c:v>50.335486000000003</c:v>
                </c:pt>
                <c:pt idx="10">
                  <c:v>44.812562</c:v>
                </c:pt>
                <c:pt idx="11">
                  <c:v>47.889077</c:v>
                </c:pt>
                <c:pt idx="12">
                  <c:v>56.487371000000003</c:v>
                </c:pt>
                <c:pt idx="13">
                  <c:v>54.299556000000003</c:v>
                </c:pt>
                <c:pt idx="14">
                  <c:v>50.973080000000003</c:v>
                </c:pt>
                <c:pt idx="15">
                  <c:v>60.420974999999999</c:v>
                </c:pt>
                <c:pt idx="16">
                  <c:v>61.210653000000001</c:v>
                </c:pt>
                <c:pt idx="17">
                  <c:v>64.850728000000004</c:v>
                </c:pt>
                <c:pt idx="18">
                  <c:v>63.425412000000001</c:v>
                </c:pt>
                <c:pt idx="19">
                  <c:v>70.907252</c:v>
                </c:pt>
                <c:pt idx="20">
                  <c:v>65.501586000000003</c:v>
                </c:pt>
                <c:pt idx="21">
                  <c:v>69.581237999999999</c:v>
                </c:pt>
                <c:pt idx="22">
                  <c:v>72.496694000000005</c:v>
                </c:pt>
                <c:pt idx="23">
                  <c:v>74.133446000000006</c:v>
                </c:pt>
                <c:pt idx="24">
                  <c:v>76.186897999999999</c:v>
                </c:pt>
                <c:pt idx="25">
                  <c:v>77.896073000000001</c:v>
                </c:pt>
                <c:pt idx="26">
                  <c:v>81.927419</c:v>
                </c:pt>
                <c:pt idx="27">
                  <c:v>79.103842</c:v>
                </c:pt>
                <c:pt idx="28">
                  <c:v>84.410720999999995</c:v>
                </c:pt>
                <c:pt idx="29">
                  <c:v>89.004559999999998</c:v>
                </c:pt>
                <c:pt idx="30">
                  <c:v>87.285174999999995</c:v>
                </c:pt>
                <c:pt idx="31">
                  <c:v>78.337924999999998</c:v>
                </c:pt>
                <c:pt idx="32">
                  <c:v>77.85866</c:v>
                </c:pt>
                <c:pt idx="33">
                  <c:v>77.216837999999996</c:v>
                </c:pt>
                <c:pt idx="34">
                  <c:v>78.510312999999996</c:v>
                </c:pt>
                <c:pt idx="35">
                  <c:v>79.848337999999998</c:v>
                </c:pt>
                <c:pt idx="36">
                  <c:v>81.660691</c:v>
                </c:pt>
                <c:pt idx="37">
                  <c:v>82.598820000000003</c:v>
                </c:pt>
                <c:pt idx="38">
                  <c:v>82.803185999999997</c:v>
                </c:pt>
                <c:pt idx="39">
                  <c:v>80.887884</c:v>
                </c:pt>
                <c:pt idx="40">
                  <c:v>82.645394999999994</c:v>
                </c:pt>
                <c:pt idx="41">
                  <c:v>80.808604000000003</c:v>
                </c:pt>
                <c:pt idx="42">
                  <c:v>81.097746000000001</c:v>
                </c:pt>
                <c:pt idx="43">
                  <c:v>82.659961999999993</c:v>
                </c:pt>
                <c:pt idx="44">
                  <c:v>82.450716999999997</c:v>
                </c:pt>
                <c:pt idx="45">
                  <c:v>86.277619999999999</c:v>
                </c:pt>
                <c:pt idx="46">
                  <c:v>88.134358000000006</c:v>
                </c:pt>
                <c:pt idx="47">
                  <c:v>94.271338999999998</c:v>
                </c:pt>
                <c:pt idx="48">
                  <c:v>95.158451999999997</c:v>
                </c:pt>
                <c:pt idx="49">
                  <c:v>97.874245000000002</c:v>
                </c:pt>
                <c:pt idx="50">
                  <c:v>101.068619</c:v>
                </c:pt>
              </c:numCache>
            </c:numRef>
          </c:val>
          <c:extLst>
            <c:ext xmlns:c16="http://schemas.microsoft.com/office/drawing/2014/chart" uri="{C3380CC4-5D6E-409C-BE32-E72D297353CC}">
              <c16:uniqueId val="{00000000-5B17-4036-9A80-DB605FCB314A}"/>
            </c:ext>
          </c:extLst>
        </c:ser>
        <c:ser>
          <c:idx val="2"/>
          <c:order val="1"/>
          <c:tx>
            <c:strRef>
              <c:f>'Graphs 5-9'!$E$13</c:f>
              <c:strCache>
                <c:ptCount val="1"/>
                <c:pt idx="0">
                  <c:v>Feed</c:v>
                </c:pt>
              </c:strCache>
            </c:strRef>
          </c:tx>
          <c:spPr>
            <a:solidFill>
              <a:srgbClr val="00B050"/>
            </a:solidFill>
          </c:spPr>
          <c:cat>
            <c:numRef>
              <c:f>'Graphs 5-9'!$F$6:$BD$6</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cat>
          <c:val>
            <c:numRef>
              <c:f>'Graphs 5-9'!$F$13:$BD$13</c:f>
              <c:numCache>
                <c:formatCode>#\ ##0.0</c:formatCode>
                <c:ptCount val="51"/>
                <c:pt idx="0">
                  <c:v>289.35962499999999</c:v>
                </c:pt>
                <c:pt idx="1">
                  <c:v>302.73182700000001</c:v>
                </c:pt>
                <c:pt idx="2">
                  <c:v>310.74000999999998</c:v>
                </c:pt>
                <c:pt idx="3">
                  <c:v>324.63041500000003</c:v>
                </c:pt>
                <c:pt idx="4">
                  <c:v>360.82337799999999</c:v>
                </c:pt>
                <c:pt idx="5">
                  <c:v>376.58532200000002</c:v>
                </c:pt>
                <c:pt idx="6">
                  <c:v>390.65790299999998</c:v>
                </c:pt>
                <c:pt idx="7">
                  <c:v>412.47921300000002</c:v>
                </c:pt>
                <c:pt idx="8">
                  <c:v>439.84443900000002</c:v>
                </c:pt>
                <c:pt idx="9">
                  <c:v>455.765445</c:v>
                </c:pt>
                <c:pt idx="10">
                  <c:v>482.79290200000003</c:v>
                </c:pt>
                <c:pt idx="11">
                  <c:v>502.543406</c:v>
                </c:pt>
                <c:pt idx="12">
                  <c:v>515.500901</c:v>
                </c:pt>
                <c:pt idx="13">
                  <c:v>489.47488099999998</c:v>
                </c:pt>
                <c:pt idx="14">
                  <c:v>497.13811700000002</c:v>
                </c:pt>
                <c:pt idx="15">
                  <c:v>516.88171299999999</c:v>
                </c:pt>
                <c:pt idx="16">
                  <c:v>548.41978500000005</c:v>
                </c:pt>
                <c:pt idx="17">
                  <c:v>579.57138299999997</c:v>
                </c:pt>
                <c:pt idx="18">
                  <c:v>600.59408099999996</c:v>
                </c:pt>
                <c:pt idx="19">
                  <c:v>593.999775</c:v>
                </c:pt>
                <c:pt idx="20">
                  <c:v>601.02986599999997</c:v>
                </c:pt>
                <c:pt idx="21">
                  <c:v>616.14580100000001</c:v>
                </c:pt>
                <c:pt idx="22">
                  <c:v>607.09981800000003</c:v>
                </c:pt>
                <c:pt idx="23">
                  <c:v>636.56513800000005</c:v>
                </c:pt>
                <c:pt idx="24">
                  <c:v>631.28814599999998</c:v>
                </c:pt>
                <c:pt idx="25">
                  <c:v>658.54032199999995</c:v>
                </c:pt>
                <c:pt idx="26">
                  <c:v>655.08479199999999</c:v>
                </c:pt>
                <c:pt idx="27">
                  <c:v>619.46590900000001</c:v>
                </c:pt>
                <c:pt idx="28">
                  <c:v>635.66254800000002</c:v>
                </c:pt>
                <c:pt idx="29">
                  <c:v>654.40976599999999</c:v>
                </c:pt>
                <c:pt idx="30">
                  <c:v>643.40872400000001</c:v>
                </c:pt>
                <c:pt idx="31">
                  <c:v>638.89381100000003</c:v>
                </c:pt>
                <c:pt idx="32">
                  <c:v>643.35591299999999</c:v>
                </c:pt>
                <c:pt idx="33">
                  <c:v>674.25994300000002</c:v>
                </c:pt>
                <c:pt idx="34">
                  <c:v>658.20531100000005</c:v>
                </c:pt>
                <c:pt idx="35">
                  <c:v>673.85739599999999</c:v>
                </c:pt>
                <c:pt idx="36">
                  <c:v>674.63489400000003</c:v>
                </c:pt>
                <c:pt idx="37">
                  <c:v>677.34516799999994</c:v>
                </c:pt>
                <c:pt idx="38">
                  <c:v>678.94067299999995</c:v>
                </c:pt>
                <c:pt idx="39">
                  <c:v>701.03301799999997</c:v>
                </c:pt>
                <c:pt idx="40">
                  <c:v>718.30246999999997</c:v>
                </c:pt>
                <c:pt idx="41">
                  <c:v>716.16776600000003</c:v>
                </c:pt>
                <c:pt idx="42">
                  <c:v>723.569481</c:v>
                </c:pt>
                <c:pt idx="43">
                  <c:v>756.064348</c:v>
                </c:pt>
                <c:pt idx="44">
                  <c:v>753.351719</c:v>
                </c:pt>
                <c:pt idx="45">
                  <c:v>737.26627900000005</c:v>
                </c:pt>
                <c:pt idx="46">
                  <c:v>757.56774199999995</c:v>
                </c:pt>
                <c:pt idx="47">
                  <c:v>811.295976</c:v>
                </c:pt>
                <c:pt idx="48">
                  <c:v>773.08575599999995</c:v>
                </c:pt>
                <c:pt idx="49">
                  <c:v>765.22148100000004</c:v>
                </c:pt>
                <c:pt idx="50">
                  <c:v>816.113113</c:v>
                </c:pt>
              </c:numCache>
            </c:numRef>
          </c:val>
          <c:extLst>
            <c:ext xmlns:c16="http://schemas.microsoft.com/office/drawing/2014/chart" uri="{C3380CC4-5D6E-409C-BE32-E72D297353CC}">
              <c16:uniqueId val="{00000001-5B17-4036-9A80-DB605FCB314A}"/>
            </c:ext>
          </c:extLst>
        </c:ser>
        <c:ser>
          <c:idx val="0"/>
          <c:order val="2"/>
          <c:tx>
            <c:strRef>
              <c:f>'Graphs 5-9'!$E$16</c:f>
              <c:strCache>
                <c:ptCount val="1"/>
                <c:pt idx="0">
                  <c:v>Food </c:v>
                </c:pt>
              </c:strCache>
            </c:strRef>
          </c:tx>
          <c:spPr>
            <a:solidFill>
              <a:schemeClr val="accent6">
                <a:lumMod val="75000"/>
              </a:schemeClr>
            </a:solidFill>
          </c:spPr>
          <c:cat>
            <c:numRef>
              <c:f>'Graphs 5-9'!$F$6:$BD$6</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cat>
          <c:val>
            <c:numRef>
              <c:f>'Graphs 5-9'!$F$16:$BD$16</c:f>
              <c:numCache>
                <c:formatCode>#\ ##0.0</c:formatCode>
                <c:ptCount val="51"/>
                <c:pt idx="0">
                  <c:v>390.48858999999999</c:v>
                </c:pt>
                <c:pt idx="1">
                  <c:v>407.91933399999999</c:v>
                </c:pt>
                <c:pt idx="2">
                  <c:v>417.95414799999998</c:v>
                </c:pt>
                <c:pt idx="3">
                  <c:v>434.48709500000001</c:v>
                </c:pt>
                <c:pt idx="4">
                  <c:v>442.16866700000003</c:v>
                </c:pt>
                <c:pt idx="5">
                  <c:v>454.40880099999998</c:v>
                </c:pt>
                <c:pt idx="6">
                  <c:v>464.39285699999999</c:v>
                </c:pt>
                <c:pt idx="7">
                  <c:v>469.93246499999998</c:v>
                </c:pt>
                <c:pt idx="8">
                  <c:v>481.45093300000002</c:v>
                </c:pt>
                <c:pt idx="9">
                  <c:v>502.64602200000002</c:v>
                </c:pt>
                <c:pt idx="10">
                  <c:v>502.85807899999998</c:v>
                </c:pt>
                <c:pt idx="11">
                  <c:v>512.35321399999998</c:v>
                </c:pt>
                <c:pt idx="12">
                  <c:v>533.75100399999997</c:v>
                </c:pt>
                <c:pt idx="13">
                  <c:v>537.75172799999996</c:v>
                </c:pt>
                <c:pt idx="14">
                  <c:v>556.04773899999998</c:v>
                </c:pt>
                <c:pt idx="15">
                  <c:v>557.10936600000002</c:v>
                </c:pt>
                <c:pt idx="16">
                  <c:v>574.90093100000001</c:v>
                </c:pt>
                <c:pt idx="17">
                  <c:v>602.61808799999994</c:v>
                </c:pt>
                <c:pt idx="18">
                  <c:v>611.83893899999998</c:v>
                </c:pt>
                <c:pt idx="19">
                  <c:v>626.68324800000005</c:v>
                </c:pt>
                <c:pt idx="20">
                  <c:v>642.48705500000005</c:v>
                </c:pt>
                <c:pt idx="21">
                  <c:v>662.57146999999998</c:v>
                </c:pt>
                <c:pt idx="22">
                  <c:v>695.25671199999999</c:v>
                </c:pt>
                <c:pt idx="23">
                  <c:v>704.86125300000003</c:v>
                </c:pt>
                <c:pt idx="24">
                  <c:v>716.37376500000005</c:v>
                </c:pt>
                <c:pt idx="25">
                  <c:v>730.10040400000003</c:v>
                </c:pt>
                <c:pt idx="26">
                  <c:v>747.34283600000003</c:v>
                </c:pt>
                <c:pt idx="27">
                  <c:v>767.40806799999996</c:v>
                </c:pt>
                <c:pt idx="28">
                  <c:v>783.41518399999995</c:v>
                </c:pt>
                <c:pt idx="29">
                  <c:v>784.10062200000004</c:v>
                </c:pt>
                <c:pt idx="30">
                  <c:v>793.77328699999998</c:v>
                </c:pt>
                <c:pt idx="31">
                  <c:v>811.47450200000003</c:v>
                </c:pt>
                <c:pt idx="32">
                  <c:v>823.45093599999996</c:v>
                </c:pt>
                <c:pt idx="33">
                  <c:v>836.45673999999997</c:v>
                </c:pt>
                <c:pt idx="34">
                  <c:v>850.29891399999997</c:v>
                </c:pt>
                <c:pt idx="35">
                  <c:v>863.76052800000002</c:v>
                </c:pt>
                <c:pt idx="36">
                  <c:v>869.10927700000002</c:v>
                </c:pt>
                <c:pt idx="37">
                  <c:v>883.85863500000005</c:v>
                </c:pt>
                <c:pt idx="38">
                  <c:v>893.01218800000004</c:v>
                </c:pt>
                <c:pt idx="39">
                  <c:v>899.83370500000001</c:v>
                </c:pt>
                <c:pt idx="40">
                  <c:v>905.62083399999995</c:v>
                </c:pt>
                <c:pt idx="41">
                  <c:v>908.08009800000002</c:v>
                </c:pt>
                <c:pt idx="42">
                  <c:v>915.14784099999997</c:v>
                </c:pt>
                <c:pt idx="43">
                  <c:v>924.22723599999995</c:v>
                </c:pt>
                <c:pt idx="44">
                  <c:v>934.14203099999997</c:v>
                </c:pt>
                <c:pt idx="45">
                  <c:v>946.776746</c:v>
                </c:pt>
                <c:pt idx="46">
                  <c:v>956.75636099999997</c:v>
                </c:pt>
                <c:pt idx="47">
                  <c:v>971.77348500000005</c:v>
                </c:pt>
                <c:pt idx="48">
                  <c:v>978.46486500000003</c:v>
                </c:pt>
                <c:pt idx="49">
                  <c:v>997.18877499999996</c:v>
                </c:pt>
                <c:pt idx="50">
                  <c:v>1007.77543</c:v>
                </c:pt>
              </c:numCache>
            </c:numRef>
          </c:val>
          <c:extLst>
            <c:ext xmlns:c16="http://schemas.microsoft.com/office/drawing/2014/chart" uri="{C3380CC4-5D6E-409C-BE32-E72D297353CC}">
              <c16:uniqueId val="{00000002-5B17-4036-9A80-DB605FCB314A}"/>
            </c:ext>
          </c:extLst>
        </c:ser>
        <c:ser>
          <c:idx val="3"/>
          <c:order val="3"/>
          <c:tx>
            <c:strRef>
              <c:f>'Graphs 5-9'!$E$15</c:f>
              <c:strCache>
                <c:ptCount val="1"/>
                <c:pt idx="0">
                  <c:v>Other uses</c:v>
                </c:pt>
              </c:strCache>
            </c:strRef>
          </c:tx>
          <c:spPr>
            <a:solidFill>
              <a:srgbClr val="00B0F0"/>
            </a:solidFill>
          </c:spPr>
          <c:cat>
            <c:numRef>
              <c:f>'Graphs 5-9'!$F$6:$BD$6</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cat>
          <c:val>
            <c:numRef>
              <c:f>'Graphs 5-9'!$F$15:$BD$15</c:f>
              <c:numCache>
                <c:formatCode>#\ ##0.0</c:formatCode>
                <c:ptCount val="51"/>
                <c:pt idx="0">
                  <c:v>88.659288000000004</c:v>
                </c:pt>
                <c:pt idx="1">
                  <c:v>91.530149999999992</c:v>
                </c:pt>
                <c:pt idx="2">
                  <c:v>95.009986000000012</c:v>
                </c:pt>
                <c:pt idx="3">
                  <c:v>96.087018</c:v>
                </c:pt>
                <c:pt idx="4">
                  <c:v>104.93379299999999</c:v>
                </c:pt>
                <c:pt idx="5">
                  <c:v>98.014764</c:v>
                </c:pt>
                <c:pt idx="6">
                  <c:v>99.4345</c:v>
                </c:pt>
                <c:pt idx="7">
                  <c:v>100.05024</c:v>
                </c:pt>
                <c:pt idx="8">
                  <c:v>100.606202</c:v>
                </c:pt>
                <c:pt idx="9">
                  <c:v>103.399676</c:v>
                </c:pt>
                <c:pt idx="10">
                  <c:v>107.03947600000001</c:v>
                </c:pt>
                <c:pt idx="11">
                  <c:v>108.86756</c:v>
                </c:pt>
                <c:pt idx="12">
                  <c:v>110.815017</c:v>
                </c:pt>
                <c:pt idx="13">
                  <c:v>112.622815</c:v>
                </c:pt>
                <c:pt idx="14">
                  <c:v>119.091808</c:v>
                </c:pt>
                <c:pt idx="15">
                  <c:v>120.333274</c:v>
                </c:pt>
                <c:pt idx="16">
                  <c:v>123.16818399999998</c:v>
                </c:pt>
                <c:pt idx="17">
                  <c:v>125.59594300000001</c:v>
                </c:pt>
                <c:pt idx="18">
                  <c:v>128.98359400000001</c:v>
                </c:pt>
                <c:pt idx="19">
                  <c:v>130.606314</c:v>
                </c:pt>
                <c:pt idx="20">
                  <c:v>135.20939799999999</c:v>
                </c:pt>
                <c:pt idx="21">
                  <c:v>139.58258899999998</c:v>
                </c:pt>
                <c:pt idx="22">
                  <c:v>144.52882599999998</c:v>
                </c:pt>
                <c:pt idx="23">
                  <c:v>147.24052399999999</c:v>
                </c:pt>
                <c:pt idx="24">
                  <c:v>151.03631100000001</c:v>
                </c:pt>
                <c:pt idx="25">
                  <c:v>149.47516400000001</c:v>
                </c:pt>
                <c:pt idx="26">
                  <c:v>160.121815</c:v>
                </c:pt>
                <c:pt idx="27">
                  <c:v>163.54897799999998</c:v>
                </c:pt>
                <c:pt idx="28">
                  <c:v>174.28295000000003</c:v>
                </c:pt>
                <c:pt idx="29">
                  <c:v>181.73561999999998</c:v>
                </c:pt>
                <c:pt idx="30">
                  <c:v>179.43039800000003</c:v>
                </c:pt>
                <c:pt idx="31">
                  <c:v>176.167483</c:v>
                </c:pt>
                <c:pt idx="32">
                  <c:v>176.415547</c:v>
                </c:pt>
                <c:pt idx="33">
                  <c:v>175.77544899999998</c:v>
                </c:pt>
                <c:pt idx="34">
                  <c:v>187.22824800000001</c:v>
                </c:pt>
                <c:pt idx="35">
                  <c:v>195.82891999999998</c:v>
                </c:pt>
                <c:pt idx="36">
                  <c:v>190.13731299999998</c:v>
                </c:pt>
                <c:pt idx="37">
                  <c:v>190.05362700000001</c:v>
                </c:pt>
                <c:pt idx="38">
                  <c:v>193.86158699999999</c:v>
                </c:pt>
                <c:pt idx="39">
                  <c:v>196.95245199999999</c:v>
                </c:pt>
                <c:pt idx="40">
                  <c:v>202.01444399999997</c:v>
                </c:pt>
                <c:pt idx="41">
                  <c:v>214.71602300000001</c:v>
                </c:pt>
                <c:pt idx="42">
                  <c:v>228.85759299999998</c:v>
                </c:pt>
                <c:pt idx="43">
                  <c:v>243.334461</c:v>
                </c:pt>
                <c:pt idx="44">
                  <c:v>256.68157600000001</c:v>
                </c:pt>
                <c:pt idx="45">
                  <c:v>276.030214</c:v>
                </c:pt>
                <c:pt idx="46">
                  <c:v>308.03421900000001</c:v>
                </c:pt>
                <c:pt idx="47">
                  <c:v>328.61425700000007</c:v>
                </c:pt>
                <c:pt idx="48">
                  <c:v>357.286745</c:v>
                </c:pt>
                <c:pt idx="49">
                  <c:v>375.89593000000002</c:v>
                </c:pt>
                <c:pt idx="50">
                  <c:v>382.80999399999996</c:v>
                </c:pt>
              </c:numCache>
            </c:numRef>
          </c:val>
          <c:extLst>
            <c:ext xmlns:c16="http://schemas.microsoft.com/office/drawing/2014/chart" uri="{C3380CC4-5D6E-409C-BE32-E72D297353CC}">
              <c16:uniqueId val="{00000003-5B17-4036-9A80-DB605FCB314A}"/>
            </c:ext>
          </c:extLst>
        </c:ser>
        <c:dLbls>
          <c:showLegendKey val="0"/>
          <c:showVal val="0"/>
          <c:showCatName val="0"/>
          <c:showSerName val="0"/>
          <c:showPercent val="0"/>
          <c:showBubbleSize val="0"/>
        </c:dLbls>
        <c:axId val="186722944"/>
        <c:axId val="186741120"/>
      </c:areaChart>
      <c:catAx>
        <c:axId val="186722944"/>
        <c:scaling>
          <c:orientation val="minMax"/>
        </c:scaling>
        <c:delete val="0"/>
        <c:axPos val="b"/>
        <c:numFmt formatCode="General" sourceLinked="1"/>
        <c:majorTickMark val="out"/>
        <c:minorTickMark val="none"/>
        <c:tickLblPos val="nextTo"/>
        <c:crossAx val="186741120"/>
        <c:crosses val="autoZero"/>
        <c:auto val="1"/>
        <c:lblAlgn val="ctr"/>
        <c:lblOffset val="100"/>
        <c:noMultiLvlLbl val="0"/>
      </c:catAx>
      <c:valAx>
        <c:axId val="186741120"/>
        <c:scaling>
          <c:orientation val="minMax"/>
        </c:scaling>
        <c:delete val="0"/>
        <c:axPos val="l"/>
        <c:majorGridlines>
          <c:spPr>
            <a:ln>
              <a:prstDash val="dash"/>
            </a:ln>
          </c:spPr>
        </c:majorGridlines>
        <c:title>
          <c:tx>
            <c:rich>
              <a:bodyPr rot="-5400000" vert="horz"/>
              <a:lstStyle/>
              <a:p>
                <a:pPr>
                  <a:defRPr b="0"/>
                </a:pPr>
                <a:r>
                  <a:rPr lang="en-US" b="0"/>
                  <a:t>Million tonnes</a:t>
                </a:r>
              </a:p>
            </c:rich>
          </c:tx>
          <c:overlay val="0"/>
        </c:title>
        <c:numFmt formatCode="#\ ##0.0" sourceLinked="1"/>
        <c:majorTickMark val="out"/>
        <c:minorTickMark val="none"/>
        <c:tickLblPos val="nextTo"/>
        <c:crossAx val="186722944"/>
        <c:crosses val="autoZero"/>
        <c:crossBetween val="midCat"/>
      </c:valAx>
      <c:spPr>
        <a:ln>
          <a:solidFill>
            <a:schemeClr val="bg1">
              <a:lumMod val="65000"/>
            </a:schemeClr>
          </a:solidFill>
        </a:ln>
      </c:spPr>
    </c:plotArea>
    <c:legend>
      <c:legendPos val="b"/>
      <c:layout>
        <c:manualLayout>
          <c:xMode val="edge"/>
          <c:yMode val="edge"/>
          <c:x val="0"/>
          <c:y val="0.90137268518518521"/>
          <c:w val="0.99286237373737374"/>
          <c:h val="9.862731481481482E-2"/>
        </c:manualLayout>
      </c:layout>
      <c:overlay val="0"/>
    </c:legend>
    <c:plotVisOnly val="1"/>
    <c:dispBlanksAs val="zero"/>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5796150481191"/>
          <c:y val="5.1400554097404488E-2"/>
          <c:w val="0.80880183727034116"/>
          <c:h val="0.68875400991542723"/>
        </c:manualLayout>
      </c:layout>
      <c:lineChart>
        <c:grouping val="standard"/>
        <c:varyColors val="0"/>
        <c:ser>
          <c:idx val="0"/>
          <c:order val="0"/>
          <c:tx>
            <c:strRef>
              <c:f>'Graph 12'!$A$15</c:f>
              <c:strCache>
                <c:ptCount val="1"/>
                <c:pt idx="0">
                  <c:v>Feed for beef cattle</c:v>
                </c:pt>
              </c:strCache>
            </c:strRef>
          </c:tx>
          <c:spPr>
            <a:ln>
              <a:solidFill>
                <a:schemeClr val="accent3">
                  <a:lumMod val="50000"/>
                </a:schemeClr>
              </a:solidFill>
            </a:ln>
          </c:spPr>
          <c:marker>
            <c:symbol val="none"/>
          </c:marker>
          <c:cat>
            <c:numRef>
              <c:f>'Graph 12'!$F$8:$BG$8</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 12'!$F$15:$BG$15</c:f>
              <c:numCache>
                <c:formatCode>#\ ##0.0</c:formatCode>
                <c:ptCount val="54"/>
                <c:pt idx="0">
                  <c:v>1147.8919999999998</c:v>
                </c:pt>
                <c:pt idx="1">
                  <c:v>1209.96</c:v>
                </c:pt>
                <c:pt idx="2">
                  <c:v>1276.6479999999999</c:v>
                </c:pt>
                <c:pt idx="3">
                  <c:v>1294.9959999999999</c:v>
                </c:pt>
                <c:pt idx="4">
                  <c:v>1319.4079999999999</c:v>
                </c:pt>
                <c:pt idx="5">
                  <c:v>1387.7520000000002</c:v>
                </c:pt>
                <c:pt idx="6">
                  <c:v>1457.396</c:v>
                </c:pt>
                <c:pt idx="7">
                  <c:v>1526.604</c:v>
                </c:pt>
                <c:pt idx="8">
                  <c:v>1565.8680000000002</c:v>
                </c:pt>
                <c:pt idx="9">
                  <c:v>1583.828</c:v>
                </c:pt>
                <c:pt idx="10">
                  <c:v>1573.7840000000001</c:v>
                </c:pt>
                <c:pt idx="11">
                  <c:v>1593.076</c:v>
                </c:pt>
                <c:pt idx="12">
                  <c:v>1607.4760000000001</c:v>
                </c:pt>
                <c:pt idx="13">
                  <c:v>1729.5119999999999</c:v>
                </c:pt>
                <c:pt idx="14">
                  <c:v>1805.008</c:v>
                </c:pt>
                <c:pt idx="15">
                  <c:v>1900.3240000000001</c:v>
                </c:pt>
                <c:pt idx="16">
                  <c:v>1916.4359999999999</c:v>
                </c:pt>
                <c:pt idx="17">
                  <c:v>1937.356</c:v>
                </c:pt>
                <c:pt idx="18">
                  <c:v>1890.9719999999998</c:v>
                </c:pt>
                <c:pt idx="19">
                  <c:v>1883.8120000000001</c:v>
                </c:pt>
                <c:pt idx="20">
                  <c:v>1902.6</c:v>
                </c:pt>
                <c:pt idx="21">
                  <c:v>1906.26</c:v>
                </c:pt>
                <c:pt idx="22">
                  <c:v>1956.924</c:v>
                </c:pt>
                <c:pt idx="23">
                  <c:v>2012.52</c:v>
                </c:pt>
                <c:pt idx="24">
                  <c:v>2048.924</c:v>
                </c:pt>
                <c:pt idx="25">
                  <c:v>2120.0839999999998</c:v>
                </c:pt>
                <c:pt idx="26">
                  <c:v>2118.4880000000003</c:v>
                </c:pt>
                <c:pt idx="27">
                  <c:v>2138.4479999999999</c:v>
                </c:pt>
                <c:pt idx="28">
                  <c:v>2147.4079999999999</c:v>
                </c:pt>
                <c:pt idx="29">
                  <c:v>2208.8519999999999</c:v>
                </c:pt>
                <c:pt idx="30">
                  <c:v>2235.7200000000003</c:v>
                </c:pt>
                <c:pt idx="31">
                  <c:v>2203.0080000000003</c:v>
                </c:pt>
                <c:pt idx="32">
                  <c:v>2182.1320000000001</c:v>
                </c:pt>
                <c:pt idx="33">
                  <c:v>2202.616</c:v>
                </c:pt>
                <c:pt idx="34">
                  <c:v>2225.64</c:v>
                </c:pt>
                <c:pt idx="35">
                  <c:v>2256.6959999999999</c:v>
                </c:pt>
                <c:pt idx="36">
                  <c:v>2287.44</c:v>
                </c:pt>
                <c:pt idx="37">
                  <c:v>2282.808</c:v>
                </c:pt>
                <c:pt idx="38">
                  <c:v>2326.308</c:v>
                </c:pt>
                <c:pt idx="39">
                  <c:v>2353.5640000000003</c:v>
                </c:pt>
                <c:pt idx="40">
                  <c:v>2317.4</c:v>
                </c:pt>
                <c:pt idx="41">
                  <c:v>2383.0160000000001</c:v>
                </c:pt>
                <c:pt idx="42">
                  <c:v>2396.4719999999998</c:v>
                </c:pt>
                <c:pt idx="43">
                  <c:v>2437.9</c:v>
                </c:pt>
                <c:pt idx="44">
                  <c:v>2489.5160000000001</c:v>
                </c:pt>
                <c:pt idx="45">
                  <c:v>2562.46</c:v>
                </c:pt>
                <c:pt idx="46">
                  <c:v>2628.3359999999998</c:v>
                </c:pt>
                <c:pt idx="47">
                  <c:v>2634.5</c:v>
                </c:pt>
                <c:pt idx="48">
                  <c:v>2656.3519999999999</c:v>
                </c:pt>
                <c:pt idx="49">
                  <c:v>2662.732</c:v>
                </c:pt>
                <c:pt idx="50">
                  <c:v>2654.3440000000001</c:v>
                </c:pt>
                <c:pt idx="51">
                  <c:v>2677.7181461335254</c:v>
                </c:pt>
                <c:pt idx="52">
                  <c:v>2694.6682507111586</c:v>
                </c:pt>
                <c:pt idx="53">
                  <c:v>2702.6214177032607</c:v>
                </c:pt>
              </c:numCache>
            </c:numRef>
          </c:val>
          <c:smooth val="1"/>
          <c:extLst>
            <c:ext xmlns:c16="http://schemas.microsoft.com/office/drawing/2014/chart" uri="{C3380CC4-5D6E-409C-BE32-E72D297353CC}">
              <c16:uniqueId val="{00000000-2D11-4987-8ABF-73A0284D55DD}"/>
            </c:ext>
          </c:extLst>
        </c:ser>
        <c:ser>
          <c:idx val="1"/>
          <c:order val="1"/>
          <c:tx>
            <c:strRef>
              <c:f>'Graph 12'!$A$16</c:f>
              <c:strCache>
                <c:ptCount val="1"/>
                <c:pt idx="0">
                  <c:v>Feed for milk cattle</c:v>
                </c:pt>
              </c:strCache>
            </c:strRef>
          </c:tx>
          <c:marker>
            <c:symbol val="none"/>
          </c:marker>
          <c:cat>
            <c:numRef>
              <c:f>'Graph 12'!$F$8:$BG$8</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 12'!$F$16:$BG$16</c:f>
              <c:numCache>
                <c:formatCode>#\ ##0.0</c:formatCode>
                <c:ptCount val="54"/>
                <c:pt idx="0">
                  <c:v>584.46679999999992</c:v>
                </c:pt>
                <c:pt idx="1">
                  <c:v>588.95820000000003</c:v>
                </c:pt>
                <c:pt idx="2">
                  <c:v>584.57050000000004</c:v>
                </c:pt>
                <c:pt idx="3">
                  <c:v>593.38499999999999</c:v>
                </c:pt>
                <c:pt idx="4">
                  <c:v>619.40179999999998</c:v>
                </c:pt>
                <c:pt idx="5">
                  <c:v>634.10680000000002</c:v>
                </c:pt>
                <c:pt idx="6">
                  <c:v>648.26440000000002</c:v>
                </c:pt>
                <c:pt idx="7">
                  <c:v>662.30809999999997</c:v>
                </c:pt>
                <c:pt idx="8">
                  <c:v>664.11860000000001</c:v>
                </c:pt>
                <c:pt idx="9">
                  <c:v>665.45650000000001</c:v>
                </c:pt>
                <c:pt idx="10">
                  <c:v>670.63810000000001</c:v>
                </c:pt>
                <c:pt idx="11">
                  <c:v>688.03589999999997</c:v>
                </c:pt>
                <c:pt idx="12">
                  <c:v>699.79139999999995</c:v>
                </c:pt>
                <c:pt idx="13">
                  <c:v>713.81979999999999</c:v>
                </c:pt>
                <c:pt idx="14">
                  <c:v>721.13829999999996</c:v>
                </c:pt>
                <c:pt idx="15">
                  <c:v>736.08299999999997</c:v>
                </c:pt>
                <c:pt idx="16">
                  <c:v>757.68999999999994</c:v>
                </c:pt>
                <c:pt idx="17">
                  <c:v>768.60400000000004</c:v>
                </c:pt>
                <c:pt idx="18">
                  <c:v>780.53800000000001</c:v>
                </c:pt>
                <c:pt idx="19">
                  <c:v>790.92160000000001</c:v>
                </c:pt>
                <c:pt idx="20">
                  <c:v>797.71819999999991</c:v>
                </c:pt>
                <c:pt idx="21">
                  <c:v>817.93799999999999</c:v>
                </c:pt>
                <c:pt idx="22">
                  <c:v>848.98680000000002</c:v>
                </c:pt>
                <c:pt idx="23">
                  <c:v>857.4307</c:v>
                </c:pt>
                <c:pt idx="24">
                  <c:v>871.18709999999987</c:v>
                </c:pt>
                <c:pt idx="25">
                  <c:v>887.45949999999993</c:v>
                </c:pt>
                <c:pt idx="26">
                  <c:v>886.70980000000009</c:v>
                </c:pt>
                <c:pt idx="27">
                  <c:v>899.77429999999993</c:v>
                </c:pt>
                <c:pt idx="28">
                  <c:v>913.36749999999995</c:v>
                </c:pt>
                <c:pt idx="29">
                  <c:v>924.03499999999985</c:v>
                </c:pt>
                <c:pt idx="30">
                  <c:v>908.23689999999988</c:v>
                </c:pt>
                <c:pt idx="31">
                  <c:v>895.96289999999999</c:v>
                </c:pt>
                <c:pt idx="32">
                  <c:v>899.47509999999988</c:v>
                </c:pt>
                <c:pt idx="33">
                  <c:v>907.38349999999991</c:v>
                </c:pt>
                <c:pt idx="34">
                  <c:v>920.43439999999998</c:v>
                </c:pt>
                <c:pt idx="35">
                  <c:v>932.24260000000004</c:v>
                </c:pt>
                <c:pt idx="36">
                  <c:v>939.85519999999997</c:v>
                </c:pt>
                <c:pt idx="37">
                  <c:v>954.64520000000005</c:v>
                </c:pt>
                <c:pt idx="38">
                  <c:v>973.51690000000008</c:v>
                </c:pt>
                <c:pt idx="39">
                  <c:v>988.14879999999994</c:v>
                </c:pt>
                <c:pt idx="40">
                  <c:v>1004.8819</c:v>
                </c:pt>
                <c:pt idx="41">
                  <c:v>1029.5625</c:v>
                </c:pt>
                <c:pt idx="42">
                  <c:v>1049.2417</c:v>
                </c:pt>
                <c:pt idx="43">
                  <c:v>1072.5912000000001</c:v>
                </c:pt>
                <c:pt idx="44">
                  <c:v>1104.9251999999999</c:v>
                </c:pt>
                <c:pt idx="45">
                  <c:v>1139.2006000000001</c:v>
                </c:pt>
                <c:pt idx="46">
                  <c:v>1166.6267</c:v>
                </c:pt>
                <c:pt idx="47">
                  <c:v>1190.3842</c:v>
                </c:pt>
                <c:pt idx="48">
                  <c:v>1203.3500999999999</c:v>
                </c:pt>
                <c:pt idx="49">
                  <c:v>1231.9304999999999</c:v>
                </c:pt>
                <c:pt idx="50">
                  <c:v>1256.4886999999999</c:v>
                </c:pt>
                <c:pt idx="51">
                  <c:v>1291.1867452694482</c:v>
                </c:pt>
                <c:pt idx="52">
                  <c:v>1311.9705316278676</c:v>
                </c:pt>
                <c:pt idx="53">
                  <c:v>1346.7946187982045</c:v>
                </c:pt>
              </c:numCache>
            </c:numRef>
          </c:val>
          <c:smooth val="1"/>
          <c:extLst>
            <c:ext xmlns:c16="http://schemas.microsoft.com/office/drawing/2014/chart" uri="{C3380CC4-5D6E-409C-BE32-E72D297353CC}">
              <c16:uniqueId val="{00000001-2D11-4987-8ABF-73A0284D55DD}"/>
            </c:ext>
          </c:extLst>
        </c:ser>
        <c:ser>
          <c:idx val="2"/>
          <c:order val="2"/>
          <c:tx>
            <c:strRef>
              <c:f>'Graph 12'!$A$17</c:f>
              <c:strCache>
                <c:ptCount val="1"/>
                <c:pt idx="0">
                  <c:v>Feed for pigs</c:v>
                </c:pt>
              </c:strCache>
            </c:strRef>
          </c:tx>
          <c:marker>
            <c:symbol val="none"/>
          </c:marker>
          <c:cat>
            <c:numRef>
              <c:f>'Graph 12'!$F$8:$BG$8</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 12'!$F$17:$BG$17</c:f>
              <c:numCache>
                <c:formatCode>#\ ##0.0</c:formatCode>
                <c:ptCount val="54"/>
                <c:pt idx="0">
                  <c:v>147.99360000000001</c:v>
                </c:pt>
                <c:pt idx="1">
                  <c:v>155.83679999999998</c:v>
                </c:pt>
                <c:pt idx="2">
                  <c:v>167.60579999999999</c:v>
                </c:pt>
                <c:pt idx="3">
                  <c:v>171.58440000000002</c:v>
                </c:pt>
                <c:pt idx="4">
                  <c:v>187.1994</c:v>
                </c:pt>
                <c:pt idx="5">
                  <c:v>193.94639999999998</c:v>
                </c:pt>
                <c:pt idx="6">
                  <c:v>202.64700000000002</c:v>
                </c:pt>
                <c:pt idx="7">
                  <c:v>205.87020000000001</c:v>
                </c:pt>
                <c:pt idx="8">
                  <c:v>204.08100000000002</c:v>
                </c:pt>
                <c:pt idx="9">
                  <c:v>214.08539999999999</c:v>
                </c:pt>
                <c:pt idx="10">
                  <c:v>235.7604</c:v>
                </c:pt>
                <c:pt idx="11">
                  <c:v>242.94059999999999</c:v>
                </c:pt>
                <c:pt idx="12">
                  <c:v>242.02320000000003</c:v>
                </c:pt>
                <c:pt idx="13">
                  <c:v>253.803</c:v>
                </c:pt>
                <c:pt idx="14">
                  <c:v>249.20400000000001</c:v>
                </c:pt>
                <c:pt idx="15">
                  <c:v>243.5772</c:v>
                </c:pt>
                <c:pt idx="16">
                  <c:v>256.74180000000001</c:v>
                </c:pt>
                <c:pt idx="17">
                  <c:v>272.88600000000002</c:v>
                </c:pt>
                <c:pt idx="18">
                  <c:v>299.52179999999998</c:v>
                </c:pt>
                <c:pt idx="19">
                  <c:v>315.11700000000002</c:v>
                </c:pt>
                <c:pt idx="20">
                  <c:v>317.02379999999999</c:v>
                </c:pt>
                <c:pt idx="21">
                  <c:v>318.22919999999999</c:v>
                </c:pt>
                <c:pt idx="22">
                  <c:v>331.90980000000002</c:v>
                </c:pt>
                <c:pt idx="23">
                  <c:v>343.93619999999999</c:v>
                </c:pt>
                <c:pt idx="24">
                  <c:v>358.767</c:v>
                </c:pt>
                <c:pt idx="25">
                  <c:v>363.24599999999998</c:v>
                </c:pt>
                <c:pt idx="26">
                  <c:v>379.42740000000003</c:v>
                </c:pt>
                <c:pt idx="27">
                  <c:v>400.27620000000002</c:v>
                </c:pt>
                <c:pt idx="28">
                  <c:v>406.72919999999999</c:v>
                </c:pt>
                <c:pt idx="29">
                  <c:v>415.4982</c:v>
                </c:pt>
                <c:pt idx="30">
                  <c:v>421.2072</c:v>
                </c:pt>
                <c:pt idx="31">
                  <c:v>431.85900000000004</c:v>
                </c:pt>
                <c:pt idx="32">
                  <c:v>440.47559999999999</c:v>
                </c:pt>
                <c:pt idx="33">
                  <c:v>454.25580000000002</c:v>
                </c:pt>
                <c:pt idx="34">
                  <c:v>460.63679999999999</c:v>
                </c:pt>
                <c:pt idx="35">
                  <c:v>462.8322</c:v>
                </c:pt>
                <c:pt idx="36">
                  <c:v>467.15639999999996</c:v>
                </c:pt>
                <c:pt idx="37">
                  <c:v>496.57800000000003</c:v>
                </c:pt>
                <c:pt idx="38">
                  <c:v>505.00079999999997</c:v>
                </c:pt>
                <c:pt idx="39">
                  <c:v>515.38019999999995</c:v>
                </c:pt>
                <c:pt idx="40">
                  <c:v>517.90739999999994</c:v>
                </c:pt>
                <c:pt idx="41">
                  <c:v>532.65899999999999</c:v>
                </c:pt>
                <c:pt idx="42">
                  <c:v>552.76559999999995</c:v>
                </c:pt>
                <c:pt idx="43">
                  <c:v>555.69299999999998</c:v>
                </c:pt>
                <c:pt idx="44">
                  <c:v>565.95119999999997</c:v>
                </c:pt>
                <c:pt idx="45">
                  <c:v>581.96399999999994</c:v>
                </c:pt>
                <c:pt idx="46">
                  <c:v>599.28840000000002</c:v>
                </c:pt>
                <c:pt idx="47">
                  <c:v>616.75199999999995</c:v>
                </c:pt>
                <c:pt idx="48">
                  <c:v>628.21800000000007</c:v>
                </c:pt>
                <c:pt idx="49">
                  <c:v>643.83000000000004</c:v>
                </c:pt>
                <c:pt idx="50">
                  <c:v>647.38799999999992</c:v>
                </c:pt>
                <c:pt idx="51">
                  <c:v>672.98677546181796</c:v>
                </c:pt>
                <c:pt idx="52">
                  <c:v>683.99160202914595</c:v>
                </c:pt>
                <c:pt idx="53">
                  <c:v>692.88832400730325</c:v>
                </c:pt>
              </c:numCache>
            </c:numRef>
          </c:val>
          <c:smooth val="1"/>
          <c:extLst>
            <c:ext xmlns:c16="http://schemas.microsoft.com/office/drawing/2014/chart" uri="{C3380CC4-5D6E-409C-BE32-E72D297353CC}">
              <c16:uniqueId val="{00000002-2D11-4987-8ABF-73A0284D55DD}"/>
            </c:ext>
          </c:extLst>
        </c:ser>
        <c:ser>
          <c:idx val="3"/>
          <c:order val="3"/>
          <c:tx>
            <c:strRef>
              <c:f>'Graph 12'!$A$18</c:f>
              <c:strCache>
                <c:ptCount val="1"/>
                <c:pt idx="0">
                  <c:v>Feed for poultry</c:v>
                </c:pt>
              </c:strCache>
            </c:strRef>
          </c:tx>
          <c:marker>
            <c:symbol val="none"/>
          </c:marker>
          <c:cat>
            <c:numRef>
              <c:f>'Graph 12'!$F$8:$BG$8</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 12'!$F$18:$BG$18</c:f>
              <c:numCache>
                <c:formatCode>#\ ##0.0</c:formatCode>
                <c:ptCount val="54"/>
                <c:pt idx="0">
                  <c:v>33.811715999999997</c:v>
                </c:pt>
                <c:pt idx="1">
                  <c:v>34.774179999999994</c:v>
                </c:pt>
                <c:pt idx="2">
                  <c:v>36.821885999999999</c:v>
                </c:pt>
                <c:pt idx="3">
                  <c:v>38.303240000000002</c:v>
                </c:pt>
                <c:pt idx="4">
                  <c:v>41.42304</c:v>
                </c:pt>
                <c:pt idx="5">
                  <c:v>44.159419999999997</c:v>
                </c:pt>
                <c:pt idx="6">
                  <c:v>46.812579999999997</c:v>
                </c:pt>
                <c:pt idx="7">
                  <c:v>48.300279999999994</c:v>
                </c:pt>
                <c:pt idx="8">
                  <c:v>51.880259999999993</c:v>
                </c:pt>
                <c:pt idx="9">
                  <c:v>57.029639999999993</c:v>
                </c:pt>
                <c:pt idx="10">
                  <c:v>59.40692</c:v>
                </c:pt>
                <c:pt idx="11">
                  <c:v>63.583500000000001</c:v>
                </c:pt>
                <c:pt idx="12">
                  <c:v>66.58359999999999</c:v>
                </c:pt>
                <c:pt idx="13">
                  <c:v>69.141759999999991</c:v>
                </c:pt>
                <c:pt idx="14">
                  <c:v>70.489620000000002</c:v>
                </c:pt>
                <c:pt idx="15">
                  <c:v>75.58883999999999</c:v>
                </c:pt>
                <c:pt idx="16">
                  <c:v>80.134020000000007</c:v>
                </c:pt>
                <c:pt idx="17">
                  <c:v>85.739399999999989</c:v>
                </c:pt>
                <c:pt idx="18">
                  <c:v>92.745459999999994</c:v>
                </c:pt>
                <c:pt idx="19">
                  <c:v>97.993639999999999</c:v>
                </c:pt>
                <c:pt idx="20">
                  <c:v>103.91593999999999</c:v>
                </c:pt>
                <c:pt idx="21">
                  <c:v>107.52746</c:v>
                </c:pt>
                <c:pt idx="22">
                  <c:v>110.33185999999999</c:v>
                </c:pt>
                <c:pt idx="23">
                  <c:v>112.51572</c:v>
                </c:pt>
                <c:pt idx="24">
                  <c:v>117.86726</c:v>
                </c:pt>
                <c:pt idx="25">
                  <c:v>125.95822</c:v>
                </c:pt>
                <c:pt idx="26">
                  <c:v>135.93549999999999</c:v>
                </c:pt>
                <c:pt idx="27">
                  <c:v>142.60411999999999</c:v>
                </c:pt>
                <c:pt idx="28">
                  <c:v>146.1651</c:v>
                </c:pt>
                <c:pt idx="29">
                  <c:v>155.00047999999998</c:v>
                </c:pt>
                <c:pt idx="30">
                  <c:v>163.36807999999999</c:v>
                </c:pt>
                <c:pt idx="31">
                  <c:v>171.74251999999998</c:v>
                </c:pt>
                <c:pt idx="32">
                  <c:v>181.96717999999998</c:v>
                </c:pt>
                <c:pt idx="33">
                  <c:v>192.53497999999999</c:v>
                </c:pt>
                <c:pt idx="34">
                  <c:v>206.72721999999999</c:v>
                </c:pt>
                <c:pt idx="35">
                  <c:v>212.59518</c:v>
                </c:pt>
                <c:pt idx="36">
                  <c:v>225.65046000000001</c:v>
                </c:pt>
                <c:pt idx="37">
                  <c:v>235.45293999999998</c:v>
                </c:pt>
                <c:pt idx="38">
                  <c:v>246.77542</c:v>
                </c:pt>
                <c:pt idx="39">
                  <c:v>259.55862000000002</c:v>
                </c:pt>
                <c:pt idx="40">
                  <c:v>268.82682</c:v>
                </c:pt>
                <c:pt idx="41">
                  <c:v>279.53180000000003</c:v>
                </c:pt>
                <c:pt idx="42">
                  <c:v>285.70071999999999</c:v>
                </c:pt>
                <c:pt idx="43">
                  <c:v>296.62077999999997</c:v>
                </c:pt>
                <c:pt idx="44">
                  <c:v>306.07137999999998</c:v>
                </c:pt>
                <c:pt idx="45">
                  <c:v>314.67419999999998</c:v>
                </c:pt>
                <c:pt idx="46">
                  <c:v>334.34793999999999</c:v>
                </c:pt>
                <c:pt idx="47">
                  <c:v>351.60449999999997</c:v>
                </c:pt>
                <c:pt idx="48">
                  <c:v>360.84875999999997</c:v>
                </c:pt>
                <c:pt idx="49">
                  <c:v>377.10021999999998</c:v>
                </c:pt>
                <c:pt idx="50">
                  <c:v>389.33280000000002</c:v>
                </c:pt>
                <c:pt idx="51">
                  <c:v>399.73409092264387</c:v>
                </c:pt>
                <c:pt idx="52">
                  <c:v>401.73426060316899</c:v>
                </c:pt>
                <c:pt idx="53">
                  <c:v>411.16474261279865</c:v>
                </c:pt>
              </c:numCache>
            </c:numRef>
          </c:val>
          <c:smooth val="0"/>
          <c:extLst>
            <c:ext xmlns:c16="http://schemas.microsoft.com/office/drawing/2014/chart" uri="{C3380CC4-5D6E-409C-BE32-E72D297353CC}">
              <c16:uniqueId val="{00000003-2D11-4987-8ABF-73A0284D55DD}"/>
            </c:ext>
          </c:extLst>
        </c:ser>
        <c:dLbls>
          <c:showLegendKey val="0"/>
          <c:showVal val="0"/>
          <c:showCatName val="0"/>
          <c:showSerName val="0"/>
          <c:showPercent val="0"/>
          <c:showBubbleSize val="0"/>
        </c:dLbls>
        <c:smooth val="0"/>
        <c:axId val="186805632"/>
        <c:axId val="186823808"/>
      </c:lineChart>
      <c:catAx>
        <c:axId val="18680563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86823808"/>
        <c:crosses val="autoZero"/>
        <c:auto val="1"/>
        <c:lblAlgn val="ctr"/>
        <c:lblOffset val="100"/>
        <c:noMultiLvlLbl val="0"/>
      </c:catAx>
      <c:valAx>
        <c:axId val="186823808"/>
        <c:scaling>
          <c:orientation val="minMax"/>
        </c:scaling>
        <c:delete val="0"/>
        <c:axPos val="l"/>
        <c:majorGridlines>
          <c:spPr>
            <a:ln>
              <a:solidFill>
                <a:schemeClr val="bg1">
                  <a:lumMod val="75000"/>
                </a:schemeClr>
              </a:solidFill>
              <a:prstDash val="dash"/>
            </a:ln>
          </c:spPr>
        </c:majorGridlines>
        <c:title>
          <c:tx>
            <c:rich>
              <a:bodyPr rot="-5400000" vert="horz"/>
              <a:lstStyle/>
              <a:p>
                <a:pPr>
                  <a:defRPr b="0"/>
                </a:pPr>
                <a:r>
                  <a:rPr lang="en-US" b="0"/>
                  <a:t>Million tonnes Dry Matter</a:t>
                </a:r>
              </a:p>
            </c:rich>
          </c:tx>
          <c:overlay val="0"/>
        </c:title>
        <c:numFmt formatCode="#\ ##0.0" sourceLinked="1"/>
        <c:majorTickMark val="out"/>
        <c:minorTickMark val="none"/>
        <c:tickLblPos val="nextTo"/>
        <c:crossAx val="186805632"/>
        <c:crosses val="autoZero"/>
        <c:crossBetween val="between"/>
      </c:valAx>
      <c:spPr>
        <a:ln>
          <a:solidFill>
            <a:schemeClr val="bg1">
              <a:lumMod val="75000"/>
            </a:schemeClr>
          </a:solidFill>
        </a:ln>
      </c:spPr>
    </c:plotArea>
    <c:legend>
      <c:legendPos val="r"/>
      <c:layout>
        <c:manualLayout>
          <c:xMode val="edge"/>
          <c:yMode val="edge"/>
          <c:x val="3.9709098862642936E-3"/>
          <c:y val="0.86960265383493729"/>
          <c:w val="0.99602909011373575"/>
          <c:h val="0.1265354330708661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Wheat</a:t>
            </a:r>
          </a:p>
        </c:rich>
      </c:tx>
      <c:layout>
        <c:manualLayout>
          <c:xMode val="edge"/>
          <c:yMode val="edge"/>
          <c:x val="0.78201799242424241"/>
          <c:y val="4.1781018518518516E-2"/>
        </c:manualLayout>
      </c:layout>
      <c:overlay val="0"/>
    </c:title>
    <c:autoTitleDeleted val="0"/>
    <c:plotArea>
      <c:layout>
        <c:manualLayout>
          <c:layoutTarget val="inner"/>
          <c:xMode val="edge"/>
          <c:yMode val="edge"/>
          <c:x val="6.7998737373737378E-2"/>
          <c:y val="4.737826758627401E-2"/>
          <c:w val="0.63843023989898995"/>
          <c:h val="0.8371589485336155"/>
        </c:manualLayout>
      </c:layout>
      <c:bubbleChart>
        <c:varyColors val="0"/>
        <c:ser>
          <c:idx val="0"/>
          <c:order val="0"/>
          <c:tx>
            <c:strRef>
              <c:f>'Graphs 13-14'!$A$11</c:f>
              <c:strCache>
                <c:ptCount val="1"/>
                <c:pt idx="0">
                  <c:v>1961-1973</c:v>
                </c:pt>
              </c:strCache>
            </c:strRef>
          </c:tx>
          <c:spPr>
            <a:solidFill>
              <a:schemeClr val="accent3">
                <a:lumMod val="20000"/>
                <a:lumOff val="80000"/>
              </a:schemeClr>
            </a:solidFill>
          </c:spPr>
          <c:invertIfNegative val="0"/>
          <c:xVal>
            <c:numRef>
              <c:f>'Graphs 13-14'!$B$11</c:f>
              <c:numCache>
                <c:formatCode>0.0%</c:formatCode>
                <c:ptCount val="1"/>
                <c:pt idx="0">
                  <c:v>3.8510252087647244E-3</c:v>
                </c:pt>
              </c:numCache>
            </c:numRef>
          </c:xVal>
          <c:yVal>
            <c:numRef>
              <c:f>'Graphs 13-14'!$C$11</c:f>
              <c:numCache>
                <c:formatCode>0.0%</c:formatCode>
                <c:ptCount val="1"/>
                <c:pt idx="0">
                  <c:v>3.0468657951660136E-2</c:v>
                </c:pt>
              </c:numCache>
            </c:numRef>
          </c:yVal>
          <c:bubbleSize>
            <c:numRef>
              <c:f>'Graphs 13-14'!$E$11</c:f>
              <c:numCache>
                <c:formatCode>0.0%</c:formatCode>
                <c:ptCount val="1"/>
                <c:pt idx="0">
                  <c:v>0.4074957604359512</c:v>
                </c:pt>
              </c:numCache>
            </c:numRef>
          </c:bubbleSize>
          <c:bubble3D val="0"/>
          <c:extLst>
            <c:ext xmlns:c16="http://schemas.microsoft.com/office/drawing/2014/chart" uri="{C3380CC4-5D6E-409C-BE32-E72D297353CC}">
              <c16:uniqueId val="{00000000-FC1B-4DD0-9A7E-A890209691D5}"/>
            </c:ext>
          </c:extLst>
        </c:ser>
        <c:ser>
          <c:idx val="1"/>
          <c:order val="1"/>
          <c:tx>
            <c:strRef>
              <c:f>'Graphs 13-14'!$A$12</c:f>
              <c:strCache>
                <c:ptCount val="1"/>
                <c:pt idx="0">
                  <c:v>1973-1985</c:v>
                </c:pt>
              </c:strCache>
            </c:strRef>
          </c:tx>
          <c:spPr>
            <a:solidFill>
              <a:schemeClr val="accent3">
                <a:lumMod val="40000"/>
                <a:lumOff val="60000"/>
              </a:schemeClr>
            </a:solidFill>
            <a:ln w="25400">
              <a:noFill/>
            </a:ln>
          </c:spPr>
          <c:invertIfNegative val="0"/>
          <c:xVal>
            <c:numRef>
              <c:f>'Graphs 13-14'!$B$12</c:f>
              <c:numCache>
                <c:formatCode>0.0%</c:formatCode>
                <c:ptCount val="1"/>
                <c:pt idx="0">
                  <c:v>5.4975520696771696E-3</c:v>
                </c:pt>
              </c:numCache>
            </c:numRef>
          </c:xVal>
          <c:yVal>
            <c:numRef>
              <c:f>'Graphs 13-14'!$C$12</c:f>
              <c:numCache>
                <c:formatCode>0.0%</c:formatCode>
                <c:ptCount val="1"/>
                <c:pt idx="0">
                  <c:v>2.3838473015343312E-2</c:v>
                </c:pt>
              </c:numCache>
            </c:numRef>
          </c:yVal>
          <c:bubbleSize>
            <c:numRef>
              <c:f>'Graphs 13-14'!$E$12</c:f>
              <c:numCache>
                <c:formatCode>0.0%</c:formatCode>
                <c:ptCount val="1"/>
                <c:pt idx="0">
                  <c:v>0.43829851842338602</c:v>
                </c:pt>
              </c:numCache>
            </c:numRef>
          </c:bubbleSize>
          <c:bubble3D val="0"/>
          <c:extLst>
            <c:ext xmlns:c16="http://schemas.microsoft.com/office/drawing/2014/chart" uri="{C3380CC4-5D6E-409C-BE32-E72D297353CC}">
              <c16:uniqueId val="{00000001-FC1B-4DD0-9A7E-A890209691D5}"/>
            </c:ext>
          </c:extLst>
        </c:ser>
        <c:ser>
          <c:idx val="2"/>
          <c:order val="2"/>
          <c:tx>
            <c:strRef>
              <c:f>'Graphs 13-14'!$A$13</c:f>
              <c:strCache>
                <c:ptCount val="1"/>
                <c:pt idx="0">
                  <c:v>1985-1997</c:v>
                </c:pt>
              </c:strCache>
            </c:strRef>
          </c:tx>
          <c:spPr>
            <a:solidFill>
              <a:schemeClr val="accent3">
                <a:lumMod val="60000"/>
                <a:lumOff val="40000"/>
              </a:schemeClr>
            </a:solidFill>
            <a:ln w="25400">
              <a:noFill/>
            </a:ln>
          </c:spPr>
          <c:invertIfNegative val="0"/>
          <c:xVal>
            <c:numRef>
              <c:f>'Graphs 13-14'!$B$13</c:f>
              <c:numCache>
                <c:formatCode>0.0%</c:formatCode>
                <c:ptCount val="1"/>
                <c:pt idx="0">
                  <c:v>-2.6641157978490072E-3</c:v>
                </c:pt>
              </c:numCache>
            </c:numRef>
          </c:xVal>
          <c:yVal>
            <c:numRef>
              <c:f>'Graphs 13-14'!$C$13</c:f>
              <c:numCache>
                <c:formatCode>0.0%</c:formatCode>
                <c:ptCount val="1"/>
                <c:pt idx="0">
                  <c:v>1.5089438447719771E-2</c:v>
                </c:pt>
              </c:numCache>
            </c:numRef>
          </c:yVal>
          <c:bubbleSize>
            <c:numRef>
              <c:f>'Graphs 13-14'!$E$13</c:f>
              <c:numCache>
                <c:formatCode>0.0%</c:formatCode>
                <c:ptCount val="1"/>
                <c:pt idx="0">
                  <c:v>0.42554329159421095</c:v>
                </c:pt>
              </c:numCache>
            </c:numRef>
          </c:bubbleSize>
          <c:bubble3D val="0"/>
          <c:extLst>
            <c:ext xmlns:c16="http://schemas.microsoft.com/office/drawing/2014/chart" uri="{C3380CC4-5D6E-409C-BE32-E72D297353CC}">
              <c16:uniqueId val="{00000002-FC1B-4DD0-9A7E-A890209691D5}"/>
            </c:ext>
          </c:extLst>
        </c:ser>
        <c:ser>
          <c:idx val="3"/>
          <c:order val="3"/>
          <c:tx>
            <c:strRef>
              <c:f>'Graphs 13-14'!$A$14</c:f>
              <c:strCache>
                <c:ptCount val="1"/>
                <c:pt idx="0">
                  <c:v>1997-2009</c:v>
                </c:pt>
              </c:strCache>
            </c:strRef>
          </c:tx>
          <c:spPr>
            <a:solidFill>
              <a:schemeClr val="accent3">
                <a:lumMod val="75000"/>
              </a:schemeClr>
            </a:solidFill>
            <a:ln w="25400">
              <a:noFill/>
            </a:ln>
          </c:spPr>
          <c:invertIfNegative val="0"/>
          <c:xVal>
            <c:numRef>
              <c:f>'Graphs 13-14'!$B$14</c:f>
              <c:numCache>
                <c:formatCode>0.0%</c:formatCode>
                <c:ptCount val="1"/>
                <c:pt idx="0">
                  <c:v>-7.0847735170929125E-4</c:v>
                </c:pt>
              </c:numCache>
            </c:numRef>
          </c:xVal>
          <c:yVal>
            <c:numRef>
              <c:f>'Graphs 13-14'!$C$14</c:f>
              <c:numCache>
                <c:formatCode>0.0%</c:formatCode>
                <c:ptCount val="1"/>
                <c:pt idx="0">
                  <c:v>1.1598992404641564E-2</c:v>
                </c:pt>
              </c:numCache>
            </c:numRef>
          </c:yVal>
          <c:bubbleSize>
            <c:numRef>
              <c:f>'Graphs 13-14'!$E$14</c:f>
              <c:numCache>
                <c:formatCode>0.0%</c:formatCode>
                <c:ptCount val="1"/>
                <c:pt idx="0">
                  <c:v>0.4130042873845729</c:v>
                </c:pt>
              </c:numCache>
            </c:numRef>
          </c:bubbleSize>
          <c:bubble3D val="0"/>
          <c:extLst>
            <c:ext xmlns:c16="http://schemas.microsoft.com/office/drawing/2014/chart" uri="{C3380CC4-5D6E-409C-BE32-E72D297353CC}">
              <c16:uniqueId val="{00000003-FC1B-4DD0-9A7E-A890209691D5}"/>
            </c:ext>
          </c:extLst>
        </c:ser>
        <c:ser>
          <c:idx val="4"/>
          <c:order val="4"/>
          <c:tx>
            <c:strRef>
              <c:f>'Graphs 13-14'!$A$15</c:f>
              <c:strCache>
                <c:ptCount val="1"/>
                <c:pt idx="0">
                  <c:v>2009-2014</c:v>
                </c:pt>
              </c:strCache>
            </c:strRef>
          </c:tx>
          <c:spPr>
            <a:solidFill>
              <a:schemeClr val="accent3">
                <a:lumMod val="50000"/>
              </a:schemeClr>
            </a:solidFill>
            <a:ln w="25400">
              <a:noFill/>
            </a:ln>
          </c:spPr>
          <c:invertIfNegative val="0"/>
          <c:xVal>
            <c:numRef>
              <c:f>'Graphs 13-14'!$B$15</c:f>
              <c:numCache>
                <c:formatCode>0.0%</c:formatCode>
                <c:ptCount val="1"/>
                <c:pt idx="0">
                  <c:v>-1.3828684366832533E-3</c:v>
                </c:pt>
              </c:numCache>
            </c:numRef>
          </c:xVal>
          <c:yVal>
            <c:numRef>
              <c:f>'Graphs 13-14'!$C$15</c:f>
              <c:numCache>
                <c:formatCode>0.0%</c:formatCode>
                <c:ptCount val="1"/>
                <c:pt idx="0">
                  <c:v>1.4152797577979612E-2</c:v>
                </c:pt>
              </c:numCache>
            </c:numRef>
          </c:yVal>
          <c:bubbleSize>
            <c:numRef>
              <c:f>'Graphs 13-14'!$E$15</c:f>
              <c:numCache>
                <c:formatCode>0.0%</c:formatCode>
                <c:ptCount val="1"/>
                <c:pt idx="0">
                  <c:v>0.41888992293306876</c:v>
                </c:pt>
              </c:numCache>
            </c:numRef>
          </c:bubbleSize>
          <c:bubble3D val="0"/>
          <c:extLst>
            <c:ext xmlns:c16="http://schemas.microsoft.com/office/drawing/2014/chart" uri="{C3380CC4-5D6E-409C-BE32-E72D297353CC}">
              <c16:uniqueId val="{00000004-FC1B-4DD0-9A7E-A890209691D5}"/>
            </c:ext>
          </c:extLst>
        </c:ser>
        <c:dLbls>
          <c:showLegendKey val="0"/>
          <c:showVal val="0"/>
          <c:showCatName val="0"/>
          <c:showSerName val="0"/>
          <c:showPercent val="0"/>
          <c:showBubbleSize val="0"/>
        </c:dLbls>
        <c:bubbleScale val="210"/>
        <c:showNegBubbles val="0"/>
        <c:axId val="186915072"/>
        <c:axId val="186929536"/>
      </c:bubbleChart>
      <c:valAx>
        <c:axId val="186915072"/>
        <c:scaling>
          <c:orientation val="minMax"/>
          <c:max val="5.000000000000001E-2"/>
          <c:min val="-1.0000000000000002E-2"/>
        </c:scaling>
        <c:delete val="0"/>
        <c:axPos val="b"/>
        <c:title>
          <c:tx>
            <c:rich>
              <a:bodyPr/>
              <a:lstStyle/>
              <a:p>
                <a:pPr>
                  <a:defRPr/>
                </a:pPr>
                <a:r>
                  <a:rPr lang="en-GB"/>
                  <a:t>Area growth</a:t>
                </a:r>
              </a:p>
            </c:rich>
          </c:tx>
          <c:layout>
            <c:manualLayout>
              <c:xMode val="edge"/>
              <c:yMode val="edge"/>
              <c:x val="0.36358964646464648"/>
              <c:y val="0.87670692989818644"/>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6929536"/>
        <c:crosses val="autoZero"/>
        <c:crossBetween val="midCat"/>
        <c:majorUnit val="1.0000000000000002E-2"/>
      </c:valAx>
      <c:valAx>
        <c:axId val="186929536"/>
        <c:scaling>
          <c:orientation val="minMax"/>
          <c:max val="5.000000000000001E-2"/>
          <c:min val="-1.0000000000000002E-2"/>
        </c:scaling>
        <c:delete val="0"/>
        <c:axPos val="l"/>
        <c:title>
          <c:tx>
            <c:rich>
              <a:bodyPr/>
              <a:lstStyle/>
              <a:p>
                <a:pPr>
                  <a:defRPr/>
                </a:pPr>
                <a:r>
                  <a:rPr lang="en-GB"/>
                  <a:t>Yield growth</a:t>
                </a:r>
              </a:p>
            </c:rich>
          </c:tx>
          <c:layout>
            <c:manualLayout>
              <c:xMode val="edge"/>
              <c:yMode val="edge"/>
              <c:x val="4.4741161616161608E-3"/>
              <c:y val="0.25547665097495409"/>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6915072"/>
        <c:crosses val="autoZero"/>
        <c:crossBetween val="midCat"/>
        <c:majorUnit val="1.0000000000000002E-2"/>
      </c:valAx>
    </c:plotArea>
    <c:legend>
      <c:legendPos val="r"/>
      <c:layout>
        <c:manualLayout>
          <c:xMode val="edge"/>
          <c:yMode val="edge"/>
          <c:x val="0.73649905303030305"/>
          <c:y val="0.49640925925925927"/>
          <c:w val="0.23651262626262626"/>
          <c:h val="0.34007037037037036"/>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Maize</a:t>
            </a:r>
          </a:p>
        </c:rich>
      </c:tx>
      <c:layout>
        <c:manualLayout>
          <c:xMode val="edge"/>
          <c:yMode val="edge"/>
          <c:x val="0.78201799242424241"/>
          <c:y val="4.1781018518518516E-2"/>
        </c:manualLayout>
      </c:layout>
      <c:overlay val="0"/>
    </c:title>
    <c:autoTitleDeleted val="0"/>
    <c:plotArea>
      <c:layout>
        <c:manualLayout>
          <c:layoutTarget val="inner"/>
          <c:xMode val="edge"/>
          <c:yMode val="edge"/>
          <c:x val="7.6515151515151522E-2"/>
          <c:y val="4.737826758627401E-2"/>
          <c:w val="0.63843023989898995"/>
          <c:h val="0.84951769271004396"/>
        </c:manualLayout>
      </c:layout>
      <c:bubbleChart>
        <c:varyColors val="0"/>
        <c:ser>
          <c:idx val="0"/>
          <c:order val="0"/>
          <c:tx>
            <c:strRef>
              <c:f>'Graphs 13-14'!$A$19</c:f>
              <c:strCache>
                <c:ptCount val="1"/>
                <c:pt idx="0">
                  <c:v>1961-1973</c:v>
                </c:pt>
              </c:strCache>
            </c:strRef>
          </c:tx>
          <c:spPr>
            <a:solidFill>
              <a:schemeClr val="accent3">
                <a:lumMod val="20000"/>
                <a:lumOff val="80000"/>
              </a:schemeClr>
            </a:solidFill>
          </c:spPr>
          <c:invertIfNegative val="0"/>
          <c:xVal>
            <c:numRef>
              <c:f>'Graphs 13-14'!$B$19</c:f>
              <c:numCache>
                <c:formatCode>0.0%</c:formatCode>
                <c:ptCount val="1"/>
                <c:pt idx="0">
                  <c:v>8.179385196809932E-3</c:v>
                </c:pt>
              </c:numCache>
            </c:numRef>
          </c:xVal>
          <c:yVal>
            <c:numRef>
              <c:f>'Graphs 13-14'!$C$19</c:f>
              <c:numCache>
                <c:formatCode>0.0%</c:formatCode>
                <c:ptCount val="1"/>
                <c:pt idx="0">
                  <c:v>2.5593207900505489E-2</c:v>
                </c:pt>
              </c:numCache>
            </c:numRef>
          </c:yVal>
          <c:bubbleSize>
            <c:numRef>
              <c:f>'Graphs 13-14'!$E$19</c:f>
              <c:numCache>
                <c:formatCode>0.0%</c:formatCode>
                <c:ptCount val="1"/>
                <c:pt idx="0">
                  <c:v>0.21101594157353973</c:v>
                </c:pt>
              </c:numCache>
            </c:numRef>
          </c:bubbleSize>
          <c:bubble3D val="0"/>
          <c:extLst>
            <c:ext xmlns:c16="http://schemas.microsoft.com/office/drawing/2014/chart" uri="{C3380CC4-5D6E-409C-BE32-E72D297353CC}">
              <c16:uniqueId val="{00000000-05EE-4CA7-AD86-5511D0469FA6}"/>
            </c:ext>
          </c:extLst>
        </c:ser>
        <c:ser>
          <c:idx val="1"/>
          <c:order val="1"/>
          <c:tx>
            <c:strRef>
              <c:f>'Graphs 13-14'!$A$20</c:f>
              <c:strCache>
                <c:ptCount val="1"/>
                <c:pt idx="0">
                  <c:v>1973-1985</c:v>
                </c:pt>
              </c:strCache>
            </c:strRef>
          </c:tx>
          <c:spPr>
            <a:solidFill>
              <a:schemeClr val="accent3">
                <a:lumMod val="40000"/>
                <a:lumOff val="60000"/>
              </a:schemeClr>
            </a:solidFill>
            <a:ln w="25400">
              <a:noFill/>
            </a:ln>
          </c:spPr>
          <c:invertIfNegative val="0"/>
          <c:xVal>
            <c:numRef>
              <c:f>'Graphs 13-14'!$B$20</c:f>
              <c:numCache>
                <c:formatCode>0.0%</c:formatCode>
                <c:ptCount val="1"/>
                <c:pt idx="0">
                  <c:v>5.9962235527865459E-3</c:v>
                </c:pt>
              </c:numCache>
            </c:numRef>
          </c:xVal>
          <c:yVal>
            <c:numRef>
              <c:f>'Graphs 13-14'!$C$20</c:f>
              <c:numCache>
                <c:formatCode>0.0%</c:formatCode>
                <c:ptCount val="1"/>
                <c:pt idx="0">
                  <c:v>1.972196632497571E-2</c:v>
                </c:pt>
              </c:numCache>
            </c:numRef>
          </c:yVal>
          <c:bubbleSize>
            <c:numRef>
              <c:f>'Graphs 13-14'!$E$20</c:f>
              <c:numCache>
                <c:formatCode>0.0%</c:formatCode>
                <c:ptCount val="1"/>
                <c:pt idx="0">
                  <c:v>0.2356566781604516</c:v>
                </c:pt>
              </c:numCache>
            </c:numRef>
          </c:bubbleSize>
          <c:bubble3D val="0"/>
          <c:extLst>
            <c:ext xmlns:c16="http://schemas.microsoft.com/office/drawing/2014/chart" uri="{C3380CC4-5D6E-409C-BE32-E72D297353CC}">
              <c16:uniqueId val="{00000001-05EE-4CA7-AD86-5511D0469FA6}"/>
            </c:ext>
          </c:extLst>
        </c:ser>
        <c:ser>
          <c:idx val="2"/>
          <c:order val="2"/>
          <c:tx>
            <c:strRef>
              <c:f>'Graphs 13-14'!$A$21</c:f>
              <c:strCache>
                <c:ptCount val="1"/>
                <c:pt idx="0">
                  <c:v>1985-1997</c:v>
                </c:pt>
              </c:strCache>
            </c:strRef>
          </c:tx>
          <c:spPr>
            <a:solidFill>
              <a:schemeClr val="accent3">
                <a:lumMod val="60000"/>
                <a:lumOff val="40000"/>
              </a:schemeClr>
            </a:solidFill>
            <a:ln w="25400">
              <a:noFill/>
            </a:ln>
          </c:spPr>
          <c:invertIfNegative val="0"/>
          <c:xVal>
            <c:numRef>
              <c:f>'Graphs 13-14'!$B$21</c:f>
              <c:numCache>
                <c:formatCode>0.0%</c:formatCode>
                <c:ptCount val="1"/>
                <c:pt idx="0">
                  <c:v>8.539181307178012E-3</c:v>
                </c:pt>
              </c:numCache>
            </c:numRef>
          </c:xVal>
          <c:yVal>
            <c:numRef>
              <c:f>'Graphs 13-14'!$C$21</c:f>
              <c:numCache>
                <c:formatCode>0.0%</c:formatCode>
                <c:ptCount val="1"/>
                <c:pt idx="0">
                  <c:v>1.4962985850528696E-2</c:v>
                </c:pt>
              </c:numCache>
            </c:numRef>
          </c:yVal>
          <c:bubbleSize>
            <c:numRef>
              <c:f>'Graphs 13-14'!$E$21</c:f>
              <c:numCache>
                <c:formatCode>0.0%</c:formatCode>
                <c:ptCount val="1"/>
                <c:pt idx="0">
                  <c:v>0.25485346415809074</c:v>
                </c:pt>
              </c:numCache>
            </c:numRef>
          </c:bubbleSize>
          <c:bubble3D val="0"/>
          <c:extLst>
            <c:ext xmlns:c16="http://schemas.microsoft.com/office/drawing/2014/chart" uri="{C3380CC4-5D6E-409C-BE32-E72D297353CC}">
              <c16:uniqueId val="{00000002-05EE-4CA7-AD86-5511D0469FA6}"/>
            </c:ext>
          </c:extLst>
        </c:ser>
        <c:ser>
          <c:idx val="3"/>
          <c:order val="3"/>
          <c:tx>
            <c:strRef>
              <c:f>'Graphs 13-14'!$A$22</c:f>
              <c:strCache>
                <c:ptCount val="1"/>
                <c:pt idx="0">
                  <c:v>1997-2009</c:v>
                </c:pt>
              </c:strCache>
            </c:strRef>
          </c:tx>
          <c:spPr>
            <a:solidFill>
              <a:schemeClr val="accent3">
                <a:lumMod val="75000"/>
              </a:schemeClr>
            </a:solidFill>
            <a:ln w="25400">
              <a:noFill/>
            </a:ln>
          </c:spPr>
          <c:invertIfNegative val="0"/>
          <c:xVal>
            <c:numRef>
              <c:f>'Graphs 13-14'!$B$22</c:f>
              <c:numCache>
                <c:formatCode>0.0%</c:formatCode>
                <c:ptCount val="1"/>
                <c:pt idx="0">
                  <c:v>1.1858128631422318E-2</c:v>
                </c:pt>
              </c:numCache>
            </c:numRef>
          </c:xVal>
          <c:yVal>
            <c:numRef>
              <c:f>'Graphs 13-14'!$C$22</c:f>
              <c:numCache>
                <c:formatCode>0.0%</c:formatCode>
                <c:ptCount val="1"/>
                <c:pt idx="0">
                  <c:v>1.8974333622486197E-2</c:v>
                </c:pt>
              </c:numCache>
            </c:numRef>
          </c:yVal>
          <c:bubbleSize>
            <c:numRef>
              <c:f>'Graphs 13-14'!$E$22</c:f>
              <c:numCache>
                <c:formatCode>0.0%</c:formatCode>
                <c:ptCount val="1"/>
                <c:pt idx="0">
                  <c:v>0.27746725754024193</c:v>
                </c:pt>
              </c:numCache>
            </c:numRef>
          </c:bubbleSize>
          <c:bubble3D val="0"/>
          <c:extLst>
            <c:ext xmlns:c16="http://schemas.microsoft.com/office/drawing/2014/chart" uri="{C3380CC4-5D6E-409C-BE32-E72D297353CC}">
              <c16:uniqueId val="{00000003-05EE-4CA7-AD86-5511D0469FA6}"/>
            </c:ext>
          </c:extLst>
        </c:ser>
        <c:ser>
          <c:idx val="4"/>
          <c:order val="4"/>
          <c:tx>
            <c:strRef>
              <c:f>'Graphs 13-14'!$A$23</c:f>
              <c:strCache>
                <c:ptCount val="1"/>
                <c:pt idx="0">
                  <c:v>2009-2014</c:v>
                </c:pt>
              </c:strCache>
            </c:strRef>
          </c:tx>
          <c:spPr>
            <a:solidFill>
              <a:schemeClr val="accent3">
                <a:lumMod val="50000"/>
              </a:schemeClr>
            </a:solidFill>
            <a:ln w="25400">
              <a:noFill/>
            </a:ln>
          </c:spPr>
          <c:invertIfNegative val="0"/>
          <c:xVal>
            <c:numRef>
              <c:f>'Graphs 13-14'!$B$23</c:f>
              <c:numCache>
                <c:formatCode>0.0%</c:formatCode>
                <c:ptCount val="1"/>
                <c:pt idx="0">
                  <c:v>2.620028231346282E-2</c:v>
                </c:pt>
              </c:numCache>
            </c:numRef>
          </c:xVal>
          <c:yVal>
            <c:numRef>
              <c:f>'Graphs 13-14'!$C$23</c:f>
              <c:numCache>
                <c:formatCode>0.0%</c:formatCode>
                <c:ptCount val="1"/>
                <c:pt idx="0">
                  <c:v>1.0145278270449438E-2</c:v>
                </c:pt>
              </c:numCache>
            </c:numRef>
          </c:yVal>
          <c:bubbleSize>
            <c:numRef>
              <c:f>'Graphs 13-14'!$E$23</c:f>
              <c:numCache>
                <c:formatCode>0.0%</c:formatCode>
                <c:ptCount val="1"/>
                <c:pt idx="0">
                  <c:v>0.32991847285414999</c:v>
                </c:pt>
              </c:numCache>
            </c:numRef>
          </c:bubbleSize>
          <c:bubble3D val="0"/>
          <c:extLst>
            <c:ext xmlns:c16="http://schemas.microsoft.com/office/drawing/2014/chart" uri="{C3380CC4-5D6E-409C-BE32-E72D297353CC}">
              <c16:uniqueId val="{00000004-05EE-4CA7-AD86-5511D0469FA6}"/>
            </c:ext>
          </c:extLst>
        </c:ser>
        <c:dLbls>
          <c:showLegendKey val="0"/>
          <c:showVal val="0"/>
          <c:showCatName val="0"/>
          <c:showSerName val="0"/>
          <c:showPercent val="0"/>
          <c:showBubbleSize val="0"/>
        </c:dLbls>
        <c:bubbleScale val="165"/>
        <c:showNegBubbles val="0"/>
        <c:axId val="186958592"/>
        <c:axId val="186960512"/>
      </c:bubbleChart>
      <c:valAx>
        <c:axId val="186958592"/>
        <c:scaling>
          <c:orientation val="minMax"/>
          <c:max val="5.000000000000001E-2"/>
          <c:min val="-1.0000000000000002E-2"/>
        </c:scaling>
        <c:delete val="0"/>
        <c:axPos val="b"/>
        <c:title>
          <c:tx>
            <c:rich>
              <a:bodyPr/>
              <a:lstStyle/>
              <a:p>
                <a:pPr>
                  <a:defRPr/>
                </a:pPr>
                <a:r>
                  <a:rPr lang="en-GB"/>
                  <a:t>Area growth</a:t>
                </a:r>
              </a:p>
            </c:rich>
          </c:tx>
          <c:layout>
            <c:manualLayout>
              <c:xMode val="edge"/>
              <c:yMode val="edge"/>
              <c:x val="0.37962499999999999"/>
              <c:y val="0.89524504616282896"/>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6960512"/>
        <c:crosses val="autoZero"/>
        <c:crossBetween val="midCat"/>
        <c:majorUnit val="1.0000000000000002E-2"/>
      </c:valAx>
      <c:valAx>
        <c:axId val="186960512"/>
        <c:scaling>
          <c:orientation val="minMax"/>
          <c:max val="5.000000000000001E-2"/>
          <c:min val="-1.0000000000000002E-2"/>
        </c:scaling>
        <c:delete val="0"/>
        <c:axPos val="l"/>
        <c:title>
          <c:tx>
            <c:rich>
              <a:bodyPr/>
              <a:lstStyle/>
              <a:p>
                <a:pPr>
                  <a:defRPr/>
                </a:pPr>
                <a:r>
                  <a:rPr lang="en-GB"/>
                  <a:t>Yield growth</a:t>
                </a:r>
              </a:p>
            </c:rich>
          </c:tx>
          <c:layout>
            <c:manualLayout>
              <c:xMode val="edge"/>
              <c:yMode val="edge"/>
              <c:x val="4.4741161616161608E-3"/>
              <c:y val="0.25547665097495409"/>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6958592"/>
        <c:crosses val="autoZero"/>
        <c:crossBetween val="midCat"/>
        <c:majorUnit val="1.0000000000000002E-2"/>
      </c:valAx>
    </c:plotArea>
    <c:legend>
      <c:legendPos val="r"/>
      <c:layout>
        <c:manualLayout>
          <c:xMode val="edge"/>
          <c:yMode val="edge"/>
          <c:x val="0.73649905303030305"/>
          <c:y val="0.49640925925925927"/>
          <c:w val="0.23651262626262626"/>
          <c:h val="0.34007037037037036"/>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Soybeans</a:t>
            </a:r>
          </a:p>
        </c:rich>
      </c:tx>
      <c:layout>
        <c:manualLayout>
          <c:xMode val="edge"/>
          <c:yMode val="edge"/>
          <c:x val="0.76562310606060602"/>
          <c:y val="4.1780826916760938E-2"/>
        </c:manualLayout>
      </c:layout>
      <c:overlay val="0"/>
    </c:title>
    <c:autoTitleDeleted val="0"/>
    <c:plotArea>
      <c:layout>
        <c:manualLayout>
          <c:layoutTarget val="inner"/>
          <c:xMode val="edge"/>
          <c:yMode val="edge"/>
          <c:x val="6.9219065656565659E-2"/>
          <c:y val="4.737826758627401E-2"/>
          <c:w val="0.64243907828282831"/>
          <c:h val="0.84951769271004396"/>
        </c:manualLayout>
      </c:layout>
      <c:bubbleChart>
        <c:varyColors val="0"/>
        <c:ser>
          <c:idx val="0"/>
          <c:order val="0"/>
          <c:tx>
            <c:strRef>
              <c:f>'Graphs 13-14'!$A$27</c:f>
              <c:strCache>
                <c:ptCount val="1"/>
                <c:pt idx="0">
                  <c:v>1961-1973</c:v>
                </c:pt>
              </c:strCache>
            </c:strRef>
          </c:tx>
          <c:spPr>
            <a:solidFill>
              <a:schemeClr val="accent3">
                <a:lumMod val="20000"/>
                <a:lumOff val="80000"/>
              </a:schemeClr>
            </a:solidFill>
          </c:spPr>
          <c:invertIfNegative val="0"/>
          <c:xVal>
            <c:numRef>
              <c:f>'Graphs 13-14'!$B$27</c:f>
              <c:numCache>
                <c:formatCode>0.0%</c:formatCode>
                <c:ptCount val="1"/>
                <c:pt idx="0">
                  <c:v>2.6974448734619044E-2</c:v>
                </c:pt>
              </c:numCache>
            </c:numRef>
          </c:xVal>
          <c:yVal>
            <c:numRef>
              <c:f>'Graphs 13-14'!$C$27</c:f>
              <c:numCache>
                <c:formatCode>0.0%</c:formatCode>
                <c:ptCount val="1"/>
                <c:pt idx="0">
                  <c:v>2.4811198534389688E-2</c:v>
                </c:pt>
              </c:numCache>
            </c:numRef>
          </c:yVal>
          <c:bubbleSize>
            <c:numRef>
              <c:f>'Graphs 13-14'!$E$27</c:f>
              <c:numCache>
                <c:formatCode>0.0%</c:formatCode>
                <c:ptCount val="1"/>
                <c:pt idx="0">
                  <c:v>5.336026820682066E-2</c:v>
                </c:pt>
              </c:numCache>
            </c:numRef>
          </c:bubbleSize>
          <c:bubble3D val="0"/>
          <c:extLst>
            <c:ext xmlns:c16="http://schemas.microsoft.com/office/drawing/2014/chart" uri="{C3380CC4-5D6E-409C-BE32-E72D297353CC}">
              <c16:uniqueId val="{00000000-1CDB-427E-9AAA-D94B4AB57252}"/>
            </c:ext>
          </c:extLst>
        </c:ser>
        <c:ser>
          <c:idx val="1"/>
          <c:order val="1"/>
          <c:tx>
            <c:strRef>
              <c:f>'Graphs 13-14'!$A$28</c:f>
              <c:strCache>
                <c:ptCount val="1"/>
                <c:pt idx="0">
                  <c:v>1973-1985</c:v>
                </c:pt>
              </c:strCache>
            </c:strRef>
          </c:tx>
          <c:spPr>
            <a:solidFill>
              <a:schemeClr val="accent3">
                <a:lumMod val="40000"/>
                <a:lumOff val="60000"/>
              </a:schemeClr>
            </a:solidFill>
            <a:ln w="25400">
              <a:noFill/>
            </a:ln>
          </c:spPr>
          <c:invertIfNegative val="0"/>
          <c:xVal>
            <c:numRef>
              <c:f>'Graphs 13-14'!$B$28</c:f>
              <c:numCache>
                <c:formatCode>0.0%</c:formatCode>
                <c:ptCount val="1"/>
                <c:pt idx="0">
                  <c:v>3.7964435239998977E-2</c:v>
                </c:pt>
              </c:numCache>
            </c:numRef>
          </c:xVal>
          <c:yVal>
            <c:numRef>
              <c:f>'Graphs 13-14'!$C$28</c:f>
              <c:numCache>
                <c:formatCode>0.0%</c:formatCode>
                <c:ptCount val="1"/>
                <c:pt idx="0">
                  <c:v>1.1043636665561109E-2</c:v>
                </c:pt>
              </c:numCache>
            </c:numRef>
          </c:yVal>
          <c:bubbleSize>
            <c:numRef>
              <c:f>'Graphs 13-14'!$E$28</c:f>
              <c:numCache>
                <c:formatCode>0.0%</c:formatCode>
                <c:ptCount val="1"/>
                <c:pt idx="0">
                  <c:v>8.7573918248103261E-2</c:v>
                </c:pt>
              </c:numCache>
            </c:numRef>
          </c:bubbleSize>
          <c:bubble3D val="0"/>
          <c:extLst>
            <c:ext xmlns:c16="http://schemas.microsoft.com/office/drawing/2014/chart" uri="{C3380CC4-5D6E-409C-BE32-E72D297353CC}">
              <c16:uniqueId val="{00000001-1CDB-427E-9AAA-D94B4AB57252}"/>
            </c:ext>
          </c:extLst>
        </c:ser>
        <c:ser>
          <c:idx val="2"/>
          <c:order val="2"/>
          <c:tx>
            <c:strRef>
              <c:f>'Graphs 13-14'!$A$29</c:f>
              <c:strCache>
                <c:ptCount val="1"/>
                <c:pt idx="0">
                  <c:v>1985-1997</c:v>
                </c:pt>
              </c:strCache>
            </c:strRef>
          </c:tx>
          <c:spPr>
            <a:solidFill>
              <a:schemeClr val="accent3">
                <a:lumMod val="60000"/>
                <a:lumOff val="40000"/>
              </a:schemeClr>
            </a:solidFill>
            <a:ln w="25400">
              <a:noFill/>
            </a:ln>
          </c:spPr>
          <c:invertIfNegative val="0"/>
          <c:xVal>
            <c:numRef>
              <c:f>'Graphs 13-14'!$B$29</c:f>
              <c:numCache>
                <c:formatCode>0.0%</c:formatCode>
                <c:ptCount val="1"/>
                <c:pt idx="0">
                  <c:v>1.7324341660777946E-2</c:v>
                </c:pt>
              </c:numCache>
            </c:numRef>
          </c:xVal>
          <c:yVal>
            <c:numRef>
              <c:f>'Graphs 13-14'!$C$29</c:f>
              <c:numCache>
                <c:formatCode>0.0%</c:formatCode>
                <c:ptCount val="1"/>
                <c:pt idx="0">
                  <c:v>1.570933345186205E-2</c:v>
                </c:pt>
              </c:numCache>
            </c:numRef>
          </c:yVal>
          <c:bubbleSize>
            <c:numRef>
              <c:f>'Graphs 13-14'!$E$29</c:f>
              <c:numCache>
                <c:formatCode>0.0%</c:formatCode>
                <c:ptCount val="1"/>
                <c:pt idx="0">
                  <c:v>0.11003515225650352</c:v>
                </c:pt>
              </c:numCache>
            </c:numRef>
          </c:bubbleSize>
          <c:bubble3D val="0"/>
          <c:extLst>
            <c:ext xmlns:c16="http://schemas.microsoft.com/office/drawing/2014/chart" uri="{C3380CC4-5D6E-409C-BE32-E72D297353CC}">
              <c16:uniqueId val="{00000002-1CDB-427E-9AAA-D94B4AB57252}"/>
            </c:ext>
          </c:extLst>
        </c:ser>
        <c:ser>
          <c:idx val="3"/>
          <c:order val="3"/>
          <c:tx>
            <c:strRef>
              <c:f>'Graphs 13-14'!$A$30</c:f>
              <c:strCache>
                <c:ptCount val="1"/>
                <c:pt idx="0">
                  <c:v>1997-2009</c:v>
                </c:pt>
              </c:strCache>
            </c:strRef>
          </c:tx>
          <c:spPr>
            <a:solidFill>
              <a:schemeClr val="accent3">
                <a:lumMod val="75000"/>
              </a:schemeClr>
            </a:solidFill>
            <a:ln w="25400">
              <a:noFill/>
            </a:ln>
          </c:spPr>
          <c:invertIfNegative val="0"/>
          <c:xVal>
            <c:numRef>
              <c:f>'Graphs 13-14'!$B$30</c:f>
              <c:numCache>
                <c:formatCode>0.0%</c:formatCode>
                <c:ptCount val="1"/>
                <c:pt idx="0">
                  <c:v>3.4412592591798158E-2</c:v>
                </c:pt>
              </c:numCache>
            </c:numRef>
          </c:xVal>
          <c:yVal>
            <c:numRef>
              <c:f>'Graphs 13-14'!$C$30</c:f>
              <c:numCache>
                <c:formatCode>0.0%</c:formatCode>
                <c:ptCount val="1"/>
                <c:pt idx="0">
                  <c:v>9.5658636028774433E-3</c:v>
                </c:pt>
              </c:numCache>
            </c:numRef>
          </c:yVal>
          <c:bubbleSize>
            <c:numRef>
              <c:f>'Graphs 13-14'!$E$30</c:f>
              <c:numCache>
                <c:formatCode>0.0%</c:formatCode>
                <c:ptCount val="1"/>
                <c:pt idx="0">
                  <c:v>0.15939181233990873</c:v>
                </c:pt>
              </c:numCache>
            </c:numRef>
          </c:bubbleSize>
          <c:bubble3D val="0"/>
          <c:extLst>
            <c:ext xmlns:c16="http://schemas.microsoft.com/office/drawing/2014/chart" uri="{C3380CC4-5D6E-409C-BE32-E72D297353CC}">
              <c16:uniqueId val="{00000003-1CDB-427E-9AAA-D94B4AB57252}"/>
            </c:ext>
          </c:extLst>
        </c:ser>
        <c:ser>
          <c:idx val="4"/>
          <c:order val="4"/>
          <c:tx>
            <c:strRef>
              <c:f>'Graphs 13-14'!$A$31</c:f>
              <c:strCache>
                <c:ptCount val="1"/>
                <c:pt idx="0">
                  <c:v>2009-2014</c:v>
                </c:pt>
              </c:strCache>
            </c:strRef>
          </c:tx>
          <c:spPr>
            <a:solidFill>
              <a:schemeClr val="accent3">
                <a:lumMod val="50000"/>
              </a:schemeClr>
            </a:solidFill>
            <a:ln w="25400">
              <a:noFill/>
            </a:ln>
          </c:spPr>
          <c:invertIfNegative val="0"/>
          <c:xVal>
            <c:numRef>
              <c:f>'Graphs 13-14'!$B$31</c:f>
              <c:numCache>
                <c:formatCode>0.0%</c:formatCode>
                <c:ptCount val="1"/>
                <c:pt idx="0">
                  <c:v>3.1073836884151405E-2</c:v>
                </c:pt>
              </c:numCache>
            </c:numRef>
          </c:xVal>
          <c:yVal>
            <c:numRef>
              <c:f>'Graphs 13-14'!$C$31</c:f>
              <c:numCache>
                <c:formatCode>0.0%</c:formatCode>
                <c:ptCount val="1"/>
                <c:pt idx="0">
                  <c:v>9.5220162694371873E-3</c:v>
                </c:pt>
              </c:numCache>
            </c:numRef>
          </c:yVal>
          <c:bubbleSize>
            <c:numRef>
              <c:f>'Graphs 13-14'!$E$31</c:f>
              <c:numCache>
                <c:formatCode>0.0%</c:formatCode>
                <c:ptCount val="1"/>
                <c:pt idx="0">
                  <c:v>0.20267334097011361</c:v>
                </c:pt>
              </c:numCache>
            </c:numRef>
          </c:bubbleSize>
          <c:bubble3D val="0"/>
          <c:extLst>
            <c:ext xmlns:c16="http://schemas.microsoft.com/office/drawing/2014/chart" uri="{C3380CC4-5D6E-409C-BE32-E72D297353CC}">
              <c16:uniqueId val="{00000004-1CDB-427E-9AAA-D94B4AB57252}"/>
            </c:ext>
          </c:extLst>
        </c:ser>
        <c:dLbls>
          <c:showLegendKey val="0"/>
          <c:showVal val="0"/>
          <c:showCatName val="0"/>
          <c:showSerName val="0"/>
          <c:showPercent val="0"/>
          <c:showBubbleSize val="0"/>
        </c:dLbls>
        <c:bubbleScale val="101"/>
        <c:showNegBubbles val="0"/>
        <c:axId val="188054528"/>
        <c:axId val="188068992"/>
      </c:bubbleChart>
      <c:valAx>
        <c:axId val="188054528"/>
        <c:scaling>
          <c:orientation val="minMax"/>
          <c:max val="5.000000000000001E-2"/>
          <c:min val="-1.0000000000000002E-2"/>
        </c:scaling>
        <c:delete val="0"/>
        <c:axPos val="b"/>
        <c:title>
          <c:tx>
            <c:rich>
              <a:bodyPr/>
              <a:lstStyle/>
              <a:p>
                <a:pPr>
                  <a:defRPr/>
                </a:pPr>
                <a:r>
                  <a:rPr lang="en-GB"/>
                  <a:t>Area growth</a:t>
                </a:r>
              </a:p>
            </c:rich>
          </c:tx>
          <c:layout>
            <c:manualLayout>
              <c:xMode val="edge"/>
              <c:yMode val="edge"/>
              <c:x val="0.36358964646464648"/>
              <c:y val="0.88288630198640061"/>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068992"/>
        <c:crosses val="autoZero"/>
        <c:crossBetween val="midCat"/>
        <c:majorUnit val="1.0000000000000002E-2"/>
      </c:valAx>
      <c:valAx>
        <c:axId val="188068992"/>
        <c:scaling>
          <c:orientation val="minMax"/>
          <c:max val="5.000000000000001E-2"/>
          <c:min val="-1.0000000000000002E-2"/>
        </c:scaling>
        <c:delete val="0"/>
        <c:axPos val="l"/>
        <c:title>
          <c:tx>
            <c:rich>
              <a:bodyPr/>
              <a:lstStyle/>
              <a:p>
                <a:pPr>
                  <a:defRPr/>
                </a:pPr>
                <a:r>
                  <a:rPr lang="en-GB"/>
                  <a:t>Yield growth</a:t>
                </a:r>
              </a:p>
            </c:rich>
          </c:tx>
          <c:layout>
            <c:manualLayout>
              <c:xMode val="edge"/>
              <c:yMode val="edge"/>
              <c:x val="4.6527777777777735E-4"/>
              <c:y val="0.25547665097495409"/>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054528"/>
        <c:crosses val="autoZero"/>
        <c:crossBetween val="midCat"/>
        <c:majorUnit val="1.0000000000000002E-2"/>
      </c:valAx>
    </c:plotArea>
    <c:legend>
      <c:legendPos val="r"/>
      <c:layout>
        <c:manualLayout>
          <c:xMode val="edge"/>
          <c:yMode val="edge"/>
          <c:x val="0.73649905303030305"/>
          <c:y val="0.49640925925925927"/>
          <c:w val="0.23651262626262626"/>
          <c:h val="0.34007037037037036"/>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Sugar cane</a:t>
            </a:r>
          </a:p>
        </c:rich>
      </c:tx>
      <c:layout>
        <c:manualLayout>
          <c:xMode val="edge"/>
          <c:yMode val="edge"/>
          <c:x val="0.76562310606060602"/>
          <c:y val="4.1780826916760938E-2"/>
        </c:manualLayout>
      </c:layout>
      <c:overlay val="0"/>
    </c:title>
    <c:autoTitleDeleted val="0"/>
    <c:plotArea>
      <c:layout>
        <c:manualLayout>
          <c:layoutTarget val="inner"/>
          <c:xMode val="edge"/>
          <c:yMode val="edge"/>
          <c:x val="8.1245580808080822E-2"/>
          <c:y val="4.737826758627401E-2"/>
          <c:w val="0.63041256313131311"/>
          <c:h val="0.86187643688647231"/>
        </c:manualLayout>
      </c:layout>
      <c:bubbleChart>
        <c:varyColors val="0"/>
        <c:ser>
          <c:idx val="0"/>
          <c:order val="0"/>
          <c:tx>
            <c:strRef>
              <c:f>'Graphs 13-14'!$A$35</c:f>
              <c:strCache>
                <c:ptCount val="1"/>
                <c:pt idx="0">
                  <c:v>1961-1973</c:v>
                </c:pt>
              </c:strCache>
            </c:strRef>
          </c:tx>
          <c:spPr>
            <a:solidFill>
              <a:schemeClr val="accent3">
                <a:lumMod val="20000"/>
                <a:lumOff val="80000"/>
              </a:schemeClr>
            </a:solidFill>
          </c:spPr>
          <c:invertIfNegative val="0"/>
          <c:xVal>
            <c:numRef>
              <c:f>'Graphs 13-14'!$B$35</c:f>
              <c:numCache>
                <c:formatCode>0.0%</c:formatCode>
                <c:ptCount val="1"/>
                <c:pt idx="0">
                  <c:v>1.7138022238184333E-2</c:v>
                </c:pt>
              </c:numCache>
            </c:numRef>
          </c:xVal>
          <c:yVal>
            <c:numRef>
              <c:f>'Graphs 13-14'!$C$35</c:f>
              <c:numCache>
                <c:formatCode>0.0%</c:formatCode>
                <c:ptCount val="1"/>
                <c:pt idx="0">
                  <c:v>6.2750982409139058E-3</c:v>
                </c:pt>
              </c:numCache>
            </c:numRef>
          </c:yVal>
          <c:bubbleSize>
            <c:numRef>
              <c:f>'Graphs 13-14'!$E$35</c:f>
              <c:numCache>
                <c:formatCode>0.0%</c:formatCode>
                <c:ptCount val="1"/>
                <c:pt idx="0">
                  <c:v>1.9114281854855586E-2</c:v>
                </c:pt>
              </c:numCache>
            </c:numRef>
          </c:bubbleSize>
          <c:bubble3D val="0"/>
          <c:extLst>
            <c:ext xmlns:c16="http://schemas.microsoft.com/office/drawing/2014/chart" uri="{C3380CC4-5D6E-409C-BE32-E72D297353CC}">
              <c16:uniqueId val="{00000000-4BB1-4000-97DD-788E2456943C}"/>
            </c:ext>
          </c:extLst>
        </c:ser>
        <c:ser>
          <c:idx val="1"/>
          <c:order val="1"/>
          <c:tx>
            <c:strRef>
              <c:f>'Graphs 13-14'!$A$36</c:f>
              <c:strCache>
                <c:ptCount val="1"/>
                <c:pt idx="0">
                  <c:v>1973-1985</c:v>
                </c:pt>
              </c:strCache>
            </c:strRef>
          </c:tx>
          <c:spPr>
            <a:solidFill>
              <a:schemeClr val="accent3">
                <a:lumMod val="40000"/>
                <a:lumOff val="60000"/>
              </a:schemeClr>
            </a:solidFill>
            <a:ln w="25400">
              <a:noFill/>
            </a:ln>
          </c:spPr>
          <c:invertIfNegative val="0"/>
          <c:xVal>
            <c:numRef>
              <c:f>'Graphs 13-14'!$B$36</c:f>
              <c:numCache>
                <c:formatCode>0.0%</c:formatCode>
                <c:ptCount val="1"/>
                <c:pt idx="0">
                  <c:v>2.9646501255719927E-2</c:v>
                </c:pt>
              </c:numCache>
            </c:numRef>
          </c:xVal>
          <c:yVal>
            <c:numRef>
              <c:f>'Graphs 13-14'!$C$36</c:f>
              <c:numCache>
                <c:formatCode>0.0%</c:formatCode>
                <c:ptCount val="1"/>
                <c:pt idx="0">
                  <c:v>8.9363433684130199E-3</c:v>
                </c:pt>
              </c:numCache>
            </c:numRef>
          </c:yVal>
          <c:bubbleSize>
            <c:numRef>
              <c:f>'Graphs 13-14'!$E$36</c:f>
              <c:numCache>
                <c:formatCode>0.0%</c:formatCode>
                <c:ptCount val="1"/>
                <c:pt idx="0">
                  <c:v>2.5945741334175581E-2</c:v>
                </c:pt>
              </c:numCache>
            </c:numRef>
          </c:bubbleSize>
          <c:bubble3D val="0"/>
          <c:extLst>
            <c:ext xmlns:c16="http://schemas.microsoft.com/office/drawing/2014/chart" uri="{C3380CC4-5D6E-409C-BE32-E72D297353CC}">
              <c16:uniqueId val="{00000001-4BB1-4000-97DD-788E2456943C}"/>
            </c:ext>
          </c:extLst>
        </c:ser>
        <c:ser>
          <c:idx val="2"/>
          <c:order val="2"/>
          <c:tx>
            <c:strRef>
              <c:f>'Graphs 13-14'!$A$37</c:f>
              <c:strCache>
                <c:ptCount val="1"/>
                <c:pt idx="0">
                  <c:v>1985-1997</c:v>
                </c:pt>
              </c:strCache>
            </c:strRef>
          </c:tx>
          <c:spPr>
            <a:solidFill>
              <a:schemeClr val="accent3">
                <a:lumMod val="60000"/>
                <a:lumOff val="40000"/>
              </a:schemeClr>
            </a:solidFill>
            <a:ln w="25400">
              <a:noFill/>
            </a:ln>
          </c:spPr>
          <c:invertIfNegative val="0"/>
          <c:xVal>
            <c:numRef>
              <c:f>'Graphs 13-14'!$B$37</c:f>
              <c:numCache>
                <c:formatCode>0.0%</c:formatCode>
                <c:ptCount val="1"/>
                <c:pt idx="0">
                  <c:v>1.6700018210113826E-2</c:v>
                </c:pt>
              </c:numCache>
            </c:numRef>
          </c:xVal>
          <c:yVal>
            <c:numRef>
              <c:f>'Graphs 13-14'!$C$37</c:f>
              <c:numCache>
                <c:formatCode>0.0%</c:formatCode>
                <c:ptCount val="1"/>
                <c:pt idx="0">
                  <c:v>6.4625880426041251E-3</c:v>
                </c:pt>
              </c:numCache>
            </c:numRef>
          </c:yVal>
          <c:bubbleSize>
            <c:numRef>
              <c:f>'Graphs 13-14'!$E$37</c:f>
              <c:numCache>
                <c:formatCode>0.0%</c:formatCode>
                <c:ptCount val="1"/>
                <c:pt idx="0">
                  <c:v>3.3101971558405788E-2</c:v>
                </c:pt>
              </c:numCache>
            </c:numRef>
          </c:bubbleSize>
          <c:bubble3D val="0"/>
          <c:extLst>
            <c:ext xmlns:c16="http://schemas.microsoft.com/office/drawing/2014/chart" uri="{C3380CC4-5D6E-409C-BE32-E72D297353CC}">
              <c16:uniqueId val="{00000002-4BB1-4000-97DD-788E2456943C}"/>
            </c:ext>
          </c:extLst>
        </c:ser>
        <c:ser>
          <c:idx val="3"/>
          <c:order val="3"/>
          <c:tx>
            <c:strRef>
              <c:f>'Graphs 13-14'!$A$38</c:f>
              <c:strCache>
                <c:ptCount val="1"/>
                <c:pt idx="0">
                  <c:v>1997-2009</c:v>
                </c:pt>
              </c:strCache>
            </c:strRef>
          </c:tx>
          <c:spPr>
            <a:solidFill>
              <a:schemeClr val="accent3">
                <a:lumMod val="75000"/>
              </a:schemeClr>
            </a:solidFill>
            <a:ln w="25400">
              <a:noFill/>
            </a:ln>
          </c:spPr>
          <c:invertIfNegative val="0"/>
          <c:xVal>
            <c:numRef>
              <c:f>'Graphs 13-14'!$B$38</c:f>
              <c:numCache>
                <c:formatCode>0.0%</c:formatCode>
                <c:ptCount val="1"/>
                <c:pt idx="0">
                  <c:v>1.7452122815556238E-2</c:v>
                </c:pt>
              </c:numCache>
            </c:numRef>
          </c:xVal>
          <c:yVal>
            <c:numRef>
              <c:f>'Graphs 13-14'!$C$38</c:f>
              <c:numCache>
                <c:formatCode>0.0%</c:formatCode>
                <c:ptCount val="1"/>
                <c:pt idx="0">
                  <c:v>9.5524241735706998E-3</c:v>
                </c:pt>
              </c:numCache>
            </c:numRef>
          </c:yVal>
          <c:bubbleSize>
            <c:numRef>
              <c:f>'Graphs 13-14'!$E$38</c:f>
              <c:numCache>
                <c:formatCode>0.0%</c:formatCode>
                <c:ptCount val="1"/>
                <c:pt idx="0">
                  <c:v>3.9306174653887305E-2</c:v>
                </c:pt>
              </c:numCache>
            </c:numRef>
          </c:bubbleSize>
          <c:bubble3D val="0"/>
          <c:extLst>
            <c:ext xmlns:c16="http://schemas.microsoft.com/office/drawing/2014/chart" uri="{C3380CC4-5D6E-409C-BE32-E72D297353CC}">
              <c16:uniqueId val="{00000003-4BB1-4000-97DD-788E2456943C}"/>
            </c:ext>
          </c:extLst>
        </c:ser>
        <c:ser>
          <c:idx val="4"/>
          <c:order val="4"/>
          <c:tx>
            <c:strRef>
              <c:f>'Graphs 13-14'!$A$39</c:f>
              <c:strCache>
                <c:ptCount val="1"/>
                <c:pt idx="0">
                  <c:v>2009-2014</c:v>
                </c:pt>
              </c:strCache>
            </c:strRef>
          </c:tx>
          <c:spPr>
            <a:solidFill>
              <a:schemeClr val="accent3">
                <a:lumMod val="50000"/>
              </a:schemeClr>
            </a:solidFill>
            <a:ln w="25400">
              <a:noFill/>
            </a:ln>
          </c:spPr>
          <c:invertIfNegative val="0"/>
          <c:xVal>
            <c:numRef>
              <c:f>'Graphs 13-14'!$B$39</c:f>
              <c:numCache>
                <c:formatCode>0.0%</c:formatCode>
                <c:ptCount val="1"/>
                <c:pt idx="0">
                  <c:v>2.5630316395166802E-2</c:v>
                </c:pt>
              </c:numCache>
            </c:numRef>
          </c:xVal>
          <c:yVal>
            <c:numRef>
              <c:f>'Graphs 13-14'!$C$39</c:f>
              <c:numCache>
                <c:formatCode>0.0%</c:formatCode>
                <c:ptCount val="1"/>
                <c:pt idx="0">
                  <c:v>-1.6953499388209536E-3</c:v>
                </c:pt>
              </c:numCache>
            </c:numRef>
          </c:yVal>
          <c:bubbleSize>
            <c:numRef>
              <c:f>'Graphs 13-14'!$E$39</c:f>
              <c:numCache>
                <c:formatCode>0.0%</c:formatCode>
                <c:ptCount val="1"/>
                <c:pt idx="0">
                  <c:v>4.8518263242667607E-2</c:v>
                </c:pt>
              </c:numCache>
            </c:numRef>
          </c:bubbleSize>
          <c:bubble3D val="0"/>
          <c:extLst>
            <c:ext xmlns:c16="http://schemas.microsoft.com/office/drawing/2014/chart" uri="{C3380CC4-5D6E-409C-BE32-E72D297353CC}">
              <c16:uniqueId val="{00000004-4BB1-4000-97DD-788E2456943C}"/>
            </c:ext>
          </c:extLst>
        </c:ser>
        <c:dLbls>
          <c:showLegendKey val="0"/>
          <c:showVal val="0"/>
          <c:showCatName val="0"/>
          <c:showSerName val="0"/>
          <c:showPercent val="0"/>
          <c:showBubbleSize val="0"/>
        </c:dLbls>
        <c:bubbleScale val="24"/>
        <c:showNegBubbles val="0"/>
        <c:axId val="188102144"/>
        <c:axId val="188104064"/>
      </c:bubbleChart>
      <c:valAx>
        <c:axId val="188102144"/>
        <c:scaling>
          <c:orientation val="minMax"/>
          <c:max val="5.000000000000001E-2"/>
          <c:min val="-1.0000000000000002E-2"/>
        </c:scaling>
        <c:delete val="0"/>
        <c:axPos val="b"/>
        <c:title>
          <c:tx>
            <c:rich>
              <a:bodyPr/>
              <a:lstStyle/>
              <a:p>
                <a:pPr>
                  <a:defRPr/>
                </a:pPr>
                <a:r>
                  <a:rPr lang="en-GB"/>
                  <a:t>Area growth</a:t>
                </a:r>
              </a:p>
            </c:rich>
          </c:tx>
          <c:layout>
            <c:manualLayout>
              <c:xMode val="edge"/>
              <c:yMode val="edge"/>
              <c:x val="0.37561616161616163"/>
              <c:y val="0.89524504616282896"/>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104064"/>
        <c:crosses val="autoZero"/>
        <c:crossBetween val="midCat"/>
        <c:majorUnit val="1.0000000000000002E-2"/>
      </c:valAx>
      <c:valAx>
        <c:axId val="188104064"/>
        <c:scaling>
          <c:orientation val="minMax"/>
          <c:max val="5.000000000000001E-2"/>
          <c:min val="-1.0000000000000002E-2"/>
        </c:scaling>
        <c:delete val="0"/>
        <c:axPos val="l"/>
        <c:title>
          <c:tx>
            <c:rich>
              <a:bodyPr/>
              <a:lstStyle/>
              <a:p>
                <a:pPr>
                  <a:defRPr/>
                </a:pPr>
                <a:r>
                  <a:rPr lang="en-GB"/>
                  <a:t>Yield growth</a:t>
                </a:r>
              </a:p>
            </c:rich>
          </c:tx>
          <c:layout>
            <c:manualLayout>
              <c:xMode val="edge"/>
              <c:yMode val="edge"/>
              <c:x val="4.4741161616161608E-3"/>
              <c:y val="0.24311790679852571"/>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102144"/>
        <c:crosses val="autoZero"/>
        <c:crossBetween val="midCat"/>
        <c:majorUnit val="1.0000000000000002E-2"/>
      </c:valAx>
    </c:plotArea>
    <c:legend>
      <c:legendPos val="r"/>
      <c:layout>
        <c:manualLayout>
          <c:xMode val="edge"/>
          <c:yMode val="edge"/>
          <c:x val="0.73649905303030305"/>
          <c:y val="0.49640925925925927"/>
          <c:w val="0.23651262626262626"/>
          <c:h val="0.34007037037037036"/>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Beef</a:t>
            </a:r>
          </a:p>
          <a:p>
            <a:pPr>
              <a:defRPr sz="900" b="1"/>
            </a:pPr>
            <a:r>
              <a:rPr lang="en-GB" sz="900" b="1" baseline="0"/>
              <a:t>and</a:t>
            </a:r>
          </a:p>
          <a:p>
            <a:pPr>
              <a:defRPr sz="900" b="1"/>
            </a:pPr>
            <a:r>
              <a:rPr lang="en-GB" sz="900" b="1" baseline="0"/>
              <a:t>veal</a:t>
            </a:r>
            <a:endParaRPr lang="en-GB" sz="900" b="1"/>
          </a:p>
        </c:rich>
      </c:tx>
      <c:layout>
        <c:manualLayout>
          <c:xMode val="edge"/>
          <c:yMode val="edge"/>
          <c:x val="0.82130460858585863"/>
          <c:y val="3.41320293398533E-2"/>
        </c:manualLayout>
      </c:layout>
      <c:overlay val="0"/>
    </c:title>
    <c:autoTitleDeleted val="0"/>
    <c:plotArea>
      <c:layout>
        <c:manualLayout>
          <c:layoutTarget val="inner"/>
          <c:xMode val="edge"/>
          <c:yMode val="edge"/>
          <c:x val="8.0025252525252527E-2"/>
          <c:y val="4.7378472222222225E-2"/>
          <c:w val="0.66248327020202025"/>
          <c:h val="0.84951769271004396"/>
        </c:manualLayout>
      </c:layout>
      <c:bubbleChart>
        <c:varyColors val="0"/>
        <c:ser>
          <c:idx val="0"/>
          <c:order val="0"/>
          <c:tx>
            <c:strRef>
              <c:f>'Graphs 13-14'!$A$54</c:f>
              <c:strCache>
                <c:ptCount val="1"/>
                <c:pt idx="0">
                  <c:v>1961-1973</c:v>
                </c:pt>
              </c:strCache>
            </c:strRef>
          </c:tx>
          <c:spPr>
            <a:solidFill>
              <a:schemeClr val="accent2">
                <a:lumMod val="20000"/>
                <a:lumOff val="80000"/>
              </a:schemeClr>
            </a:solidFill>
          </c:spPr>
          <c:invertIfNegative val="0"/>
          <c:xVal>
            <c:numRef>
              <c:f>'Graphs 13-14'!$B$54</c:f>
              <c:numCache>
                <c:formatCode>0.0%</c:formatCode>
                <c:ptCount val="1"/>
                <c:pt idx="0">
                  <c:v>8.7965251125142179E-3</c:v>
                </c:pt>
              </c:numCache>
            </c:numRef>
          </c:xVal>
          <c:yVal>
            <c:numRef>
              <c:f>'Graphs 13-14'!$C$54</c:f>
              <c:numCache>
                <c:formatCode>0.0%</c:formatCode>
                <c:ptCount val="1"/>
                <c:pt idx="0">
                  <c:v>1.4202215316328336E-2</c:v>
                </c:pt>
              </c:numCache>
            </c:numRef>
          </c:yVal>
          <c:bubbleSize>
            <c:numRef>
              <c:f>'Graphs 13-14'!$E$54</c:f>
              <c:numCache>
                <c:formatCode>0.0%</c:formatCode>
                <c:ptCount val="1"/>
                <c:pt idx="0">
                  <c:v>3.8329846495696894E-2</c:v>
                </c:pt>
              </c:numCache>
            </c:numRef>
          </c:bubbleSize>
          <c:bubble3D val="0"/>
          <c:extLst>
            <c:ext xmlns:c16="http://schemas.microsoft.com/office/drawing/2014/chart" uri="{C3380CC4-5D6E-409C-BE32-E72D297353CC}">
              <c16:uniqueId val="{00000000-C17C-4158-915F-C9CC2476200E}"/>
            </c:ext>
          </c:extLst>
        </c:ser>
        <c:ser>
          <c:idx val="1"/>
          <c:order val="1"/>
          <c:tx>
            <c:strRef>
              <c:f>'Graphs 13-14'!$A$55</c:f>
              <c:strCache>
                <c:ptCount val="1"/>
                <c:pt idx="0">
                  <c:v>1973-1985</c:v>
                </c:pt>
              </c:strCache>
            </c:strRef>
          </c:tx>
          <c:spPr>
            <a:solidFill>
              <a:schemeClr val="accent2">
                <a:lumMod val="40000"/>
                <a:lumOff val="60000"/>
              </a:schemeClr>
            </a:solidFill>
            <a:ln w="25400">
              <a:noFill/>
            </a:ln>
          </c:spPr>
          <c:invertIfNegative val="0"/>
          <c:xVal>
            <c:numRef>
              <c:f>'Graphs 13-14'!$B$55</c:f>
              <c:numCache>
                <c:formatCode>0.0%</c:formatCode>
                <c:ptCount val="1"/>
                <c:pt idx="0">
                  <c:v>1.5197459216158081E-2</c:v>
                </c:pt>
              </c:numCache>
            </c:numRef>
          </c:xVal>
          <c:yVal>
            <c:numRef>
              <c:f>'Graphs 13-14'!$C$55</c:f>
              <c:numCache>
                <c:formatCode>0.0%</c:formatCode>
                <c:ptCount val="1"/>
                <c:pt idx="0">
                  <c:v>3.8815235033328576E-3</c:v>
                </c:pt>
              </c:numCache>
            </c:numRef>
          </c:yVal>
          <c:bubbleSize>
            <c:numRef>
              <c:f>'Graphs 13-14'!$E$55</c:f>
              <c:numCache>
                <c:formatCode>0.0%</c:formatCode>
                <c:ptCount val="1"/>
                <c:pt idx="0">
                  <c:v>5.0619500823180161E-2</c:v>
                </c:pt>
              </c:numCache>
            </c:numRef>
          </c:bubbleSize>
          <c:bubble3D val="0"/>
          <c:extLst>
            <c:ext xmlns:c16="http://schemas.microsoft.com/office/drawing/2014/chart" uri="{C3380CC4-5D6E-409C-BE32-E72D297353CC}">
              <c16:uniqueId val="{00000001-C17C-4158-915F-C9CC2476200E}"/>
            </c:ext>
          </c:extLst>
        </c:ser>
        <c:ser>
          <c:idx val="2"/>
          <c:order val="2"/>
          <c:tx>
            <c:strRef>
              <c:f>'Graphs 13-14'!$A$56</c:f>
              <c:strCache>
                <c:ptCount val="1"/>
                <c:pt idx="0">
                  <c:v>1985-1997</c:v>
                </c:pt>
              </c:strCache>
            </c:strRef>
          </c:tx>
          <c:spPr>
            <a:solidFill>
              <a:schemeClr val="accent2">
                <a:lumMod val="60000"/>
                <a:lumOff val="40000"/>
              </a:schemeClr>
            </a:solidFill>
            <a:ln w="25400">
              <a:noFill/>
            </a:ln>
          </c:spPr>
          <c:invertIfNegative val="0"/>
          <c:xVal>
            <c:numRef>
              <c:f>'Graphs 13-14'!$B$56</c:f>
              <c:numCache>
                <c:formatCode>0.0%</c:formatCode>
                <c:ptCount val="1"/>
                <c:pt idx="0">
                  <c:v>5.9656484886620835E-3</c:v>
                </c:pt>
              </c:numCache>
            </c:numRef>
          </c:xVal>
          <c:yVal>
            <c:numRef>
              <c:f>'Graphs 13-14'!$C$56</c:f>
              <c:numCache>
                <c:formatCode>0.0%</c:formatCode>
                <c:ptCount val="1"/>
                <c:pt idx="0">
                  <c:v>3.1504430676470461E-3</c:v>
                </c:pt>
              </c:numCache>
            </c:numRef>
          </c:yVal>
          <c:bubbleSize>
            <c:numRef>
              <c:f>'Graphs 13-14'!$E$56</c:f>
              <c:numCache>
                <c:formatCode>0.0%</c:formatCode>
                <c:ptCount val="1"/>
                <c:pt idx="0">
                  <c:v>5.8117890603530314E-2</c:v>
                </c:pt>
              </c:numCache>
            </c:numRef>
          </c:bubbleSize>
          <c:bubble3D val="0"/>
          <c:extLst>
            <c:ext xmlns:c16="http://schemas.microsoft.com/office/drawing/2014/chart" uri="{C3380CC4-5D6E-409C-BE32-E72D297353CC}">
              <c16:uniqueId val="{00000002-C17C-4158-915F-C9CC2476200E}"/>
            </c:ext>
          </c:extLst>
        </c:ser>
        <c:ser>
          <c:idx val="3"/>
          <c:order val="3"/>
          <c:tx>
            <c:strRef>
              <c:f>'Graphs 13-14'!$A$57</c:f>
              <c:strCache>
                <c:ptCount val="1"/>
                <c:pt idx="0">
                  <c:v>1997-2009</c:v>
                </c:pt>
              </c:strCache>
            </c:strRef>
          </c:tx>
          <c:spPr>
            <a:solidFill>
              <a:schemeClr val="accent2">
                <a:lumMod val="75000"/>
              </a:schemeClr>
            </a:solidFill>
            <a:ln w="25400">
              <a:noFill/>
            </a:ln>
          </c:spPr>
          <c:invertIfNegative val="0"/>
          <c:xVal>
            <c:numRef>
              <c:f>'Graphs 13-14'!$B$57</c:f>
              <c:numCache>
                <c:formatCode>0.0%</c:formatCode>
                <c:ptCount val="1"/>
                <c:pt idx="0">
                  <c:v>9.5309888261361671E-3</c:v>
                </c:pt>
              </c:numCache>
            </c:numRef>
          </c:xVal>
          <c:yVal>
            <c:numRef>
              <c:f>'Graphs 13-14'!$C$57</c:f>
              <c:numCache>
                <c:formatCode>0.0%</c:formatCode>
                <c:ptCount val="1"/>
                <c:pt idx="0">
                  <c:v>2.8567289388109884E-3</c:v>
                </c:pt>
              </c:numCache>
            </c:numRef>
          </c:yVal>
          <c:bubbleSize>
            <c:numRef>
              <c:f>'Graphs 13-14'!$E$57</c:f>
              <c:numCache>
                <c:formatCode>0.0%</c:formatCode>
                <c:ptCount val="1"/>
                <c:pt idx="0">
                  <c:v>6.4552340396728622E-2</c:v>
                </c:pt>
              </c:numCache>
            </c:numRef>
          </c:bubbleSize>
          <c:bubble3D val="0"/>
          <c:extLst>
            <c:ext xmlns:c16="http://schemas.microsoft.com/office/drawing/2014/chart" uri="{C3380CC4-5D6E-409C-BE32-E72D297353CC}">
              <c16:uniqueId val="{00000003-C17C-4158-915F-C9CC2476200E}"/>
            </c:ext>
          </c:extLst>
        </c:ser>
        <c:ser>
          <c:idx val="4"/>
          <c:order val="4"/>
          <c:tx>
            <c:strRef>
              <c:f>'Graphs 13-14'!$A$58</c:f>
              <c:strCache>
                <c:ptCount val="1"/>
                <c:pt idx="0">
                  <c:v>2009-2014</c:v>
                </c:pt>
              </c:strCache>
            </c:strRef>
          </c:tx>
          <c:spPr>
            <a:solidFill>
              <a:schemeClr val="accent2">
                <a:lumMod val="50000"/>
              </a:schemeClr>
            </a:solidFill>
            <a:ln w="25400">
              <a:noFill/>
            </a:ln>
          </c:spPr>
          <c:invertIfNegative val="0"/>
          <c:xVal>
            <c:numRef>
              <c:f>'Graphs 13-14'!$B$58</c:f>
              <c:numCache>
                <c:formatCode>0.0%</c:formatCode>
                <c:ptCount val="1"/>
                <c:pt idx="0">
                  <c:v>2.054010135938711E-3</c:v>
                </c:pt>
              </c:numCache>
            </c:numRef>
          </c:xVal>
          <c:yVal>
            <c:numRef>
              <c:f>'Graphs 13-14'!$C$58</c:f>
              <c:numCache>
                <c:formatCode>0.0%</c:formatCode>
                <c:ptCount val="1"/>
                <c:pt idx="0">
                  <c:v>2.3026105809394438E-3</c:v>
                </c:pt>
              </c:numCache>
            </c:numRef>
          </c:yVal>
          <c:bubbleSize>
            <c:numRef>
              <c:f>'Graphs 13-14'!$E$58</c:f>
              <c:numCache>
                <c:formatCode>0.0%</c:formatCode>
                <c:ptCount val="1"/>
                <c:pt idx="0">
                  <c:v>7.0365270184461121E-2</c:v>
                </c:pt>
              </c:numCache>
            </c:numRef>
          </c:bubbleSize>
          <c:bubble3D val="0"/>
          <c:extLst>
            <c:ext xmlns:c16="http://schemas.microsoft.com/office/drawing/2014/chart" uri="{C3380CC4-5D6E-409C-BE32-E72D297353CC}">
              <c16:uniqueId val="{00000004-C17C-4158-915F-C9CC2476200E}"/>
            </c:ext>
          </c:extLst>
        </c:ser>
        <c:dLbls>
          <c:showLegendKey val="0"/>
          <c:showVal val="0"/>
          <c:showCatName val="0"/>
          <c:showSerName val="0"/>
          <c:showPercent val="0"/>
          <c:showBubbleSize val="0"/>
        </c:dLbls>
        <c:bubbleScale val="58"/>
        <c:showNegBubbles val="0"/>
        <c:axId val="188162048"/>
        <c:axId val="188163968"/>
      </c:bubbleChart>
      <c:valAx>
        <c:axId val="188162048"/>
        <c:scaling>
          <c:orientation val="minMax"/>
          <c:max val="5.000000000000001E-2"/>
          <c:min val="-1.0000000000000002E-2"/>
        </c:scaling>
        <c:delete val="0"/>
        <c:axPos val="b"/>
        <c:title>
          <c:tx>
            <c:rich>
              <a:bodyPr/>
              <a:lstStyle/>
              <a:p>
                <a:pPr>
                  <a:defRPr/>
                </a:pPr>
                <a:r>
                  <a:rPr lang="en-GB"/>
                  <a:t>Animal heads growth</a:t>
                </a:r>
              </a:p>
            </c:rich>
          </c:tx>
          <c:layout>
            <c:manualLayout>
              <c:xMode val="edge"/>
              <c:yMode val="edge"/>
              <c:x val="0.31548358585858588"/>
              <c:y val="0.90760379033925742"/>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163968"/>
        <c:crosses val="autoZero"/>
        <c:crossBetween val="midCat"/>
        <c:majorUnit val="1.0000000000000002E-2"/>
      </c:valAx>
      <c:valAx>
        <c:axId val="188163968"/>
        <c:scaling>
          <c:orientation val="minMax"/>
          <c:max val="5.000000000000001E-2"/>
          <c:min val="-1.0000000000000002E-2"/>
        </c:scaling>
        <c:delete val="0"/>
        <c:axPos val="l"/>
        <c:title>
          <c:tx>
            <c:rich>
              <a:bodyPr/>
              <a:lstStyle/>
              <a:p>
                <a:pPr>
                  <a:defRPr/>
                </a:pPr>
                <a:r>
                  <a:rPr lang="en-GB"/>
                  <a:t>Carcass weight growth</a:t>
                </a:r>
              </a:p>
            </c:rich>
          </c:tx>
          <c:layout>
            <c:manualLayout>
              <c:xMode val="edge"/>
              <c:yMode val="edge"/>
              <c:x val="1.2491792929292929E-2"/>
              <c:y val="0.12391100731063509"/>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162048"/>
        <c:crosses val="autoZero"/>
        <c:crossBetween val="midCat"/>
        <c:majorUnit val="1.0000000000000002E-2"/>
      </c:valAx>
    </c:plotArea>
    <c:legend>
      <c:legendPos val="r"/>
      <c:layout>
        <c:manualLayout>
          <c:xMode val="edge"/>
          <c:yMode val="edge"/>
          <c:x val="0.77658737373737374"/>
          <c:y val="0.51404826388888891"/>
          <c:w val="0.19642416492810194"/>
          <c:h val="0.32243159722222225"/>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Pigmeat</a:t>
            </a:r>
          </a:p>
        </c:rich>
      </c:tx>
      <c:layout>
        <c:manualLayout>
          <c:xMode val="edge"/>
          <c:yMode val="edge"/>
          <c:x val="0.79324431818181818"/>
          <c:y val="1.5593913075210741E-2"/>
        </c:manualLayout>
      </c:layout>
      <c:overlay val="0"/>
    </c:title>
    <c:autoTitleDeleted val="0"/>
    <c:plotArea>
      <c:layout>
        <c:manualLayout>
          <c:layoutTarget val="inner"/>
          <c:xMode val="edge"/>
          <c:yMode val="edge"/>
          <c:x val="8.0025252525252527E-2"/>
          <c:y val="4.7378472222222225E-2"/>
          <c:w val="0.66248327020202025"/>
          <c:h val="0.84951769271004396"/>
        </c:manualLayout>
      </c:layout>
      <c:bubbleChart>
        <c:varyColors val="0"/>
        <c:ser>
          <c:idx val="0"/>
          <c:order val="0"/>
          <c:tx>
            <c:strRef>
              <c:f>'Graphs 13-14'!$A$62</c:f>
              <c:strCache>
                <c:ptCount val="1"/>
                <c:pt idx="0">
                  <c:v>1961-1973</c:v>
                </c:pt>
              </c:strCache>
            </c:strRef>
          </c:tx>
          <c:spPr>
            <a:solidFill>
              <a:schemeClr val="accent2">
                <a:lumMod val="20000"/>
                <a:lumOff val="80000"/>
              </a:schemeClr>
            </a:solidFill>
          </c:spPr>
          <c:invertIfNegative val="0"/>
          <c:xVal>
            <c:numRef>
              <c:f>'Graphs 13-14'!$B$62</c:f>
              <c:numCache>
                <c:formatCode>0.0%</c:formatCode>
                <c:ptCount val="1"/>
                <c:pt idx="0">
                  <c:v>3.4588006321638998E-2</c:v>
                </c:pt>
              </c:numCache>
            </c:numRef>
          </c:xVal>
          <c:yVal>
            <c:numRef>
              <c:f>'Graphs 13-14'!$C$62</c:f>
              <c:numCache>
                <c:formatCode>0.0%</c:formatCode>
                <c:ptCount val="1"/>
                <c:pt idx="0">
                  <c:v>1.3230402239294392E-3</c:v>
                </c:pt>
              </c:numCache>
            </c:numRef>
          </c:yVal>
          <c:bubbleSize>
            <c:numRef>
              <c:f>'Graphs 13-14'!$E$62</c:f>
              <c:numCache>
                <c:formatCode>0.0%</c:formatCode>
                <c:ptCount val="1"/>
                <c:pt idx="0">
                  <c:v>3.6748592619269486E-2</c:v>
                </c:pt>
              </c:numCache>
            </c:numRef>
          </c:bubbleSize>
          <c:bubble3D val="0"/>
          <c:extLst>
            <c:ext xmlns:c16="http://schemas.microsoft.com/office/drawing/2014/chart" uri="{C3380CC4-5D6E-409C-BE32-E72D297353CC}">
              <c16:uniqueId val="{00000000-38BB-44F7-86AE-6A93BDD0541C}"/>
            </c:ext>
          </c:extLst>
        </c:ser>
        <c:ser>
          <c:idx val="1"/>
          <c:order val="1"/>
          <c:tx>
            <c:strRef>
              <c:f>'Graphs 13-14'!$A$63</c:f>
              <c:strCache>
                <c:ptCount val="1"/>
                <c:pt idx="0">
                  <c:v>1973-1985</c:v>
                </c:pt>
              </c:strCache>
            </c:strRef>
          </c:tx>
          <c:spPr>
            <a:solidFill>
              <a:schemeClr val="accent2">
                <a:lumMod val="40000"/>
                <a:lumOff val="60000"/>
              </a:schemeClr>
            </a:solidFill>
            <a:ln w="25400">
              <a:noFill/>
            </a:ln>
          </c:spPr>
          <c:invertIfNegative val="0"/>
          <c:xVal>
            <c:numRef>
              <c:f>'Graphs 13-14'!$B$63</c:f>
              <c:numCache>
                <c:formatCode>0.0%</c:formatCode>
                <c:ptCount val="1"/>
                <c:pt idx="0">
                  <c:v>2.2107903111753872E-2</c:v>
                </c:pt>
              </c:numCache>
            </c:numRef>
          </c:xVal>
          <c:yVal>
            <c:numRef>
              <c:f>'Graphs 13-14'!$C$63</c:f>
              <c:numCache>
                <c:formatCode>0.0%</c:formatCode>
                <c:ptCount val="1"/>
                <c:pt idx="0">
                  <c:v>8.2416311992810163E-3</c:v>
                </c:pt>
              </c:numCache>
            </c:numRef>
          </c:yVal>
          <c:bubbleSize>
            <c:numRef>
              <c:f>'Graphs 13-14'!$E$63</c:f>
              <c:numCache>
                <c:formatCode>0.0%</c:formatCode>
                <c:ptCount val="1"/>
                <c:pt idx="0">
                  <c:v>5.4350421482849215E-2</c:v>
                </c:pt>
              </c:numCache>
            </c:numRef>
          </c:bubbleSize>
          <c:bubble3D val="0"/>
          <c:extLst>
            <c:ext xmlns:c16="http://schemas.microsoft.com/office/drawing/2014/chart" uri="{C3380CC4-5D6E-409C-BE32-E72D297353CC}">
              <c16:uniqueId val="{00000001-38BB-44F7-86AE-6A93BDD0541C}"/>
            </c:ext>
          </c:extLst>
        </c:ser>
        <c:ser>
          <c:idx val="2"/>
          <c:order val="2"/>
          <c:tx>
            <c:strRef>
              <c:f>'Graphs 13-14'!$A$64</c:f>
              <c:strCache>
                <c:ptCount val="1"/>
                <c:pt idx="0">
                  <c:v>1985-1997</c:v>
                </c:pt>
              </c:strCache>
            </c:strRef>
          </c:tx>
          <c:spPr>
            <a:solidFill>
              <a:schemeClr val="accent2">
                <a:lumMod val="60000"/>
                <a:lumOff val="40000"/>
              </a:schemeClr>
            </a:solidFill>
            <a:ln w="25400">
              <a:noFill/>
            </a:ln>
          </c:spPr>
          <c:invertIfNegative val="0"/>
          <c:xVal>
            <c:numRef>
              <c:f>'Graphs 13-14'!$B$64</c:f>
              <c:numCache>
                <c:formatCode>0.0%</c:formatCode>
                <c:ptCount val="1"/>
                <c:pt idx="0">
                  <c:v>1.9908757438925589E-2</c:v>
                </c:pt>
              </c:numCache>
            </c:numRef>
          </c:xVal>
          <c:yVal>
            <c:numRef>
              <c:f>'Graphs 13-14'!$C$64</c:f>
              <c:numCache>
                <c:formatCode>0.0%</c:formatCode>
                <c:ptCount val="1"/>
                <c:pt idx="0">
                  <c:v>5.15896340202687E-3</c:v>
                </c:pt>
              </c:numCache>
            </c:numRef>
          </c:yVal>
          <c:bubbleSize>
            <c:numRef>
              <c:f>'Graphs 13-14'!$E$64</c:f>
              <c:numCache>
                <c:formatCode>0.0%</c:formatCode>
                <c:ptCount val="1"/>
                <c:pt idx="0">
                  <c:v>7.8167194838220738E-2</c:v>
                </c:pt>
              </c:numCache>
            </c:numRef>
          </c:bubbleSize>
          <c:bubble3D val="0"/>
          <c:extLst>
            <c:ext xmlns:c16="http://schemas.microsoft.com/office/drawing/2014/chart" uri="{C3380CC4-5D6E-409C-BE32-E72D297353CC}">
              <c16:uniqueId val="{00000002-38BB-44F7-86AE-6A93BDD0541C}"/>
            </c:ext>
          </c:extLst>
        </c:ser>
        <c:ser>
          <c:idx val="3"/>
          <c:order val="3"/>
          <c:tx>
            <c:strRef>
              <c:f>'Graphs 13-14'!$A$65</c:f>
              <c:strCache>
                <c:ptCount val="1"/>
                <c:pt idx="0">
                  <c:v>1997-2009</c:v>
                </c:pt>
              </c:strCache>
            </c:strRef>
          </c:tx>
          <c:spPr>
            <a:solidFill>
              <a:schemeClr val="accent2">
                <a:lumMod val="75000"/>
              </a:schemeClr>
            </a:solidFill>
            <a:ln w="25400">
              <a:noFill/>
            </a:ln>
          </c:spPr>
          <c:invertIfNegative val="0"/>
          <c:xVal>
            <c:numRef>
              <c:f>'Graphs 13-14'!$B$65</c:f>
              <c:numCache>
                <c:formatCode>0.0%</c:formatCode>
                <c:ptCount val="1"/>
                <c:pt idx="0">
                  <c:v>2.1699000685876369E-2</c:v>
                </c:pt>
              </c:numCache>
            </c:numRef>
          </c:xVal>
          <c:yVal>
            <c:numRef>
              <c:f>'Graphs 13-14'!$C$65</c:f>
              <c:numCache>
                <c:formatCode>0.0%</c:formatCode>
                <c:ptCount val="1"/>
                <c:pt idx="0">
                  <c:v>1.7606790433899277E-3</c:v>
                </c:pt>
              </c:numCache>
            </c:numRef>
          </c:yVal>
          <c:bubbleSize>
            <c:numRef>
              <c:f>'Graphs 13-14'!$E$65</c:f>
              <c:numCache>
                <c:formatCode>0.0%</c:formatCode>
                <c:ptCount val="1"/>
                <c:pt idx="0">
                  <c:v>0.10189089497101628</c:v>
                </c:pt>
              </c:numCache>
            </c:numRef>
          </c:bubbleSize>
          <c:bubble3D val="0"/>
          <c:extLst>
            <c:ext xmlns:c16="http://schemas.microsoft.com/office/drawing/2014/chart" uri="{C3380CC4-5D6E-409C-BE32-E72D297353CC}">
              <c16:uniqueId val="{00000003-38BB-44F7-86AE-6A93BDD0541C}"/>
            </c:ext>
          </c:extLst>
        </c:ser>
        <c:ser>
          <c:idx val="4"/>
          <c:order val="4"/>
          <c:tx>
            <c:strRef>
              <c:f>'Graphs 13-14'!$A$66</c:f>
              <c:strCache>
                <c:ptCount val="1"/>
                <c:pt idx="0">
                  <c:v>2009-2014</c:v>
                </c:pt>
              </c:strCache>
            </c:strRef>
          </c:tx>
          <c:spPr>
            <a:solidFill>
              <a:schemeClr val="accent2">
                <a:lumMod val="50000"/>
              </a:schemeClr>
            </a:solidFill>
            <a:ln w="25400">
              <a:noFill/>
            </a:ln>
          </c:spPr>
          <c:invertIfNegative val="0"/>
          <c:xVal>
            <c:numRef>
              <c:f>'Graphs 13-14'!$B$66</c:f>
              <c:numCache>
                <c:formatCode>0.0%</c:formatCode>
                <c:ptCount val="1"/>
                <c:pt idx="0">
                  <c:v>2.131841038524044E-2</c:v>
                </c:pt>
              </c:numCache>
            </c:numRef>
          </c:xVal>
          <c:yVal>
            <c:numRef>
              <c:f>'Graphs 13-14'!$C$66</c:f>
              <c:numCache>
                <c:formatCode>0.0%</c:formatCode>
                <c:ptCount val="1"/>
                <c:pt idx="0">
                  <c:v>-1.6533423698862747E-3</c:v>
                </c:pt>
              </c:numCache>
            </c:numRef>
          </c:yVal>
          <c:bubbleSize>
            <c:numRef>
              <c:f>'Graphs 13-14'!$E$66</c:f>
              <c:numCache>
                <c:formatCode>0.0%</c:formatCode>
                <c:ptCount val="1"/>
                <c:pt idx="0">
                  <c:v>0.12221616050633836</c:v>
                </c:pt>
              </c:numCache>
            </c:numRef>
          </c:bubbleSize>
          <c:bubble3D val="0"/>
          <c:extLst>
            <c:ext xmlns:c16="http://schemas.microsoft.com/office/drawing/2014/chart" uri="{C3380CC4-5D6E-409C-BE32-E72D297353CC}">
              <c16:uniqueId val="{00000004-38BB-44F7-86AE-6A93BDD0541C}"/>
            </c:ext>
          </c:extLst>
        </c:ser>
        <c:dLbls>
          <c:showLegendKey val="0"/>
          <c:showVal val="0"/>
          <c:showCatName val="0"/>
          <c:showSerName val="0"/>
          <c:showPercent val="0"/>
          <c:showBubbleSize val="0"/>
        </c:dLbls>
        <c:bubbleScale val="100"/>
        <c:showNegBubbles val="0"/>
        <c:axId val="188217600"/>
        <c:axId val="188219776"/>
      </c:bubbleChart>
      <c:valAx>
        <c:axId val="188217600"/>
        <c:scaling>
          <c:orientation val="minMax"/>
          <c:max val="5.000000000000001E-2"/>
          <c:min val="-1.0000000000000002E-2"/>
        </c:scaling>
        <c:delete val="0"/>
        <c:axPos val="b"/>
        <c:title>
          <c:tx>
            <c:rich>
              <a:bodyPr/>
              <a:lstStyle/>
              <a:p>
                <a:pPr>
                  <a:defRPr/>
                </a:pPr>
                <a:r>
                  <a:rPr lang="en-GB"/>
                  <a:t>Animal heads growth</a:t>
                </a:r>
              </a:p>
            </c:rich>
          </c:tx>
          <c:layout>
            <c:manualLayout>
              <c:xMode val="edge"/>
              <c:yMode val="edge"/>
              <c:x val="0.33151893939393939"/>
              <c:y val="0.90760379033925742"/>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219776"/>
        <c:crosses val="autoZero"/>
        <c:crossBetween val="midCat"/>
        <c:majorUnit val="1.0000000000000002E-2"/>
      </c:valAx>
      <c:valAx>
        <c:axId val="188219776"/>
        <c:scaling>
          <c:orientation val="minMax"/>
          <c:max val="5.000000000000001E-2"/>
          <c:min val="-1.0000000000000002E-2"/>
        </c:scaling>
        <c:delete val="0"/>
        <c:axPos val="l"/>
        <c:title>
          <c:tx>
            <c:rich>
              <a:bodyPr/>
              <a:lstStyle/>
              <a:p>
                <a:pPr>
                  <a:defRPr/>
                </a:pPr>
                <a:r>
                  <a:rPr lang="en-GB"/>
                  <a:t>Carcass weight growth</a:t>
                </a:r>
              </a:p>
            </c:rich>
          </c:tx>
          <c:layout>
            <c:manualLayout>
              <c:xMode val="edge"/>
              <c:yMode val="edge"/>
              <c:x val="1.2491792929292929E-2"/>
              <c:y val="0.16098723983992019"/>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217600"/>
        <c:crosses val="autoZero"/>
        <c:crossBetween val="midCat"/>
        <c:majorUnit val="1.0000000000000002E-2"/>
      </c:valAx>
    </c:plotArea>
    <c:legend>
      <c:legendPos val="r"/>
      <c:layout>
        <c:manualLayout>
          <c:xMode val="edge"/>
          <c:yMode val="edge"/>
          <c:x val="0.77658737373737374"/>
          <c:y val="0.51404826388888891"/>
          <c:w val="0.19642416492810194"/>
          <c:h val="0.32243159722222225"/>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Poultry</a:t>
            </a:r>
          </a:p>
          <a:p>
            <a:pPr>
              <a:defRPr sz="900" b="1"/>
            </a:pPr>
            <a:r>
              <a:rPr lang="en-GB" sz="900" b="1"/>
              <a:t>meat</a:t>
            </a:r>
          </a:p>
        </c:rich>
      </c:tx>
      <c:layout>
        <c:manualLayout>
          <c:xMode val="edge"/>
          <c:yMode val="edge"/>
          <c:x val="0.8012604166666667"/>
          <c:y val="1.5593913075210741E-2"/>
        </c:manualLayout>
      </c:layout>
      <c:overlay val="0"/>
    </c:title>
    <c:autoTitleDeleted val="0"/>
    <c:plotArea>
      <c:layout>
        <c:manualLayout>
          <c:layoutTarget val="inner"/>
          <c:xMode val="edge"/>
          <c:yMode val="edge"/>
          <c:x val="8.0025252525252527E-2"/>
          <c:y val="4.7378472222222225E-2"/>
          <c:w val="0.66248327020202025"/>
          <c:h val="0.84951769271004396"/>
        </c:manualLayout>
      </c:layout>
      <c:bubbleChart>
        <c:varyColors val="0"/>
        <c:ser>
          <c:idx val="0"/>
          <c:order val="0"/>
          <c:tx>
            <c:strRef>
              <c:f>'Graphs 13-14'!$A$70</c:f>
              <c:strCache>
                <c:ptCount val="1"/>
                <c:pt idx="0">
                  <c:v>1961-1973</c:v>
                </c:pt>
              </c:strCache>
            </c:strRef>
          </c:tx>
          <c:spPr>
            <a:solidFill>
              <a:schemeClr val="accent2">
                <a:lumMod val="20000"/>
                <a:lumOff val="80000"/>
              </a:schemeClr>
            </a:solidFill>
          </c:spPr>
          <c:invertIfNegative val="0"/>
          <c:xVal>
            <c:numRef>
              <c:f>'Graphs 13-14'!$B$70</c:f>
              <c:numCache>
                <c:formatCode>0.0%</c:formatCode>
                <c:ptCount val="1"/>
                <c:pt idx="0">
                  <c:v>4.7397290707708067E-2</c:v>
                </c:pt>
              </c:numCache>
            </c:numRef>
          </c:xVal>
          <c:yVal>
            <c:numRef>
              <c:f>'Graphs 13-14'!$C$70</c:f>
              <c:numCache>
                <c:formatCode>0.0%</c:formatCode>
                <c:ptCount val="1"/>
                <c:pt idx="0">
                  <c:v>2.5955951011337676E-3</c:v>
                </c:pt>
              </c:numCache>
            </c:numRef>
          </c:yVal>
          <c:bubbleSize>
            <c:numRef>
              <c:f>'Graphs 13-14'!$E$70</c:f>
              <c:numCache>
                <c:formatCode>0.0%</c:formatCode>
                <c:ptCount val="1"/>
                <c:pt idx="0">
                  <c:v>1.4093812433584799E-2</c:v>
                </c:pt>
              </c:numCache>
            </c:numRef>
          </c:bubbleSize>
          <c:bubble3D val="0"/>
          <c:extLst>
            <c:ext xmlns:c16="http://schemas.microsoft.com/office/drawing/2014/chart" uri="{C3380CC4-5D6E-409C-BE32-E72D297353CC}">
              <c16:uniqueId val="{00000000-66FA-4372-BE2F-940F592C405C}"/>
            </c:ext>
          </c:extLst>
        </c:ser>
        <c:ser>
          <c:idx val="1"/>
          <c:order val="1"/>
          <c:tx>
            <c:strRef>
              <c:f>'Graphs 13-14'!$A$71</c:f>
              <c:strCache>
                <c:ptCount val="1"/>
                <c:pt idx="0">
                  <c:v>1973-1985</c:v>
                </c:pt>
              </c:strCache>
            </c:strRef>
          </c:tx>
          <c:spPr>
            <a:solidFill>
              <a:schemeClr val="accent2">
                <a:lumMod val="40000"/>
                <a:lumOff val="60000"/>
              </a:schemeClr>
            </a:solidFill>
            <a:ln w="25400">
              <a:noFill/>
            </a:ln>
          </c:spPr>
          <c:invertIfNegative val="0"/>
          <c:xVal>
            <c:numRef>
              <c:f>'Graphs 13-14'!$B$71</c:f>
              <c:numCache>
                <c:formatCode>0.0%</c:formatCode>
                <c:ptCount val="1"/>
                <c:pt idx="0">
                  <c:v>4.6833994872899326E-2</c:v>
                </c:pt>
              </c:numCache>
            </c:numRef>
          </c:xVal>
          <c:yVal>
            <c:numRef>
              <c:f>'Graphs 13-14'!$C$71</c:f>
              <c:numCache>
                <c:formatCode>0.0%</c:formatCode>
                <c:ptCount val="1"/>
                <c:pt idx="0">
                  <c:v>3.0538398960999304E-3</c:v>
                </c:pt>
              </c:numCache>
            </c:numRef>
          </c:yVal>
          <c:bubbleSize>
            <c:numRef>
              <c:f>'Graphs 13-14'!$E$71</c:f>
              <c:numCache>
                <c:formatCode>0.0%</c:formatCode>
                <c:ptCount val="1"/>
                <c:pt idx="0">
                  <c:v>2.6942998351942388E-2</c:v>
                </c:pt>
              </c:numCache>
            </c:numRef>
          </c:bubbleSize>
          <c:bubble3D val="0"/>
          <c:extLst>
            <c:ext xmlns:c16="http://schemas.microsoft.com/office/drawing/2014/chart" uri="{C3380CC4-5D6E-409C-BE32-E72D297353CC}">
              <c16:uniqueId val="{00000001-66FA-4372-BE2F-940F592C405C}"/>
            </c:ext>
          </c:extLst>
        </c:ser>
        <c:ser>
          <c:idx val="2"/>
          <c:order val="2"/>
          <c:tx>
            <c:strRef>
              <c:f>'Graphs 13-14'!$A$72</c:f>
              <c:strCache>
                <c:ptCount val="1"/>
                <c:pt idx="0">
                  <c:v>1985-1997</c:v>
                </c:pt>
              </c:strCache>
            </c:strRef>
          </c:tx>
          <c:spPr>
            <a:solidFill>
              <a:schemeClr val="accent2">
                <a:lumMod val="60000"/>
                <a:lumOff val="40000"/>
              </a:schemeClr>
            </a:solidFill>
            <a:ln w="25400">
              <a:noFill/>
            </a:ln>
          </c:spPr>
          <c:invertIfNegative val="0"/>
          <c:xVal>
            <c:numRef>
              <c:f>'Graphs 13-14'!$B$72</c:f>
              <c:numCache>
                <c:formatCode>0.0%</c:formatCode>
                <c:ptCount val="1"/>
                <c:pt idx="0">
                  <c:v>4.5946731346083708E-2</c:v>
                </c:pt>
              </c:numCache>
            </c:numRef>
          </c:xVal>
          <c:yVal>
            <c:numRef>
              <c:f>'Graphs 13-14'!$C$72</c:f>
              <c:numCache>
                <c:formatCode>0.0%</c:formatCode>
                <c:ptCount val="1"/>
                <c:pt idx="0">
                  <c:v>8.1539013058196021E-3</c:v>
                </c:pt>
              </c:numCache>
            </c:numRef>
          </c:yVal>
          <c:bubbleSize>
            <c:numRef>
              <c:f>'Graphs 13-14'!$E$72</c:f>
              <c:numCache>
                <c:formatCode>0.0%</c:formatCode>
                <c:ptCount val="1"/>
                <c:pt idx="0">
                  <c:v>4.9228408975479421E-2</c:v>
                </c:pt>
              </c:numCache>
            </c:numRef>
          </c:bubbleSize>
          <c:bubble3D val="0"/>
          <c:extLst>
            <c:ext xmlns:c16="http://schemas.microsoft.com/office/drawing/2014/chart" uri="{C3380CC4-5D6E-409C-BE32-E72D297353CC}">
              <c16:uniqueId val="{00000002-66FA-4372-BE2F-940F592C405C}"/>
            </c:ext>
          </c:extLst>
        </c:ser>
        <c:ser>
          <c:idx val="3"/>
          <c:order val="3"/>
          <c:tx>
            <c:strRef>
              <c:f>'Graphs 13-14'!$A$73</c:f>
              <c:strCache>
                <c:ptCount val="1"/>
                <c:pt idx="0">
                  <c:v>1997-2009</c:v>
                </c:pt>
              </c:strCache>
            </c:strRef>
          </c:tx>
          <c:spPr>
            <a:solidFill>
              <a:schemeClr val="accent2">
                <a:lumMod val="75000"/>
              </a:schemeClr>
            </a:solidFill>
            <a:ln w="25400">
              <a:noFill/>
            </a:ln>
          </c:spPr>
          <c:invertIfNegative val="0"/>
          <c:xVal>
            <c:numRef>
              <c:f>'Graphs 13-14'!$B$73</c:f>
              <c:numCache>
                <c:formatCode>0.0%</c:formatCode>
                <c:ptCount val="1"/>
                <c:pt idx="0">
                  <c:v>3.5027058804089538E-2</c:v>
                </c:pt>
              </c:numCache>
            </c:numRef>
          </c:xVal>
          <c:yVal>
            <c:numRef>
              <c:f>'Graphs 13-14'!$C$73</c:f>
              <c:numCache>
                <c:formatCode>0.0%</c:formatCode>
                <c:ptCount val="1"/>
                <c:pt idx="0">
                  <c:v>5.8108770621980452E-3</c:v>
                </c:pt>
              </c:numCache>
            </c:numRef>
          </c:yVal>
          <c:bubbleSize>
            <c:numRef>
              <c:f>'Graphs 13-14'!$E$73</c:f>
              <c:numCache>
                <c:formatCode>0.0%</c:formatCode>
                <c:ptCount val="1"/>
                <c:pt idx="0">
                  <c:v>8.4980593953781283E-2</c:v>
                </c:pt>
              </c:numCache>
            </c:numRef>
          </c:bubbleSize>
          <c:bubble3D val="0"/>
          <c:extLst>
            <c:ext xmlns:c16="http://schemas.microsoft.com/office/drawing/2014/chart" uri="{C3380CC4-5D6E-409C-BE32-E72D297353CC}">
              <c16:uniqueId val="{00000003-66FA-4372-BE2F-940F592C405C}"/>
            </c:ext>
          </c:extLst>
        </c:ser>
        <c:ser>
          <c:idx val="4"/>
          <c:order val="4"/>
          <c:tx>
            <c:strRef>
              <c:f>'Graphs 13-14'!$A$74</c:f>
              <c:strCache>
                <c:ptCount val="1"/>
                <c:pt idx="0">
                  <c:v>2009-2013</c:v>
                </c:pt>
              </c:strCache>
            </c:strRef>
          </c:tx>
          <c:spPr>
            <a:solidFill>
              <a:schemeClr val="accent2">
                <a:lumMod val="50000"/>
              </a:schemeClr>
            </a:solidFill>
            <a:ln w="25400">
              <a:noFill/>
            </a:ln>
          </c:spPr>
          <c:invertIfNegative val="0"/>
          <c:xVal>
            <c:numRef>
              <c:f>'Graphs 13-14'!$B$74</c:f>
              <c:numCache>
                <c:formatCode>0.0%</c:formatCode>
                <c:ptCount val="1"/>
                <c:pt idx="0">
                  <c:v>2.4874043350768604E-2</c:v>
                </c:pt>
              </c:numCache>
            </c:numRef>
          </c:xVal>
          <c:yVal>
            <c:numRef>
              <c:f>'Graphs 13-14'!$C$74</c:f>
              <c:numCache>
                <c:formatCode>0.0%</c:formatCode>
                <c:ptCount val="1"/>
                <c:pt idx="0">
                  <c:v>6.30212378865707E-3</c:v>
                </c:pt>
              </c:numCache>
            </c:numRef>
          </c:yVal>
          <c:bubbleSize>
            <c:numRef>
              <c:f>'Graphs 13-14'!$E$74</c:f>
              <c:numCache>
                <c:formatCode>0.0%</c:formatCode>
                <c:ptCount val="1"/>
                <c:pt idx="0">
                  <c:v>0.11543669873706905</c:v>
                </c:pt>
              </c:numCache>
            </c:numRef>
          </c:bubbleSize>
          <c:bubble3D val="0"/>
          <c:extLst>
            <c:ext xmlns:c16="http://schemas.microsoft.com/office/drawing/2014/chart" uri="{C3380CC4-5D6E-409C-BE32-E72D297353CC}">
              <c16:uniqueId val="{00000004-66FA-4372-BE2F-940F592C405C}"/>
            </c:ext>
          </c:extLst>
        </c:ser>
        <c:dLbls>
          <c:showLegendKey val="0"/>
          <c:showVal val="0"/>
          <c:showCatName val="0"/>
          <c:showSerName val="0"/>
          <c:showPercent val="0"/>
          <c:showBubbleSize val="0"/>
        </c:dLbls>
        <c:bubbleScale val="82"/>
        <c:showNegBubbles val="0"/>
        <c:axId val="188273408"/>
        <c:axId val="188275328"/>
      </c:bubbleChart>
      <c:valAx>
        <c:axId val="188273408"/>
        <c:scaling>
          <c:orientation val="minMax"/>
          <c:max val="5.000000000000001E-2"/>
          <c:min val="-1.0000000000000002E-2"/>
        </c:scaling>
        <c:delete val="0"/>
        <c:axPos val="b"/>
        <c:title>
          <c:tx>
            <c:rich>
              <a:bodyPr/>
              <a:lstStyle/>
              <a:p>
                <a:pPr>
                  <a:defRPr/>
                </a:pPr>
                <a:r>
                  <a:rPr lang="en-GB"/>
                  <a:t>Animal heads growth</a:t>
                </a:r>
              </a:p>
            </c:rich>
          </c:tx>
          <c:layout>
            <c:manualLayout>
              <c:xMode val="edge"/>
              <c:yMode val="edge"/>
              <c:x val="0.33953661616161618"/>
              <c:y val="0.90142441825104314"/>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275328"/>
        <c:crosses val="autoZero"/>
        <c:crossBetween val="midCat"/>
        <c:majorUnit val="1.0000000000000002E-2"/>
      </c:valAx>
      <c:valAx>
        <c:axId val="188275328"/>
        <c:scaling>
          <c:orientation val="minMax"/>
          <c:max val="5.000000000000001E-2"/>
          <c:min val="-1.0000000000000002E-2"/>
        </c:scaling>
        <c:delete val="0"/>
        <c:axPos val="l"/>
        <c:title>
          <c:tx>
            <c:rich>
              <a:bodyPr/>
              <a:lstStyle/>
              <a:p>
                <a:pPr>
                  <a:defRPr/>
                </a:pPr>
                <a:r>
                  <a:rPr lang="en-GB"/>
                  <a:t>Carcass weight growth</a:t>
                </a:r>
              </a:p>
            </c:rich>
          </c:tx>
          <c:layout>
            <c:manualLayout>
              <c:xMode val="edge"/>
              <c:yMode val="edge"/>
              <c:x val="1.2491792929292929E-2"/>
              <c:y val="0.13009037939884927"/>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273408"/>
        <c:crosses val="autoZero"/>
        <c:crossBetween val="midCat"/>
        <c:majorUnit val="1.0000000000000002E-2"/>
      </c:valAx>
    </c:plotArea>
    <c:legend>
      <c:legendPos val="r"/>
      <c:layout>
        <c:manualLayout>
          <c:xMode val="edge"/>
          <c:yMode val="edge"/>
          <c:x val="0.77658737373737374"/>
          <c:y val="0.51404826388888891"/>
          <c:w val="0.19642416492810194"/>
          <c:h val="0.32243159722222225"/>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Milk</a:t>
            </a:r>
          </a:p>
        </c:rich>
      </c:tx>
      <c:layout>
        <c:manualLayout>
          <c:xMode val="edge"/>
          <c:yMode val="edge"/>
          <c:x val="0.82130460858585863"/>
          <c:y val="9.4145409869965564E-3"/>
        </c:manualLayout>
      </c:layout>
      <c:overlay val="0"/>
    </c:title>
    <c:autoTitleDeleted val="0"/>
    <c:plotArea>
      <c:layout>
        <c:manualLayout>
          <c:layoutTarget val="inner"/>
          <c:xMode val="edge"/>
          <c:yMode val="edge"/>
          <c:x val="8.0025252525252527E-2"/>
          <c:y val="4.7378472222222225E-2"/>
          <c:w val="0.66248327020202025"/>
          <c:h val="0.84951769271004396"/>
        </c:manualLayout>
      </c:layout>
      <c:bubbleChart>
        <c:varyColors val="0"/>
        <c:ser>
          <c:idx val="0"/>
          <c:order val="0"/>
          <c:tx>
            <c:strRef>
              <c:f>'Graphs 13-14'!$A$78</c:f>
              <c:strCache>
                <c:ptCount val="1"/>
                <c:pt idx="0">
                  <c:v>1961-1973</c:v>
                </c:pt>
              </c:strCache>
            </c:strRef>
          </c:tx>
          <c:spPr>
            <a:solidFill>
              <a:schemeClr val="accent5">
                <a:lumMod val="20000"/>
                <a:lumOff val="80000"/>
              </a:schemeClr>
            </a:solidFill>
          </c:spPr>
          <c:invertIfNegative val="0"/>
          <c:xVal>
            <c:numRef>
              <c:f>'Graphs 13-14'!$B$78</c:f>
              <c:numCache>
                <c:formatCode>0.0%</c:formatCode>
                <c:ptCount val="1"/>
                <c:pt idx="0">
                  <c:v>5.1624327438102571E-3</c:v>
                </c:pt>
              </c:numCache>
            </c:numRef>
          </c:xVal>
          <c:yVal>
            <c:numRef>
              <c:f>'Graphs 13-14'!$C$78</c:f>
              <c:numCache>
                <c:formatCode>0.0%</c:formatCode>
                <c:ptCount val="1"/>
                <c:pt idx="0">
                  <c:v>8.5050819547265628E-3</c:v>
                </c:pt>
              </c:numCache>
            </c:numRef>
          </c:yVal>
          <c:bubbleSize>
            <c:numRef>
              <c:f>'Graphs 13-14'!$E$78</c:f>
              <c:numCache>
                <c:formatCode>0.0%</c:formatCode>
                <c:ptCount val="1"/>
                <c:pt idx="0">
                  <c:v>0.38199375811338587</c:v>
                </c:pt>
              </c:numCache>
            </c:numRef>
          </c:bubbleSize>
          <c:bubble3D val="0"/>
          <c:extLst>
            <c:ext xmlns:c16="http://schemas.microsoft.com/office/drawing/2014/chart" uri="{C3380CC4-5D6E-409C-BE32-E72D297353CC}">
              <c16:uniqueId val="{00000000-FFE5-4585-8042-0D9B6F3A0223}"/>
            </c:ext>
          </c:extLst>
        </c:ser>
        <c:ser>
          <c:idx val="1"/>
          <c:order val="1"/>
          <c:tx>
            <c:strRef>
              <c:f>'Graphs 13-14'!$A$79</c:f>
              <c:strCache>
                <c:ptCount val="1"/>
                <c:pt idx="0">
                  <c:v>1973-1985</c:v>
                </c:pt>
              </c:strCache>
            </c:strRef>
          </c:tx>
          <c:spPr>
            <a:solidFill>
              <a:schemeClr val="accent5">
                <a:lumMod val="40000"/>
                <a:lumOff val="60000"/>
              </a:schemeClr>
            </a:solidFill>
            <a:ln w="25400">
              <a:noFill/>
            </a:ln>
          </c:spPr>
          <c:invertIfNegative val="0"/>
          <c:xVal>
            <c:numRef>
              <c:f>'Graphs 13-14'!$B$79</c:f>
              <c:numCache>
                <c:formatCode>0.0%</c:formatCode>
                <c:ptCount val="1"/>
                <c:pt idx="0">
                  <c:v>1.7249809449523922E-3</c:v>
                </c:pt>
              </c:numCache>
            </c:numRef>
          </c:xVal>
          <c:yVal>
            <c:numRef>
              <c:f>'Graphs 13-14'!$C$79</c:f>
              <c:numCache>
                <c:formatCode>0.0%</c:formatCode>
                <c:ptCount val="1"/>
                <c:pt idx="0">
                  <c:v>5.4918776443268766E-3</c:v>
                </c:pt>
              </c:numCache>
            </c:numRef>
          </c:yVal>
          <c:bubbleSize>
            <c:numRef>
              <c:f>'Graphs 13-14'!$E$79</c:f>
              <c:numCache>
                <c:formatCode>0.0%</c:formatCode>
                <c:ptCount val="1"/>
                <c:pt idx="0">
                  <c:v>0.46350659445538422</c:v>
                </c:pt>
              </c:numCache>
            </c:numRef>
          </c:bubbleSize>
          <c:bubble3D val="0"/>
          <c:extLst>
            <c:ext xmlns:c16="http://schemas.microsoft.com/office/drawing/2014/chart" uri="{C3380CC4-5D6E-409C-BE32-E72D297353CC}">
              <c16:uniqueId val="{00000001-FFE5-4585-8042-0D9B6F3A0223}"/>
            </c:ext>
          </c:extLst>
        </c:ser>
        <c:ser>
          <c:idx val="2"/>
          <c:order val="2"/>
          <c:tx>
            <c:strRef>
              <c:f>'Graphs 13-14'!$A$80</c:f>
              <c:strCache>
                <c:ptCount val="1"/>
                <c:pt idx="0">
                  <c:v>1985-1997</c:v>
                </c:pt>
              </c:strCache>
            </c:strRef>
          </c:tx>
          <c:spPr>
            <a:solidFill>
              <a:schemeClr val="accent5">
                <a:lumMod val="60000"/>
                <a:lumOff val="40000"/>
              </a:schemeClr>
            </a:solidFill>
            <a:ln w="25400">
              <a:noFill/>
            </a:ln>
          </c:spPr>
          <c:invertIfNegative val="0"/>
          <c:xVal>
            <c:numRef>
              <c:f>'Graphs 13-14'!$B$80</c:f>
              <c:numCache>
                <c:formatCode>0.0%</c:formatCode>
                <c:ptCount val="1"/>
                <c:pt idx="0">
                  <c:v>1.7249809449523922E-3</c:v>
                </c:pt>
              </c:numCache>
            </c:numRef>
          </c:xVal>
          <c:yVal>
            <c:numRef>
              <c:f>'Graphs 13-14'!$C$80</c:f>
              <c:numCache>
                <c:formatCode>0.0%</c:formatCode>
                <c:ptCount val="1"/>
                <c:pt idx="0">
                  <c:v>1.0254871263286702E-3</c:v>
                </c:pt>
              </c:numCache>
            </c:numRef>
          </c:yVal>
          <c:bubbleSize>
            <c:numRef>
              <c:f>'Graphs 13-14'!$E$80</c:f>
              <c:numCache>
                <c:formatCode>0.0%</c:formatCode>
                <c:ptCount val="1"/>
                <c:pt idx="0">
                  <c:v>0.52007046316460437</c:v>
                </c:pt>
              </c:numCache>
            </c:numRef>
          </c:bubbleSize>
          <c:bubble3D val="0"/>
          <c:extLst>
            <c:ext xmlns:c16="http://schemas.microsoft.com/office/drawing/2014/chart" uri="{C3380CC4-5D6E-409C-BE32-E72D297353CC}">
              <c16:uniqueId val="{00000002-FFE5-4585-8042-0D9B6F3A0223}"/>
            </c:ext>
          </c:extLst>
        </c:ser>
        <c:ser>
          <c:idx val="3"/>
          <c:order val="3"/>
          <c:tx>
            <c:strRef>
              <c:f>'Graphs 13-14'!$A$81</c:f>
              <c:strCache>
                <c:ptCount val="1"/>
                <c:pt idx="0">
                  <c:v>1997-2009</c:v>
                </c:pt>
              </c:strCache>
            </c:strRef>
          </c:tx>
          <c:spPr>
            <a:solidFill>
              <a:schemeClr val="accent5">
                <a:lumMod val="75000"/>
              </a:schemeClr>
            </a:solidFill>
            <a:ln w="25400">
              <a:noFill/>
            </a:ln>
          </c:spPr>
          <c:invertIfNegative val="0"/>
          <c:xVal>
            <c:numRef>
              <c:f>'Graphs 13-14'!$B$81</c:f>
              <c:numCache>
                <c:formatCode>0.0%</c:formatCode>
                <c:ptCount val="1"/>
                <c:pt idx="0">
                  <c:v>1.1703419718015909E-2</c:v>
                </c:pt>
              </c:numCache>
            </c:numRef>
          </c:xVal>
          <c:yVal>
            <c:numRef>
              <c:f>'Graphs 13-14'!$C$81</c:f>
              <c:numCache>
                <c:formatCode>0.0%</c:formatCode>
                <c:ptCount val="1"/>
                <c:pt idx="0">
                  <c:v>6.7441512729331521E-3</c:v>
                </c:pt>
              </c:numCache>
            </c:numRef>
          </c:yVal>
          <c:bubbleSize>
            <c:numRef>
              <c:f>'Graphs 13-14'!$E$81</c:f>
              <c:numCache>
                <c:formatCode>0.0%</c:formatCode>
                <c:ptCount val="1"/>
                <c:pt idx="0">
                  <c:v>0.58581224061392279</c:v>
                </c:pt>
              </c:numCache>
            </c:numRef>
          </c:bubbleSize>
          <c:bubble3D val="0"/>
          <c:extLst>
            <c:ext xmlns:c16="http://schemas.microsoft.com/office/drawing/2014/chart" uri="{C3380CC4-5D6E-409C-BE32-E72D297353CC}">
              <c16:uniqueId val="{00000003-FFE5-4585-8042-0D9B6F3A0223}"/>
            </c:ext>
          </c:extLst>
        </c:ser>
        <c:ser>
          <c:idx val="4"/>
          <c:order val="4"/>
          <c:tx>
            <c:strRef>
              <c:f>'Graphs 13-14'!$A$82</c:f>
              <c:strCache>
                <c:ptCount val="1"/>
                <c:pt idx="0">
                  <c:v>2009-2014</c:v>
                </c:pt>
              </c:strCache>
            </c:strRef>
          </c:tx>
          <c:spPr>
            <a:solidFill>
              <a:schemeClr val="accent5">
                <a:lumMod val="50000"/>
              </a:schemeClr>
            </a:solidFill>
            <a:ln w="25400">
              <a:noFill/>
            </a:ln>
          </c:spPr>
          <c:invertIfNegative val="0"/>
          <c:xVal>
            <c:numRef>
              <c:f>'Graphs 13-14'!$B$82</c:f>
              <c:numCache>
                <c:formatCode>0.0%</c:formatCode>
                <c:ptCount val="1"/>
                <c:pt idx="0">
                  <c:v>1.3859186454217536E-2</c:v>
                </c:pt>
              </c:numCache>
            </c:numRef>
          </c:xVal>
          <c:yVal>
            <c:numRef>
              <c:f>'Graphs 13-14'!$C$82</c:f>
              <c:numCache>
                <c:formatCode>0.0%</c:formatCode>
                <c:ptCount val="1"/>
                <c:pt idx="0">
                  <c:v>4.759343193286583E-3</c:v>
                </c:pt>
              </c:numCache>
            </c:numRef>
          </c:yVal>
          <c:bubbleSize>
            <c:numRef>
              <c:f>'Graphs 13-14'!$E$82</c:f>
              <c:numCache>
                <c:formatCode>0.0%</c:formatCode>
                <c:ptCount val="1"/>
                <c:pt idx="0">
                  <c:v>0.69198187057213145</c:v>
                </c:pt>
              </c:numCache>
            </c:numRef>
          </c:bubbleSize>
          <c:bubble3D val="0"/>
          <c:extLst>
            <c:ext xmlns:c16="http://schemas.microsoft.com/office/drawing/2014/chart" uri="{C3380CC4-5D6E-409C-BE32-E72D297353CC}">
              <c16:uniqueId val="{00000004-FFE5-4585-8042-0D9B6F3A0223}"/>
            </c:ext>
          </c:extLst>
        </c:ser>
        <c:dLbls>
          <c:showLegendKey val="0"/>
          <c:showVal val="0"/>
          <c:showCatName val="0"/>
          <c:showSerName val="0"/>
          <c:showPercent val="0"/>
          <c:showBubbleSize val="0"/>
        </c:dLbls>
        <c:bubbleScale val="100"/>
        <c:showNegBubbles val="0"/>
        <c:axId val="188382208"/>
        <c:axId val="188400768"/>
      </c:bubbleChart>
      <c:valAx>
        <c:axId val="188382208"/>
        <c:scaling>
          <c:orientation val="minMax"/>
          <c:max val="5.000000000000001E-2"/>
          <c:min val="-1.0000000000000002E-2"/>
        </c:scaling>
        <c:delete val="0"/>
        <c:axPos val="b"/>
        <c:title>
          <c:tx>
            <c:rich>
              <a:bodyPr/>
              <a:lstStyle/>
              <a:p>
                <a:pPr>
                  <a:defRPr/>
                </a:pPr>
                <a:r>
                  <a:rPr lang="en-GB"/>
                  <a:t>Animal heads growth</a:t>
                </a:r>
              </a:p>
            </c:rich>
          </c:tx>
          <c:layout>
            <c:manualLayout>
              <c:xMode val="edge"/>
              <c:yMode val="edge"/>
              <c:x val="0.32751010101010103"/>
              <c:y val="0.90760379033925742"/>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400768"/>
        <c:crosses val="autoZero"/>
        <c:crossBetween val="midCat"/>
        <c:majorUnit val="1.0000000000000002E-2"/>
      </c:valAx>
      <c:valAx>
        <c:axId val="188400768"/>
        <c:scaling>
          <c:orientation val="minMax"/>
          <c:max val="5.000000000000001E-2"/>
          <c:min val="-1.0000000000000002E-2"/>
        </c:scaling>
        <c:delete val="0"/>
        <c:axPos val="l"/>
        <c:title>
          <c:tx>
            <c:rich>
              <a:bodyPr/>
              <a:lstStyle/>
              <a:p>
                <a:pPr>
                  <a:defRPr/>
                </a:pPr>
                <a:r>
                  <a:rPr lang="en-GB"/>
                  <a:t>Yield growth</a:t>
                </a:r>
              </a:p>
            </c:rich>
          </c:tx>
          <c:layout>
            <c:manualLayout>
              <c:xMode val="edge"/>
              <c:yMode val="edge"/>
              <c:x val="1.2491792929292929E-2"/>
              <c:y val="0.2104222165456337"/>
            </c:manualLayout>
          </c:layout>
          <c:overlay val="0"/>
        </c:title>
        <c:numFmt formatCode="0%" sourceLinked="0"/>
        <c:majorTickMark val="out"/>
        <c:minorTickMark val="none"/>
        <c:tickLblPos val="nextTo"/>
        <c:spPr>
          <a:ln w="6350">
            <a:solidFill>
              <a:schemeClr val="bg1">
                <a:lumMod val="65000"/>
              </a:schemeClr>
            </a:solidFill>
          </a:ln>
        </c:spPr>
        <c:txPr>
          <a:bodyPr rot="0" vert="horz"/>
          <a:lstStyle/>
          <a:p>
            <a:pPr>
              <a:defRPr/>
            </a:pPr>
            <a:endParaRPr lang="en-US"/>
          </a:p>
        </c:txPr>
        <c:crossAx val="188382208"/>
        <c:crosses val="autoZero"/>
        <c:crossBetween val="midCat"/>
        <c:majorUnit val="1.0000000000000002E-2"/>
      </c:valAx>
    </c:plotArea>
    <c:legend>
      <c:legendPos val="r"/>
      <c:layout>
        <c:manualLayout>
          <c:xMode val="edge"/>
          <c:yMode val="edge"/>
          <c:x val="0.77658737373737374"/>
          <c:y val="0.51404826388888891"/>
          <c:w val="0.19642416492810194"/>
          <c:h val="0.32243159722222225"/>
        </c:manualLayout>
      </c:layout>
      <c:overlay val="0"/>
    </c:legend>
    <c:plotVisOnly val="1"/>
    <c:dispBlanksAs val="gap"/>
    <c:showDLblsOverMax val="0"/>
  </c:chart>
  <c:spPr>
    <a:ln>
      <a:noFill/>
    </a:ln>
  </c:spPr>
  <c:txPr>
    <a:bodyPr/>
    <a:lstStyle/>
    <a:p>
      <a:pPr>
        <a:defRPr sz="7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99414582423285E-2"/>
          <c:y val="2.9749830966869506E-2"/>
          <c:w val="0.90344065656565653"/>
          <c:h val="0.71893181818181817"/>
        </c:manualLayout>
      </c:layout>
      <c:barChart>
        <c:barDir val="col"/>
        <c:grouping val="clustered"/>
        <c:varyColors val="0"/>
        <c:ser>
          <c:idx val="3"/>
          <c:order val="0"/>
          <c:tx>
            <c:strRef>
              <c:f>'Graphs 2-4 and 10'!$B$9</c:f>
              <c:strCache>
                <c:ptCount val="1"/>
                <c:pt idx="0">
                  <c:v>1961-1973</c:v>
                </c:pt>
              </c:strCache>
            </c:strRef>
          </c:tx>
          <c:spPr>
            <a:solidFill>
              <a:schemeClr val="accent6"/>
            </a:solidFill>
            <a:ln>
              <a:noFill/>
            </a:ln>
          </c:spPr>
          <c:invertIfNegative val="0"/>
          <c:cat>
            <c:strRef>
              <c:f>'Graphs 2-4 and 10'!$A$10:$A$15</c:f>
              <c:strCache>
                <c:ptCount val="6"/>
                <c:pt idx="0">
                  <c:v>Cereals</c:v>
                </c:pt>
                <c:pt idx="1">
                  <c:v>Oilseeds</c:v>
                </c:pt>
                <c:pt idx="2">
                  <c:v>Sugar
crops</c:v>
                </c:pt>
                <c:pt idx="3">
                  <c:v>Starchy
roots</c:v>
                </c:pt>
                <c:pt idx="4">
                  <c:v>Meat</c:v>
                </c:pt>
                <c:pt idx="5">
                  <c:v>Milk</c:v>
                </c:pt>
              </c:strCache>
            </c:strRef>
          </c:cat>
          <c:val>
            <c:numRef>
              <c:f>'Graphs 2-4 and 10'!$B$10:$B$15</c:f>
              <c:numCache>
                <c:formatCode>0.0%</c:formatCode>
                <c:ptCount val="6"/>
                <c:pt idx="0">
                  <c:v>3.0963736143756648E-2</c:v>
                </c:pt>
                <c:pt idx="1">
                  <c:v>3.0437931283262144E-2</c:v>
                </c:pt>
                <c:pt idx="2">
                  <c:v>2.83564902252742E-2</c:v>
                </c:pt>
                <c:pt idx="3">
                  <c:v>1.5376457362465743E-2</c:v>
                </c:pt>
                <c:pt idx="4">
                  <c:v>3.2408686356130402E-2</c:v>
                </c:pt>
                <c:pt idx="5">
                  <c:v>1.3145995804014489E-2</c:v>
                </c:pt>
              </c:numCache>
            </c:numRef>
          </c:val>
          <c:extLst>
            <c:ext xmlns:c16="http://schemas.microsoft.com/office/drawing/2014/chart" uri="{C3380CC4-5D6E-409C-BE32-E72D297353CC}">
              <c16:uniqueId val="{00000000-06BE-4F70-882F-0ABBEB6B6E6C}"/>
            </c:ext>
          </c:extLst>
        </c:ser>
        <c:ser>
          <c:idx val="4"/>
          <c:order val="1"/>
          <c:tx>
            <c:strRef>
              <c:f>'Graphs 2-4 and 10'!$C$9</c:f>
              <c:strCache>
                <c:ptCount val="1"/>
                <c:pt idx="0">
                  <c:v>1973-1985</c:v>
                </c:pt>
              </c:strCache>
            </c:strRef>
          </c:tx>
          <c:spPr>
            <a:solidFill>
              <a:schemeClr val="accent2"/>
            </a:solidFill>
            <a:ln>
              <a:noFill/>
            </a:ln>
          </c:spPr>
          <c:invertIfNegative val="0"/>
          <c:cat>
            <c:strRef>
              <c:f>'Graphs 2-4 and 10'!$A$10:$A$15</c:f>
              <c:strCache>
                <c:ptCount val="6"/>
                <c:pt idx="0">
                  <c:v>Cereals</c:v>
                </c:pt>
                <c:pt idx="1">
                  <c:v>Oilseeds</c:v>
                </c:pt>
                <c:pt idx="2">
                  <c:v>Sugar
crops</c:v>
                </c:pt>
                <c:pt idx="3">
                  <c:v>Starchy
roots</c:v>
                </c:pt>
                <c:pt idx="4">
                  <c:v>Meat</c:v>
                </c:pt>
                <c:pt idx="5">
                  <c:v>Milk</c:v>
                </c:pt>
              </c:strCache>
            </c:strRef>
          </c:cat>
          <c:val>
            <c:numRef>
              <c:f>'Graphs 2-4 and 10'!$C$10:$C$15</c:f>
              <c:numCache>
                <c:formatCode>0.0%</c:formatCode>
                <c:ptCount val="6"/>
                <c:pt idx="0">
                  <c:v>2.4504349329249636E-2</c:v>
                </c:pt>
                <c:pt idx="1">
                  <c:v>3.826037689274614E-2</c:v>
                </c:pt>
                <c:pt idx="2">
                  <c:v>3.2883024882448098E-2</c:v>
                </c:pt>
                <c:pt idx="3">
                  <c:v>3.0391867230119374E-3</c:v>
                </c:pt>
                <c:pt idx="4">
                  <c:v>2.836573535226421E-2</c:v>
                </c:pt>
                <c:pt idx="5">
                  <c:v>1.8899580829351663E-2</c:v>
                </c:pt>
              </c:numCache>
            </c:numRef>
          </c:val>
          <c:extLst>
            <c:ext xmlns:c16="http://schemas.microsoft.com/office/drawing/2014/chart" uri="{C3380CC4-5D6E-409C-BE32-E72D297353CC}">
              <c16:uniqueId val="{00000001-06BE-4F70-882F-0ABBEB6B6E6C}"/>
            </c:ext>
          </c:extLst>
        </c:ser>
        <c:ser>
          <c:idx val="5"/>
          <c:order val="2"/>
          <c:tx>
            <c:strRef>
              <c:f>'Graphs 2-4 and 10'!$D$9</c:f>
              <c:strCache>
                <c:ptCount val="1"/>
                <c:pt idx="0">
                  <c:v>1985-1997</c:v>
                </c:pt>
              </c:strCache>
            </c:strRef>
          </c:tx>
          <c:spPr>
            <a:solidFill>
              <a:srgbClr val="00B0F0"/>
            </a:solidFill>
            <a:ln>
              <a:noFill/>
            </a:ln>
          </c:spPr>
          <c:invertIfNegative val="0"/>
          <c:cat>
            <c:strRef>
              <c:f>'Graphs 2-4 and 10'!$A$10:$A$15</c:f>
              <c:strCache>
                <c:ptCount val="6"/>
                <c:pt idx="0">
                  <c:v>Cereals</c:v>
                </c:pt>
                <c:pt idx="1">
                  <c:v>Oilseeds</c:v>
                </c:pt>
                <c:pt idx="2">
                  <c:v>Sugar
crops</c:v>
                </c:pt>
                <c:pt idx="3">
                  <c:v>Starchy
roots</c:v>
                </c:pt>
                <c:pt idx="4">
                  <c:v>Meat</c:v>
                </c:pt>
                <c:pt idx="5">
                  <c:v>Milk</c:v>
                </c:pt>
              </c:strCache>
            </c:strRef>
          </c:cat>
          <c:val>
            <c:numRef>
              <c:f>'Graphs 2-4 and 10'!$D$10:$D$15</c:f>
              <c:numCache>
                <c:formatCode>0.0%</c:formatCode>
                <c:ptCount val="6"/>
                <c:pt idx="0">
                  <c:v>1.2352744895829347E-2</c:v>
                </c:pt>
                <c:pt idx="1">
                  <c:v>4.0523532025381427E-2</c:v>
                </c:pt>
                <c:pt idx="2">
                  <c:v>1.7323957106811748E-2</c:v>
                </c:pt>
                <c:pt idx="3">
                  <c:v>1.1006052739825521E-2</c:v>
                </c:pt>
                <c:pt idx="4">
                  <c:v>2.7033256160310371E-2</c:v>
                </c:pt>
                <c:pt idx="5">
                  <c:v>6.7162336375319849E-3</c:v>
                </c:pt>
              </c:numCache>
            </c:numRef>
          </c:val>
          <c:extLst>
            <c:ext xmlns:c16="http://schemas.microsoft.com/office/drawing/2014/chart" uri="{C3380CC4-5D6E-409C-BE32-E72D297353CC}">
              <c16:uniqueId val="{00000002-06BE-4F70-882F-0ABBEB6B6E6C}"/>
            </c:ext>
          </c:extLst>
        </c:ser>
        <c:ser>
          <c:idx val="6"/>
          <c:order val="3"/>
          <c:tx>
            <c:strRef>
              <c:f>'Graphs 2-4 and 10'!$E$9</c:f>
              <c:strCache>
                <c:ptCount val="1"/>
                <c:pt idx="0">
                  <c:v>1997-2009</c:v>
                </c:pt>
              </c:strCache>
            </c:strRef>
          </c:tx>
          <c:spPr>
            <a:solidFill>
              <a:schemeClr val="accent4"/>
            </a:solidFill>
            <a:ln>
              <a:noFill/>
            </a:ln>
          </c:spPr>
          <c:invertIfNegative val="0"/>
          <c:cat>
            <c:strRef>
              <c:f>'Graphs 2-4 and 10'!$A$10:$A$15</c:f>
              <c:strCache>
                <c:ptCount val="6"/>
                <c:pt idx="0">
                  <c:v>Cereals</c:v>
                </c:pt>
                <c:pt idx="1">
                  <c:v>Oilseeds</c:v>
                </c:pt>
                <c:pt idx="2">
                  <c:v>Sugar
crops</c:v>
                </c:pt>
                <c:pt idx="3">
                  <c:v>Starchy
roots</c:v>
                </c:pt>
                <c:pt idx="4">
                  <c:v>Meat</c:v>
                </c:pt>
                <c:pt idx="5">
                  <c:v>Milk</c:v>
                </c:pt>
              </c:strCache>
            </c:strRef>
          </c:cat>
          <c:val>
            <c:numRef>
              <c:f>'Graphs 2-4 and 10'!$E$10:$E$15</c:f>
              <c:numCache>
                <c:formatCode>0.0%</c:formatCode>
                <c:ptCount val="6"/>
                <c:pt idx="0">
                  <c:v>1.6487752717731893E-2</c:v>
                </c:pt>
                <c:pt idx="1">
                  <c:v>4.3687118672084892E-2</c:v>
                </c:pt>
                <c:pt idx="2">
                  <c:v>2.1457356489618603E-2</c:v>
                </c:pt>
                <c:pt idx="3">
                  <c:v>1.1370183578548278E-2</c:v>
                </c:pt>
                <c:pt idx="4">
                  <c:v>2.5816868249335982E-2</c:v>
                </c:pt>
                <c:pt idx="5">
                  <c:v>2.0493169665250548E-2</c:v>
                </c:pt>
              </c:numCache>
            </c:numRef>
          </c:val>
          <c:extLst>
            <c:ext xmlns:c16="http://schemas.microsoft.com/office/drawing/2014/chart" uri="{C3380CC4-5D6E-409C-BE32-E72D297353CC}">
              <c16:uniqueId val="{00000003-06BE-4F70-882F-0ABBEB6B6E6C}"/>
            </c:ext>
          </c:extLst>
        </c:ser>
        <c:ser>
          <c:idx val="7"/>
          <c:order val="4"/>
          <c:tx>
            <c:strRef>
              <c:f>'Graphs 2-4 and 10'!$F$9</c:f>
              <c:strCache>
                <c:ptCount val="1"/>
                <c:pt idx="0">
                  <c:v>2009-2014</c:v>
                </c:pt>
              </c:strCache>
            </c:strRef>
          </c:tx>
          <c:spPr>
            <a:solidFill>
              <a:srgbClr val="00B050"/>
            </a:solidFill>
            <a:ln>
              <a:noFill/>
            </a:ln>
          </c:spPr>
          <c:invertIfNegative val="0"/>
          <c:cat>
            <c:strRef>
              <c:f>'Graphs 2-4 and 10'!$A$10:$A$15</c:f>
              <c:strCache>
                <c:ptCount val="6"/>
                <c:pt idx="0">
                  <c:v>Cereals</c:v>
                </c:pt>
                <c:pt idx="1">
                  <c:v>Oilseeds</c:v>
                </c:pt>
                <c:pt idx="2">
                  <c:v>Sugar
crops</c:v>
                </c:pt>
                <c:pt idx="3">
                  <c:v>Starchy
roots</c:v>
                </c:pt>
                <c:pt idx="4">
                  <c:v>Meat</c:v>
                </c:pt>
                <c:pt idx="5">
                  <c:v>Milk</c:v>
                </c:pt>
              </c:strCache>
            </c:strRef>
          </c:cat>
          <c:val>
            <c:numRef>
              <c:f>'Graphs 2-4 and 10'!$F$10:$F$15</c:f>
              <c:numCache>
                <c:formatCode>0.0%</c:formatCode>
                <c:ptCount val="6"/>
                <c:pt idx="0">
                  <c:v>1.9506012943670895E-2</c:v>
                </c:pt>
                <c:pt idx="1">
                  <c:v>4.3129754831424519E-2</c:v>
                </c:pt>
                <c:pt idx="2">
                  <c:v>2.4375162609439657E-2</c:v>
                </c:pt>
                <c:pt idx="3">
                  <c:v>2.7681255755726254E-2</c:v>
                </c:pt>
                <c:pt idx="4">
                  <c:v>1.8301002837232971E-2</c:v>
                </c:pt>
                <c:pt idx="5">
                  <c:v>1.6239265409823959E-2</c:v>
                </c:pt>
              </c:numCache>
            </c:numRef>
          </c:val>
          <c:extLst>
            <c:ext xmlns:c16="http://schemas.microsoft.com/office/drawing/2014/chart" uri="{C3380CC4-5D6E-409C-BE32-E72D297353CC}">
              <c16:uniqueId val="{00000004-06BE-4F70-882F-0ABBEB6B6E6C}"/>
            </c:ext>
          </c:extLst>
        </c:ser>
        <c:dLbls>
          <c:showLegendKey val="0"/>
          <c:showVal val="0"/>
          <c:showCatName val="0"/>
          <c:showSerName val="0"/>
          <c:showPercent val="0"/>
          <c:showBubbleSize val="0"/>
        </c:dLbls>
        <c:gapWidth val="150"/>
        <c:axId val="186288768"/>
        <c:axId val="186290560"/>
      </c:barChart>
      <c:catAx>
        <c:axId val="186288768"/>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n-US"/>
          </a:p>
        </c:txPr>
        <c:crossAx val="186290560"/>
        <c:crosses val="autoZero"/>
        <c:auto val="1"/>
        <c:lblAlgn val="ctr"/>
        <c:lblOffset val="100"/>
        <c:noMultiLvlLbl val="0"/>
      </c:catAx>
      <c:valAx>
        <c:axId val="186290560"/>
        <c:scaling>
          <c:orientation val="minMax"/>
          <c:max val="5.000000000000001E-2"/>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ln>
        </c:spPr>
        <c:crossAx val="186288768"/>
        <c:crosses val="autoZero"/>
        <c:crossBetween val="between"/>
        <c:majorUnit val="1.0000000000000002E-2"/>
      </c:valAx>
      <c:spPr>
        <a:ln w="3175">
          <a:solidFill>
            <a:schemeClr val="bg1">
              <a:lumMod val="65000"/>
            </a:schemeClr>
          </a:solidFill>
        </a:ln>
      </c:spPr>
    </c:plotArea>
    <c:legend>
      <c:legendPos val="b"/>
      <c:layout>
        <c:manualLayout>
          <c:xMode val="edge"/>
          <c:yMode val="edge"/>
          <c:x val="0"/>
          <c:y val="0.94004178049172427"/>
          <c:w val="1"/>
          <c:h val="5.315549841984038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7828282828283"/>
          <c:y val="5.2499074074074073E-2"/>
          <c:w val="0.85463289141414145"/>
          <c:h val="0.76224944444444442"/>
        </c:manualLayout>
      </c:layout>
      <c:lineChart>
        <c:grouping val="standard"/>
        <c:varyColors val="0"/>
        <c:ser>
          <c:idx val="2"/>
          <c:order val="0"/>
          <c:tx>
            <c:strRef>
              <c:f>'Graphs 15-19'!$B$7</c:f>
              <c:strCache>
                <c:ptCount val="1"/>
                <c:pt idx="0">
                  <c:v>Energy use in agriculture</c:v>
                </c:pt>
              </c:strCache>
            </c:strRef>
          </c:tx>
          <c:spPr>
            <a:ln w="19050">
              <a:solidFill>
                <a:srgbClr val="42A62A"/>
              </a:solidFill>
            </a:ln>
          </c:spPr>
          <c:marker>
            <c:symbol val="none"/>
          </c:marker>
          <c:cat>
            <c:numRef>
              <c:f>'Graphs 15-19'!$F$6:$AU$6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'Graphs 15-19'!$F$7:$AU$7</c:f>
              <c:numCache>
                <c:formatCode>#\ ##0.0</c:formatCode>
                <c:ptCount val="42"/>
                <c:pt idx="0">
                  <c:v>0.87031999999999998</c:v>
                </c:pt>
                <c:pt idx="1">
                  <c:v>0.88618699999999995</c:v>
                </c:pt>
                <c:pt idx="2">
                  <c:v>0.957395</c:v>
                </c:pt>
                <c:pt idx="3">
                  <c:v>0.97541199999999995</c:v>
                </c:pt>
                <c:pt idx="4">
                  <c:v>0.95649200000000001</c:v>
                </c:pt>
                <c:pt idx="5">
                  <c:v>0.97407900000000003</c:v>
                </c:pt>
                <c:pt idx="6">
                  <c:v>1.206021</c:v>
                </c:pt>
                <c:pt idx="7">
                  <c:v>1.3671420000000001</c:v>
                </c:pt>
                <c:pt idx="8">
                  <c:v>1.3879969999999999</c:v>
                </c:pt>
                <c:pt idx="9">
                  <c:v>1.549763</c:v>
                </c:pt>
                <c:pt idx="10">
                  <c:v>1.4881439999999999</c:v>
                </c:pt>
                <c:pt idx="11">
                  <c:v>1.3967259999999999</c:v>
                </c:pt>
                <c:pt idx="12">
                  <c:v>1.8080639999999999</c:v>
                </c:pt>
                <c:pt idx="13">
                  <c:v>1.91479</c:v>
                </c:pt>
                <c:pt idx="14">
                  <c:v>1.929797</c:v>
                </c:pt>
                <c:pt idx="15">
                  <c:v>1.2469140000000001</c:v>
                </c:pt>
                <c:pt idx="16">
                  <c:v>2.333825</c:v>
                </c:pt>
                <c:pt idx="17">
                  <c:v>2.4199109999999999</c:v>
                </c:pt>
                <c:pt idx="18">
                  <c:v>2.5250889999999999</c:v>
                </c:pt>
                <c:pt idx="19">
                  <c:v>2.5478360000000002</c:v>
                </c:pt>
                <c:pt idx="20">
                  <c:v>2.4973969999999999</c:v>
                </c:pt>
                <c:pt idx="21">
                  <c:v>2.5751840000000001</c:v>
                </c:pt>
                <c:pt idx="22">
                  <c:v>3.50143775</c:v>
                </c:pt>
                <c:pt idx="23">
                  <c:v>3.3943819400000002</c:v>
                </c:pt>
                <c:pt idx="24">
                  <c:v>3.34824806</c:v>
                </c:pt>
                <c:pt idx="25">
                  <c:v>3.4967778900000002</c:v>
                </c:pt>
                <c:pt idx="26">
                  <c:v>3.49982156</c:v>
                </c:pt>
                <c:pt idx="27">
                  <c:v>3.5371308399999997</c:v>
                </c:pt>
                <c:pt idx="28">
                  <c:v>3.56017596</c:v>
                </c:pt>
                <c:pt idx="29">
                  <c:v>3.5511995600000001</c:v>
                </c:pt>
                <c:pt idx="30">
                  <c:v>3.6201578999999997</c:v>
                </c:pt>
                <c:pt idx="31">
                  <c:v>3.6524845099999999</c:v>
                </c:pt>
                <c:pt idx="32">
                  <c:v>3.6506457799999996</c:v>
                </c:pt>
                <c:pt idx="33">
                  <c:v>3.4256724300000001</c:v>
                </c:pt>
                <c:pt idx="34">
                  <c:v>3.6963762999999998</c:v>
                </c:pt>
                <c:pt idx="35">
                  <c:v>3.9003460899999998</c:v>
                </c:pt>
                <c:pt idx="36">
                  <c:v>4.1901973699999999</c:v>
                </c:pt>
                <c:pt idx="37">
                  <c:v>3.84032324</c:v>
                </c:pt>
                <c:pt idx="38">
                  <c:v>3.9191027099999998</c:v>
                </c:pt>
                <c:pt idx="39">
                  <c:v>3.6665780899999998</c:v>
                </c:pt>
                <c:pt idx="40">
                  <c:v>3.9117277100000001</c:v>
                </c:pt>
                <c:pt idx="41">
                  <c:v>4.05185657</c:v>
                </c:pt>
              </c:numCache>
            </c:numRef>
          </c:val>
          <c:smooth val="1"/>
          <c:extLst>
            <c:ext xmlns:c16="http://schemas.microsoft.com/office/drawing/2014/chart" uri="{C3380CC4-5D6E-409C-BE32-E72D297353CC}">
              <c16:uniqueId val="{00000000-4193-4059-B5AB-DD1ADB496053}"/>
            </c:ext>
          </c:extLst>
        </c:ser>
        <c:dLbls>
          <c:showLegendKey val="0"/>
          <c:showVal val="0"/>
          <c:showCatName val="0"/>
          <c:showSerName val="0"/>
          <c:showPercent val="0"/>
          <c:showBubbleSize val="0"/>
        </c:dLbls>
        <c:smooth val="0"/>
        <c:axId val="188535168"/>
        <c:axId val="188536704"/>
      </c:lineChart>
      <c:catAx>
        <c:axId val="18853516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8536704"/>
        <c:crosses val="autoZero"/>
        <c:auto val="1"/>
        <c:lblAlgn val="ctr"/>
        <c:lblOffset val="100"/>
        <c:noMultiLvlLbl val="0"/>
      </c:catAx>
      <c:valAx>
        <c:axId val="188536704"/>
        <c:scaling>
          <c:orientation val="minMax"/>
          <c:max val="5"/>
          <c:min val="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Million terajoule</a:t>
                </a:r>
              </a:p>
            </c:rich>
          </c:tx>
          <c:layout>
            <c:manualLayout>
              <c:xMode val="edge"/>
              <c:yMode val="edge"/>
              <c:x val="4.1833964646464652E-3"/>
              <c:y val="0.17327833333333334"/>
            </c:manualLayout>
          </c:layout>
          <c:overlay val="0"/>
        </c:title>
        <c:numFmt formatCode="0" sourceLinked="0"/>
        <c:majorTickMark val="out"/>
        <c:minorTickMark val="none"/>
        <c:tickLblPos val="nextTo"/>
        <c:spPr>
          <a:ln w="3175">
            <a:solidFill>
              <a:schemeClr val="bg1">
                <a:lumMod val="65000"/>
              </a:schemeClr>
            </a:solidFill>
          </a:ln>
        </c:spPr>
        <c:crossAx val="188535168"/>
        <c:crosses val="autoZero"/>
        <c:crossBetween val="between"/>
        <c:majorUnit val="1"/>
      </c:valAx>
      <c:spPr>
        <a:ln w="3175">
          <a:solidFill>
            <a:schemeClr val="bg1">
              <a:lumMod val="65000"/>
            </a:schemeClr>
          </a:solidFill>
        </a:ln>
      </c:spPr>
    </c:plotArea>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61363636363638"/>
          <c:y val="5.2499074074074073E-2"/>
          <c:w val="0.83859753787878788"/>
          <c:h val="0.65641611111111109"/>
        </c:manualLayout>
      </c:layout>
      <c:lineChart>
        <c:grouping val="standard"/>
        <c:varyColors val="0"/>
        <c:ser>
          <c:idx val="0"/>
          <c:order val="0"/>
          <c:tx>
            <c:strRef>
              <c:f>'Graphs 15-19'!$B$31</c:f>
              <c:strCache>
                <c:ptCount val="1"/>
                <c:pt idx="0">
                  <c:v>Nitrogen fert.</c:v>
                </c:pt>
              </c:strCache>
            </c:strRef>
          </c:tx>
          <c:spPr>
            <a:ln w="19050">
              <a:solidFill>
                <a:srgbClr val="0070C0"/>
              </a:solidFill>
            </a:ln>
          </c:spPr>
          <c:marker>
            <c:symbol val="none"/>
          </c:marker>
          <c:cat>
            <c:numRef>
              <c:f>'Graphs 15-19'!$F$30:$Q$30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'Graphs 15-19'!$F$31:$Q$31</c:f>
              <c:numCache>
                <c:formatCode>#\ ##0.0</c:formatCode>
                <c:ptCount val="12"/>
                <c:pt idx="0">
                  <c:v>79.154775999999998</c:v>
                </c:pt>
                <c:pt idx="1">
                  <c:v>82.916521000000003</c:v>
                </c:pt>
                <c:pt idx="2">
                  <c:v>85.050312000000005</c:v>
                </c:pt>
                <c:pt idx="3">
                  <c:v>85.148148000000006</c:v>
                </c:pt>
                <c:pt idx="4">
                  <c:v>87.390007999999995</c:v>
                </c:pt>
                <c:pt idx="5">
                  <c:v>91.123414999999994</c:v>
                </c:pt>
                <c:pt idx="6">
                  <c:v>90.258920000000003</c:v>
                </c:pt>
                <c:pt idx="7">
                  <c:v>92.040356000000003</c:v>
                </c:pt>
                <c:pt idx="8">
                  <c:v>94.855671000000001</c:v>
                </c:pt>
                <c:pt idx="9">
                  <c:v>98.366528000000002</c:v>
                </c:pt>
                <c:pt idx="10">
                  <c:v>98.697660999999997</c:v>
                </c:pt>
                <c:pt idx="11">
                  <c:v>99.572136</c:v>
                </c:pt>
              </c:numCache>
            </c:numRef>
          </c:val>
          <c:smooth val="1"/>
          <c:extLst>
            <c:ext xmlns:c16="http://schemas.microsoft.com/office/drawing/2014/chart" uri="{C3380CC4-5D6E-409C-BE32-E72D297353CC}">
              <c16:uniqueId val="{00000000-7184-4CE5-8D82-9C08AFE45495}"/>
            </c:ext>
          </c:extLst>
        </c:ser>
        <c:ser>
          <c:idx val="2"/>
          <c:order val="1"/>
          <c:tx>
            <c:strRef>
              <c:f>'Graphs 15-19'!$B$32</c:f>
              <c:strCache>
                <c:ptCount val="1"/>
                <c:pt idx="0">
                  <c:v>Phospate fert.</c:v>
                </c:pt>
              </c:strCache>
            </c:strRef>
          </c:tx>
          <c:spPr>
            <a:ln w="19050">
              <a:solidFill>
                <a:srgbClr val="FFC000"/>
              </a:solidFill>
            </a:ln>
          </c:spPr>
          <c:marker>
            <c:symbol val="none"/>
          </c:marker>
          <c:cat>
            <c:numRef>
              <c:f>'Graphs 15-19'!$F$30:$Q$30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'Graphs 15-19'!$F$32:$Q$32</c:f>
              <c:numCache>
                <c:formatCode>#\ ##0.0</c:formatCode>
                <c:ptCount val="12"/>
                <c:pt idx="0">
                  <c:v>31.115853999999999</c:v>
                </c:pt>
                <c:pt idx="1">
                  <c:v>33.330030000000001</c:v>
                </c:pt>
                <c:pt idx="2">
                  <c:v>34.619442999999997</c:v>
                </c:pt>
                <c:pt idx="3">
                  <c:v>34.522058999999999</c:v>
                </c:pt>
                <c:pt idx="4">
                  <c:v>35.204647999999999</c:v>
                </c:pt>
                <c:pt idx="5">
                  <c:v>36.716149000000001</c:v>
                </c:pt>
                <c:pt idx="6">
                  <c:v>32.316026000000001</c:v>
                </c:pt>
                <c:pt idx="7">
                  <c:v>32.758920000000003</c:v>
                </c:pt>
                <c:pt idx="8">
                  <c:v>37.014232</c:v>
                </c:pt>
                <c:pt idx="9">
                  <c:v>38.749918999999998</c:v>
                </c:pt>
                <c:pt idx="10">
                  <c:v>39.617198000000002</c:v>
                </c:pt>
                <c:pt idx="11">
                  <c:v>38.181645000000003</c:v>
                </c:pt>
              </c:numCache>
            </c:numRef>
          </c:val>
          <c:smooth val="1"/>
          <c:extLst>
            <c:ext xmlns:c16="http://schemas.microsoft.com/office/drawing/2014/chart" uri="{C3380CC4-5D6E-409C-BE32-E72D297353CC}">
              <c16:uniqueId val="{00000001-7184-4CE5-8D82-9C08AFE45495}"/>
            </c:ext>
          </c:extLst>
        </c:ser>
        <c:ser>
          <c:idx val="1"/>
          <c:order val="2"/>
          <c:tx>
            <c:strRef>
              <c:f>'Graphs 15-19'!$B$33</c:f>
              <c:strCache>
                <c:ptCount val="1"/>
                <c:pt idx="0">
                  <c:v>Potash fert.</c:v>
                </c:pt>
              </c:strCache>
            </c:strRef>
          </c:tx>
          <c:spPr>
            <a:ln w="19050">
              <a:solidFill>
                <a:srgbClr val="42A62A"/>
              </a:solidFill>
            </a:ln>
          </c:spPr>
          <c:marker>
            <c:symbol val="none"/>
          </c:marker>
          <c:cat>
            <c:numRef>
              <c:f>'Graphs 15-19'!$F$30:$Q$30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'Graphs 15-19'!$F$33:$Q$33</c:f>
              <c:numCache>
                <c:formatCode>#\ ##0.0</c:formatCode>
                <c:ptCount val="12"/>
                <c:pt idx="0">
                  <c:v>23.229357</c:v>
                </c:pt>
                <c:pt idx="1">
                  <c:v>24.748535</c:v>
                </c:pt>
                <c:pt idx="2">
                  <c:v>26.859587999999999</c:v>
                </c:pt>
                <c:pt idx="3">
                  <c:v>25.300875000000001</c:v>
                </c:pt>
                <c:pt idx="4">
                  <c:v>25.872406000000002</c:v>
                </c:pt>
                <c:pt idx="5">
                  <c:v>28.491828999999999</c:v>
                </c:pt>
                <c:pt idx="6">
                  <c:v>26.902038000000001</c:v>
                </c:pt>
                <c:pt idx="7">
                  <c:v>22.777515000000001</c:v>
                </c:pt>
                <c:pt idx="8">
                  <c:v>27.279737000000001</c:v>
                </c:pt>
                <c:pt idx="9">
                  <c:v>28.618392</c:v>
                </c:pt>
                <c:pt idx="10">
                  <c:v>27.793727000000001</c:v>
                </c:pt>
                <c:pt idx="11">
                  <c:v>28.840674</c:v>
                </c:pt>
              </c:numCache>
            </c:numRef>
          </c:val>
          <c:smooth val="0"/>
          <c:extLst>
            <c:ext xmlns:c16="http://schemas.microsoft.com/office/drawing/2014/chart" uri="{C3380CC4-5D6E-409C-BE32-E72D297353CC}">
              <c16:uniqueId val="{00000002-7184-4CE5-8D82-9C08AFE45495}"/>
            </c:ext>
          </c:extLst>
        </c:ser>
        <c:dLbls>
          <c:showLegendKey val="0"/>
          <c:showVal val="0"/>
          <c:showCatName val="0"/>
          <c:showSerName val="0"/>
          <c:showPercent val="0"/>
          <c:showBubbleSize val="0"/>
        </c:dLbls>
        <c:smooth val="0"/>
        <c:axId val="188562432"/>
        <c:axId val="188584704"/>
      </c:lineChart>
      <c:catAx>
        <c:axId val="18856243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8584704"/>
        <c:crosses val="autoZero"/>
        <c:auto val="1"/>
        <c:lblAlgn val="ctr"/>
        <c:lblOffset val="100"/>
        <c:noMultiLvlLbl val="0"/>
      </c:catAx>
      <c:valAx>
        <c:axId val="188584704"/>
        <c:scaling>
          <c:orientation val="minMax"/>
          <c:min val="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Million tonnes of nutrients</a:t>
                </a:r>
              </a:p>
            </c:rich>
          </c:tx>
          <c:layout>
            <c:manualLayout>
              <c:xMode val="edge"/>
              <c:yMode val="edge"/>
              <c:x val="1.2201073232323232E-2"/>
              <c:y val="2.7463333333333343E-2"/>
            </c:manualLayout>
          </c:layout>
          <c:overlay val="0"/>
        </c:title>
        <c:numFmt formatCode="0" sourceLinked="0"/>
        <c:majorTickMark val="out"/>
        <c:minorTickMark val="none"/>
        <c:tickLblPos val="nextTo"/>
        <c:spPr>
          <a:ln w="3175">
            <a:solidFill>
              <a:schemeClr val="bg1">
                <a:lumMod val="65000"/>
              </a:schemeClr>
            </a:solidFill>
          </a:ln>
        </c:spPr>
        <c:crossAx val="188562432"/>
        <c:crosses val="autoZero"/>
        <c:crossBetween val="between"/>
      </c:valAx>
      <c:spPr>
        <a:ln w="3175">
          <a:solidFill>
            <a:schemeClr val="bg1">
              <a:lumMod val="65000"/>
            </a:schemeClr>
          </a:solidFill>
        </a:ln>
      </c:spPr>
    </c:plotArea>
    <c:legend>
      <c:legendPos val="b"/>
      <c:layout>
        <c:manualLayout>
          <c:xMode val="edge"/>
          <c:yMode val="edge"/>
          <c:x val="9.2975378787878787E-2"/>
          <c:y val="0.89276555555555559"/>
          <c:w val="0.88825978535353534"/>
          <c:h val="0.10723444444444444"/>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6489898989899"/>
          <c:y val="5.2499074074074073E-2"/>
          <c:w val="0.82256218434343431"/>
          <c:h val="0.67886565656565656"/>
        </c:manualLayout>
      </c:layout>
      <c:lineChart>
        <c:grouping val="standard"/>
        <c:varyColors val="0"/>
        <c:ser>
          <c:idx val="0"/>
          <c:order val="0"/>
          <c:tx>
            <c:strRef>
              <c:f>'Graphs 15-19'!$A$118</c:f>
              <c:strCache>
                <c:ptCount val="1"/>
                <c:pt idx="0">
                  <c:v>World</c:v>
                </c:pt>
              </c:strCache>
            </c:strRef>
          </c:tx>
          <c:spPr>
            <a:ln w="19050">
              <a:solidFill>
                <a:srgbClr val="42A62A"/>
              </a:solidFill>
            </a:ln>
          </c:spPr>
          <c:marker>
            <c:symbol val="none"/>
          </c:marker>
          <c:cat>
            <c:numRef>
              <c:f>'Graphs 15-19'!$F$117:$AN$117</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'Graphs 15-19'!$F$118:$AN$118</c:f>
              <c:numCache>
                <c:formatCode>#\ ##0.0</c:formatCode>
                <c:ptCount val="35"/>
                <c:pt idx="0">
                  <c:v>962.35900000000004</c:v>
                </c:pt>
                <c:pt idx="1">
                  <c:v>981.25900000000001</c:v>
                </c:pt>
                <c:pt idx="2">
                  <c:v>999.79399999999998</c:v>
                </c:pt>
                <c:pt idx="3">
                  <c:v>1018.829</c:v>
                </c:pt>
                <c:pt idx="4">
                  <c:v>1037.682</c:v>
                </c:pt>
                <c:pt idx="5">
                  <c:v>1057.079</c:v>
                </c:pt>
                <c:pt idx="6">
                  <c:v>1079.395</c:v>
                </c:pt>
                <c:pt idx="7">
                  <c:v>1100.2570000000001</c:v>
                </c:pt>
                <c:pt idx="8">
                  <c:v>1120.25</c:v>
                </c:pt>
                <c:pt idx="9">
                  <c:v>1138.731</c:v>
                </c:pt>
                <c:pt idx="10">
                  <c:v>1155.0650000000001</c:v>
                </c:pt>
                <c:pt idx="11">
                  <c:v>1166.002</c:v>
                </c:pt>
                <c:pt idx="12">
                  <c:v>1176.2090000000001</c:v>
                </c:pt>
                <c:pt idx="13">
                  <c:v>1184.8130000000001</c:v>
                </c:pt>
                <c:pt idx="14">
                  <c:v>1194.684</c:v>
                </c:pt>
                <c:pt idx="15">
                  <c:v>1202.787</c:v>
                </c:pt>
                <c:pt idx="16">
                  <c:v>1210.9390000000001</c:v>
                </c:pt>
                <c:pt idx="17">
                  <c:v>1218.106</c:v>
                </c:pt>
                <c:pt idx="18">
                  <c:v>1224.6289999999999</c:v>
                </c:pt>
                <c:pt idx="19">
                  <c:v>1232.817</c:v>
                </c:pt>
                <c:pt idx="20">
                  <c:v>1238.585</c:v>
                </c:pt>
                <c:pt idx="21">
                  <c:v>1246.8920000000001</c:v>
                </c:pt>
                <c:pt idx="22">
                  <c:v>1254.702</c:v>
                </c:pt>
                <c:pt idx="23">
                  <c:v>1262.47</c:v>
                </c:pt>
                <c:pt idx="24">
                  <c:v>1270.55</c:v>
                </c:pt>
                <c:pt idx="25">
                  <c:v>1278.8810000000001</c:v>
                </c:pt>
                <c:pt idx="26">
                  <c:v>1285.9190000000001</c:v>
                </c:pt>
                <c:pt idx="27">
                  <c:v>1293.194</c:v>
                </c:pt>
                <c:pt idx="28">
                  <c:v>1300.346</c:v>
                </c:pt>
                <c:pt idx="29">
                  <c:v>1307.154</c:v>
                </c:pt>
                <c:pt idx="30">
                  <c:v>1313.54</c:v>
                </c:pt>
                <c:pt idx="31">
                  <c:v>1319.5029999999999</c:v>
                </c:pt>
                <c:pt idx="32">
                  <c:v>1324.9760000000001</c:v>
                </c:pt>
                <c:pt idx="33">
                  <c:v>1329.8489999999999</c:v>
                </c:pt>
                <c:pt idx="34">
                  <c:v>1333.9169999999999</c:v>
                </c:pt>
              </c:numCache>
            </c:numRef>
          </c:val>
          <c:smooth val="1"/>
          <c:extLst>
            <c:ext xmlns:c16="http://schemas.microsoft.com/office/drawing/2014/chart" uri="{C3380CC4-5D6E-409C-BE32-E72D297353CC}">
              <c16:uniqueId val="{00000000-2F63-4503-A456-EB3F801616BE}"/>
            </c:ext>
          </c:extLst>
        </c:ser>
        <c:ser>
          <c:idx val="2"/>
          <c:order val="1"/>
          <c:tx>
            <c:strRef>
              <c:f>'Graphs 15-19'!$A$119</c:f>
              <c:strCache>
                <c:ptCount val="1"/>
                <c:pt idx="0">
                  <c:v>Africa</c:v>
                </c:pt>
              </c:strCache>
            </c:strRef>
          </c:tx>
          <c:spPr>
            <a:ln w="19050">
              <a:solidFill>
                <a:srgbClr val="7030A0"/>
              </a:solidFill>
            </a:ln>
          </c:spPr>
          <c:marker>
            <c:symbol val="none"/>
          </c:marker>
          <c:cat>
            <c:numRef>
              <c:f>'Graphs 15-19'!$F$117:$AN$117</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'Graphs 15-19'!$F$119:$AN$119</c:f>
              <c:numCache>
                <c:formatCode>#\ ##0.0</c:formatCode>
                <c:ptCount val="35"/>
                <c:pt idx="0">
                  <c:v>116.999</c:v>
                </c:pt>
                <c:pt idx="1">
                  <c:v>119.527</c:v>
                </c:pt>
                <c:pt idx="2">
                  <c:v>122.09699999999999</c:v>
                </c:pt>
                <c:pt idx="3">
                  <c:v>124.744</c:v>
                </c:pt>
                <c:pt idx="4">
                  <c:v>126.95699999999999</c:v>
                </c:pt>
                <c:pt idx="5">
                  <c:v>129.40600000000001</c:v>
                </c:pt>
                <c:pt idx="6">
                  <c:v>131.94499999999999</c:v>
                </c:pt>
                <c:pt idx="7">
                  <c:v>134.708</c:v>
                </c:pt>
                <c:pt idx="8">
                  <c:v>137.65199999999999</c:v>
                </c:pt>
                <c:pt idx="9">
                  <c:v>140.65899999999999</c:v>
                </c:pt>
                <c:pt idx="10">
                  <c:v>143.53700000000001</c:v>
                </c:pt>
                <c:pt idx="11">
                  <c:v>146.52500000000001</c:v>
                </c:pt>
                <c:pt idx="12">
                  <c:v>149.68899999999999</c:v>
                </c:pt>
                <c:pt idx="13">
                  <c:v>153.053</c:v>
                </c:pt>
                <c:pt idx="14">
                  <c:v>156.55500000000001</c:v>
                </c:pt>
                <c:pt idx="15">
                  <c:v>159.96100000000001</c:v>
                </c:pt>
                <c:pt idx="16">
                  <c:v>163.334</c:v>
                </c:pt>
                <c:pt idx="17">
                  <c:v>166.69900000000001</c:v>
                </c:pt>
                <c:pt idx="18">
                  <c:v>170.05500000000001</c:v>
                </c:pt>
                <c:pt idx="19">
                  <c:v>173.69499999999999</c:v>
                </c:pt>
                <c:pt idx="20">
                  <c:v>177.04900000000001</c:v>
                </c:pt>
                <c:pt idx="21">
                  <c:v>180.37200000000001</c:v>
                </c:pt>
                <c:pt idx="22">
                  <c:v>184.12799999999999</c:v>
                </c:pt>
                <c:pt idx="23">
                  <c:v>188.03299999999999</c:v>
                </c:pt>
                <c:pt idx="24">
                  <c:v>192.15700000000001</c:v>
                </c:pt>
                <c:pt idx="25">
                  <c:v>196.24</c:v>
                </c:pt>
                <c:pt idx="26">
                  <c:v>200.07300000000001</c:v>
                </c:pt>
                <c:pt idx="27">
                  <c:v>204.249</c:v>
                </c:pt>
                <c:pt idx="28">
                  <c:v>208.59399999999999</c:v>
                </c:pt>
                <c:pt idx="29">
                  <c:v>213.05199999999999</c:v>
                </c:pt>
                <c:pt idx="30">
                  <c:v>217.61500000000001</c:v>
                </c:pt>
                <c:pt idx="31">
                  <c:v>222.286</c:v>
                </c:pt>
                <c:pt idx="32">
                  <c:v>227.05699999999999</c:v>
                </c:pt>
                <c:pt idx="33">
                  <c:v>231.93</c:v>
                </c:pt>
                <c:pt idx="34">
                  <c:v>236.88300000000001</c:v>
                </c:pt>
              </c:numCache>
            </c:numRef>
          </c:val>
          <c:smooth val="1"/>
          <c:extLst>
            <c:ext xmlns:c16="http://schemas.microsoft.com/office/drawing/2014/chart" uri="{C3380CC4-5D6E-409C-BE32-E72D297353CC}">
              <c16:uniqueId val="{00000001-2F63-4503-A456-EB3F801616BE}"/>
            </c:ext>
          </c:extLst>
        </c:ser>
        <c:ser>
          <c:idx val="1"/>
          <c:order val="2"/>
          <c:tx>
            <c:strRef>
              <c:f>'Graphs 15-19'!$A$120</c:f>
              <c:strCache>
                <c:ptCount val="1"/>
                <c:pt idx="0">
                  <c:v>Northern America</c:v>
                </c:pt>
              </c:strCache>
            </c:strRef>
          </c:tx>
          <c:spPr>
            <a:ln w="19050">
              <a:solidFill>
                <a:srgbClr val="FFC000"/>
              </a:solidFill>
            </a:ln>
          </c:spPr>
          <c:marker>
            <c:symbol val="none"/>
          </c:marker>
          <c:cat>
            <c:numRef>
              <c:f>'Graphs 15-19'!$F$117:$AN$117</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'Graphs 15-19'!$F$120:$AN$120</c:f>
              <c:numCache>
                <c:formatCode>#\ ##0.0</c:formatCode>
                <c:ptCount val="35"/>
                <c:pt idx="0">
                  <c:v>4.7329999999999997</c:v>
                </c:pt>
                <c:pt idx="1">
                  <c:v>4.6959999999999997</c:v>
                </c:pt>
                <c:pt idx="2">
                  <c:v>4.6360000000000001</c:v>
                </c:pt>
                <c:pt idx="3">
                  <c:v>4.5860000000000003</c:v>
                </c:pt>
                <c:pt idx="4">
                  <c:v>4.5439999999999996</c:v>
                </c:pt>
                <c:pt idx="5">
                  <c:v>4.508</c:v>
                </c:pt>
                <c:pt idx="6">
                  <c:v>4.4640000000000004</c:v>
                </c:pt>
                <c:pt idx="7">
                  <c:v>4.4139999999999997</c:v>
                </c:pt>
                <c:pt idx="8">
                  <c:v>4.3570000000000002</c:v>
                </c:pt>
                <c:pt idx="9">
                  <c:v>4.3109999999999999</c:v>
                </c:pt>
                <c:pt idx="10">
                  <c:v>4.2169999999999996</c:v>
                </c:pt>
                <c:pt idx="11">
                  <c:v>4.101</c:v>
                </c:pt>
                <c:pt idx="12">
                  <c:v>4.0190000000000001</c:v>
                </c:pt>
                <c:pt idx="13">
                  <c:v>3.9239999999999999</c:v>
                </c:pt>
                <c:pt idx="14">
                  <c:v>3.847</c:v>
                </c:pt>
                <c:pt idx="15">
                  <c:v>3.7770000000000001</c:v>
                </c:pt>
                <c:pt idx="16">
                  <c:v>3.7160000000000002</c:v>
                </c:pt>
                <c:pt idx="17">
                  <c:v>3.6640000000000001</c:v>
                </c:pt>
                <c:pt idx="18">
                  <c:v>3.609</c:v>
                </c:pt>
                <c:pt idx="19">
                  <c:v>3.5529999999999999</c:v>
                </c:pt>
                <c:pt idx="20">
                  <c:v>3.4969999999999999</c:v>
                </c:pt>
                <c:pt idx="21">
                  <c:v>3.42</c:v>
                </c:pt>
                <c:pt idx="22">
                  <c:v>3.3490000000000002</c:v>
                </c:pt>
                <c:pt idx="23">
                  <c:v>3.27</c:v>
                </c:pt>
                <c:pt idx="24">
                  <c:v>3.2010000000000001</c:v>
                </c:pt>
                <c:pt idx="25">
                  <c:v>3.1429999999999998</c:v>
                </c:pt>
                <c:pt idx="26">
                  <c:v>3.093</c:v>
                </c:pt>
                <c:pt idx="27">
                  <c:v>3.0289999999999999</c:v>
                </c:pt>
                <c:pt idx="28">
                  <c:v>2.972</c:v>
                </c:pt>
                <c:pt idx="29">
                  <c:v>2.9119999999999999</c:v>
                </c:pt>
                <c:pt idx="30">
                  <c:v>2.8530000000000002</c:v>
                </c:pt>
                <c:pt idx="31">
                  <c:v>2.7930000000000001</c:v>
                </c:pt>
                <c:pt idx="32">
                  <c:v>2.7330000000000001</c:v>
                </c:pt>
                <c:pt idx="33">
                  <c:v>2.67</c:v>
                </c:pt>
                <c:pt idx="34">
                  <c:v>2.61</c:v>
                </c:pt>
              </c:numCache>
            </c:numRef>
          </c:val>
          <c:smooth val="0"/>
          <c:extLst>
            <c:ext xmlns:c16="http://schemas.microsoft.com/office/drawing/2014/chart" uri="{C3380CC4-5D6E-409C-BE32-E72D297353CC}">
              <c16:uniqueId val="{00000002-2F63-4503-A456-EB3F801616BE}"/>
            </c:ext>
          </c:extLst>
        </c:ser>
        <c:ser>
          <c:idx val="3"/>
          <c:order val="3"/>
          <c:tx>
            <c:strRef>
              <c:f>'Graphs 15-19'!$A$121</c:f>
              <c:strCache>
                <c:ptCount val="1"/>
                <c:pt idx="0">
                  <c:v>Asia</c:v>
                </c:pt>
              </c:strCache>
            </c:strRef>
          </c:tx>
          <c:spPr>
            <a:ln w="19050">
              <a:solidFill>
                <a:srgbClr val="FF0000"/>
              </a:solidFill>
            </a:ln>
          </c:spPr>
          <c:marker>
            <c:symbol val="none"/>
          </c:marker>
          <c:cat>
            <c:numRef>
              <c:f>'Graphs 15-19'!$F$117:$AN$117</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'Graphs 15-19'!$F$121:$AN$121</c:f>
              <c:numCache>
                <c:formatCode>#\ ##0.0</c:formatCode>
                <c:ptCount val="35"/>
                <c:pt idx="0">
                  <c:v>734.42399999999998</c:v>
                </c:pt>
                <c:pt idx="1">
                  <c:v>751.26400000000001</c:v>
                </c:pt>
                <c:pt idx="2">
                  <c:v>767.97799999999995</c:v>
                </c:pt>
                <c:pt idx="3">
                  <c:v>785.101</c:v>
                </c:pt>
                <c:pt idx="4">
                  <c:v>802.70100000000002</c:v>
                </c:pt>
                <c:pt idx="5">
                  <c:v>820.44899999999996</c:v>
                </c:pt>
                <c:pt idx="6">
                  <c:v>841.02200000000005</c:v>
                </c:pt>
                <c:pt idx="7">
                  <c:v>859.89300000000003</c:v>
                </c:pt>
                <c:pt idx="8">
                  <c:v>878.20100000000002</c:v>
                </c:pt>
                <c:pt idx="9">
                  <c:v>894.90700000000004</c:v>
                </c:pt>
                <c:pt idx="10">
                  <c:v>909.90200000000004</c:v>
                </c:pt>
                <c:pt idx="11">
                  <c:v>921.20799999999997</c:v>
                </c:pt>
                <c:pt idx="12">
                  <c:v>937.66099999999994</c:v>
                </c:pt>
                <c:pt idx="13">
                  <c:v>944.16200000000003</c:v>
                </c:pt>
                <c:pt idx="14">
                  <c:v>951.95500000000004</c:v>
                </c:pt>
                <c:pt idx="15">
                  <c:v>957.98599999999999</c:v>
                </c:pt>
                <c:pt idx="16">
                  <c:v>964.08900000000006</c:v>
                </c:pt>
                <c:pt idx="17">
                  <c:v>968.60199999999998</c:v>
                </c:pt>
                <c:pt idx="18">
                  <c:v>972.79399999999998</c:v>
                </c:pt>
                <c:pt idx="19">
                  <c:v>978.85599999999999</c:v>
                </c:pt>
                <c:pt idx="20">
                  <c:v>982.15899999999999</c:v>
                </c:pt>
                <c:pt idx="21">
                  <c:v>988.15200000000004</c:v>
                </c:pt>
                <c:pt idx="22">
                  <c:v>993.21299999999997</c:v>
                </c:pt>
                <c:pt idx="23">
                  <c:v>998.13300000000004</c:v>
                </c:pt>
                <c:pt idx="24">
                  <c:v>1002.875</c:v>
                </c:pt>
                <c:pt idx="25">
                  <c:v>1008.01</c:v>
                </c:pt>
                <c:pt idx="26">
                  <c:v>1012.062</c:v>
                </c:pt>
                <c:pt idx="27">
                  <c:v>1016.255</c:v>
                </c:pt>
                <c:pt idx="28">
                  <c:v>1020.052</c:v>
                </c:pt>
                <c:pt idx="29">
                  <c:v>1023.412</c:v>
                </c:pt>
                <c:pt idx="30">
                  <c:v>1026.2550000000001</c:v>
                </c:pt>
                <c:pt idx="31">
                  <c:v>1028.557</c:v>
                </c:pt>
                <c:pt idx="32">
                  <c:v>1030.28</c:v>
                </c:pt>
                <c:pt idx="33">
                  <c:v>1031.296</c:v>
                </c:pt>
                <c:pt idx="34">
                  <c:v>1031.4259999999999</c:v>
                </c:pt>
              </c:numCache>
            </c:numRef>
          </c:val>
          <c:smooth val="0"/>
          <c:extLst>
            <c:ext xmlns:c16="http://schemas.microsoft.com/office/drawing/2014/chart" uri="{C3380CC4-5D6E-409C-BE32-E72D297353CC}">
              <c16:uniqueId val="{00000003-2F63-4503-A456-EB3F801616BE}"/>
            </c:ext>
          </c:extLst>
        </c:ser>
        <c:dLbls>
          <c:showLegendKey val="0"/>
          <c:showVal val="0"/>
          <c:showCatName val="0"/>
          <c:showSerName val="0"/>
          <c:showPercent val="0"/>
          <c:showBubbleSize val="0"/>
        </c:dLbls>
        <c:smooth val="0"/>
        <c:axId val="188603392"/>
        <c:axId val="188941056"/>
      </c:lineChart>
      <c:catAx>
        <c:axId val="18860339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8941056"/>
        <c:crosses val="autoZero"/>
        <c:auto val="1"/>
        <c:lblAlgn val="ctr"/>
        <c:lblOffset val="100"/>
        <c:noMultiLvlLbl val="0"/>
      </c:catAx>
      <c:valAx>
        <c:axId val="188941056"/>
        <c:scaling>
          <c:orientation val="minMax"/>
          <c:min val="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Million persons</a:t>
                </a:r>
              </a:p>
            </c:rich>
          </c:tx>
          <c:layout>
            <c:manualLayout>
              <c:xMode val="edge"/>
              <c:yMode val="edge"/>
              <c:x val="4.1833964646464652E-3"/>
              <c:y val="0.22266712962962962"/>
            </c:manualLayout>
          </c:layout>
          <c:overlay val="0"/>
        </c:title>
        <c:numFmt formatCode="#,##0" sourceLinked="0"/>
        <c:majorTickMark val="out"/>
        <c:minorTickMark val="none"/>
        <c:tickLblPos val="nextTo"/>
        <c:spPr>
          <a:ln w="3175">
            <a:solidFill>
              <a:schemeClr val="bg1">
                <a:lumMod val="65000"/>
              </a:schemeClr>
            </a:solidFill>
          </a:ln>
        </c:spPr>
        <c:crossAx val="188603392"/>
        <c:crosses val="autoZero"/>
        <c:crossBetween val="between"/>
      </c:valAx>
      <c:spPr>
        <a:ln w="3175">
          <a:solidFill>
            <a:schemeClr val="bg1">
              <a:lumMod val="65000"/>
            </a:schemeClr>
          </a:solidFill>
        </a:ln>
      </c:spPr>
    </c:plotArea>
    <c:legend>
      <c:legendPos val="b"/>
      <c:layout>
        <c:manualLayout>
          <c:xMode val="edge"/>
          <c:yMode val="edge"/>
          <c:x val="9.2975378787878787E-2"/>
          <c:y val="0.89276574074074078"/>
          <c:w val="0.88825978535353534"/>
          <c:h val="0.10723425925925927"/>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9595959595963"/>
          <c:y val="5.2499074074074073E-2"/>
          <c:w val="0.84661521464646461"/>
          <c:h val="0.75647666666666669"/>
        </c:manualLayout>
      </c:layout>
      <c:lineChart>
        <c:grouping val="standard"/>
        <c:varyColors val="0"/>
        <c:ser>
          <c:idx val="0"/>
          <c:order val="0"/>
          <c:spPr>
            <a:ln w="19050">
              <a:solidFill>
                <a:srgbClr val="0070C0"/>
              </a:solidFill>
            </a:ln>
          </c:spPr>
          <c:marker>
            <c:symbol val="none"/>
          </c:marker>
          <c:cat>
            <c:numRef>
              <c:f>'Graphs 15-19'!$F$145:$AL$145</c:f>
              <c:numCache>
                <c:formatCode>General</c:formatCod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cat>
          <c:val>
            <c:numRef>
              <c:f>'Graphs 15-19'!$F$146:$AL$146</c:f>
              <c:numCache>
                <c:formatCode>#,##0</c:formatCode>
                <c:ptCount val="33"/>
                <c:pt idx="0">
                  <c:v>872942.96</c:v>
                </c:pt>
                <c:pt idx="1">
                  <c:v>897625.28</c:v>
                </c:pt>
                <c:pt idx="2">
                  <c:v>926822.46</c:v>
                </c:pt>
                <c:pt idx="3">
                  <c:v>944364.22</c:v>
                </c:pt>
                <c:pt idx="4">
                  <c:v>967123.09</c:v>
                </c:pt>
                <c:pt idx="5">
                  <c:v>1007073.17</c:v>
                </c:pt>
                <c:pt idx="6">
                  <c:v>1023682.8</c:v>
                </c:pt>
                <c:pt idx="7">
                  <c:v>1047068.62</c:v>
                </c:pt>
                <c:pt idx="8">
                  <c:v>1065782.6399999999</c:v>
                </c:pt>
                <c:pt idx="9">
                  <c:v>1084065.3700000001</c:v>
                </c:pt>
                <c:pt idx="10">
                  <c:v>1105572.81</c:v>
                </c:pt>
                <c:pt idx="11">
                  <c:v>1121632.83</c:v>
                </c:pt>
                <c:pt idx="12">
                  <c:v>1132896.3899999999</c:v>
                </c:pt>
                <c:pt idx="13">
                  <c:v>1137785.47</c:v>
                </c:pt>
                <c:pt idx="14">
                  <c:v>1137775.1599999999</c:v>
                </c:pt>
                <c:pt idx="15">
                  <c:v>1131787.05</c:v>
                </c:pt>
                <c:pt idx="16">
                  <c:v>1115864.27</c:v>
                </c:pt>
                <c:pt idx="17">
                  <c:v>1112380.24</c:v>
                </c:pt>
                <c:pt idx="18">
                  <c:v>1111069.99</c:v>
                </c:pt>
                <c:pt idx="19">
                  <c:v>1110395.04</c:v>
                </c:pt>
                <c:pt idx="20">
                  <c:v>1111480.5</c:v>
                </c:pt>
                <c:pt idx="21">
                  <c:v>1101600.3400000001</c:v>
                </c:pt>
                <c:pt idx="22">
                  <c:v>1096876.79</c:v>
                </c:pt>
                <c:pt idx="23">
                  <c:v>1090975.1299999999</c:v>
                </c:pt>
                <c:pt idx="24">
                  <c:v>1089685.82</c:v>
                </c:pt>
                <c:pt idx="25">
                  <c:v>1083793.29</c:v>
                </c:pt>
                <c:pt idx="26">
                  <c:v>1081328.8899999999</c:v>
                </c:pt>
                <c:pt idx="27">
                  <c:v>1087327.6399999999</c:v>
                </c:pt>
                <c:pt idx="28">
                  <c:v>1092650.31</c:v>
                </c:pt>
                <c:pt idx="29">
                  <c:v>1078860.06</c:v>
                </c:pt>
                <c:pt idx="30">
                  <c:v>1088619.3700000001</c:v>
                </c:pt>
                <c:pt idx="31">
                  <c:v>1099682.8</c:v>
                </c:pt>
                <c:pt idx="32">
                  <c:v>1115101.9099999999</c:v>
                </c:pt>
              </c:numCache>
            </c:numRef>
          </c:val>
          <c:smooth val="1"/>
          <c:extLst>
            <c:ext xmlns:c16="http://schemas.microsoft.com/office/drawing/2014/chart" uri="{C3380CC4-5D6E-409C-BE32-E72D297353CC}">
              <c16:uniqueId val="{00000000-97A2-4A5D-B3C7-8622B7F5812C}"/>
            </c:ext>
          </c:extLst>
        </c:ser>
        <c:dLbls>
          <c:showLegendKey val="0"/>
          <c:showVal val="0"/>
          <c:showCatName val="0"/>
          <c:showSerName val="0"/>
          <c:showPercent val="0"/>
          <c:showBubbleSize val="0"/>
        </c:dLbls>
        <c:smooth val="0"/>
        <c:axId val="188965632"/>
        <c:axId val="188967168"/>
      </c:lineChart>
      <c:catAx>
        <c:axId val="18896563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8967168"/>
        <c:crosses val="autoZero"/>
        <c:auto val="1"/>
        <c:lblAlgn val="ctr"/>
        <c:lblOffset val="100"/>
        <c:noMultiLvlLbl val="0"/>
      </c:catAx>
      <c:valAx>
        <c:axId val="188967168"/>
        <c:scaling>
          <c:orientation val="minMax"/>
          <c:min val="80000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Trillion USD</a:t>
                </a:r>
              </a:p>
            </c:rich>
          </c:tx>
          <c:layout>
            <c:manualLayout>
              <c:xMode val="edge"/>
              <c:yMode val="edge"/>
              <c:x val="4.1833964646464652E-3"/>
              <c:y val="0.22266712962962962"/>
            </c:manualLayout>
          </c:layout>
          <c:overlay val="0"/>
        </c:title>
        <c:numFmt formatCode="0.0" sourceLinked="0"/>
        <c:majorTickMark val="out"/>
        <c:minorTickMark val="none"/>
        <c:tickLblPos val="nextTo"/>
        <c:spPr>
          <a:ln w="3175">
            <a:solidFill>
              <a:schemeClr val="bg1">
                <a:lumMod val="65000"/>
              </a:schemeClr>
            </a:solidFill>
          </a:ln>
        </c:spPr>
        <c:crossAx val="188965632"/>
        <c:crosses val="autoZero"/>
        <c:crossBetween val="between"/>
        <c:majorUnit val="100000"/>
        <c:dispUnits>
          <c:builtInUnit val="millions"/>
        </c:dispUnits>
      </c:valAx>
      <c:spPr>
        <a:ln w="3175">
          <a:solidFill>
            <a:schemeClr val="bg1">
              <a:lumMod val="65000"/>
            </a:schemeClr>
          </a:solidFill>
        </a:ln>
      </c:spPr>
    </c:plotArea>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61363636363638"/>
          <c:y val="5.2499074074074073E-2"/>
          <c:w val="0.83859753787878788"/>
          <c:h val="0.62113842592592594"/>
        </c:manualLayout>
      </c:layout>
      <c:lineChart>
        <c:grouping val="standard"/>
        <c:varyColors val="0"/>
        <c:ser>
          <c:idx val="2"/>
          <c:order val="0"/>
          <c:tx>
            <c:strRef>
              <c:f>'Graphs 15-19'!$A$88</c:f>
              <c:strCache>
                <c:ptCount val="1"/>
                <c:pt idx="0">
                  <c:v>Brazil</c:v>
                </c:pt>
              </c:strCache>
            </c:strRef>
          </c:tx>
          <c:spPr>
            <a:ln w="19050">
              <a:solidFill>
                <a:srgbClr val="7030A0"/>
              </a:solidFill>
            </a:ln>
          </c:spPr>
          <c:marker>
            <c:symbol val="none"/>
          </c:marker>
          <c:cat>
            <c:numRef>
              <c:f>'Graphs 15-19'!$F$87:$AC$87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'Graphs 15-19'!$F$88:$AC$88</c:f>
              <c:numCache>
                <c:formatCode>#\ ##0.0</c:formatCode>
                <c:ptCount val="24"/>
                <c:pt idx="0">
                  <c:v>49.695</c:v>
                </c:pt>
                <c:pt idx="1">
                  <c:v>57.196222222222218</c:v>
                </c:pt>
                <c:pt idx="2">
                  <c:v>64.697444444444443</c:v>
                </c:pt>
                <c:pt idx="3">
                  <c:v>72.198666666666668</c:v>
                </c:pt>
                <c:pt idx="4">
                  <c:v>79.699888888888893</c:v>
                </c:pt>
                <c:pt idx="5">
                  <c:v>87.201111111111118</c:v>
                </c:pt>
                <c:pt idx="6">
                  <c:v>94.702333333333343</c:v>
                </c:pt>
                <c:pt idx="7">
                  <c:v>102.20355555555557</c:v>
                </c:pt>
                <c:pt idx="8">
                  <c:v>109.70477777777779</c:v>
                </c:pt>
                <c:pt idx="9">
                  <c:v>117.206</c:v>
                </c:pt>
                <c:pt idx="10">
                  <c:v>129.316</c:v>
                </c:pt>
                <c:pt idx="11">
                  <c:v>136.76499999999999</c:v>
                </c:pt>
                <c:pt idx="12">
                  <c:v>130.32900000000001</c:v>
                </c:pt>
                <c:pt idx="13">
                  <c:v>163.62700000000001</c:v>
                </c:pt>
                <c:pt idx="14">
                  <c:v>192.88300000000001</c:v>
                </c:pt>
                <c:pt idx="15">
                  <c:v>207.61500000000001</c:v>
                </c:pt>
                <c:pt idx="16">
                  <c:v>215.12799999999999</c:v>
                </c:pt>
                <c:pt idx="17">
                  <c:v>274.25599999999997</c:v>
                </c:pt>
                <c:pt idx="18">
                  <c:v>284.18799999999999</c:v>
                </c:pt>
                <c:pt idx="19">
                  <c:v>301.66800000000001</c:v>
                </c:pt>
                <c:pt idx="20">
                  <c:v>311.59100000000001</c:v>
                </c:pt>
                <c:pt idx="21">
                  <c:v>305.61200000000002</c:v>
                </c:pt>
                <c:pt idx="22">
                  <c:v>308.75200000000001</c:v>
                </c:pt>
                <c:pt idx="23">
                  <c:v>354.39100000000002</c:v>
                </c:pt>
              </c:numCache>
            </c:numRef>
          </c:val>
          <c:smooth val="1"/>
          <c:extLst>
            <c:ext xmlns:c16="http://schemas.microsoft.com/office/drawing/2014/chart" uri="{C3380CC4-5D6E-409C-BE32-E72D297353CC}">
              <c16:uniqueId val="{00000000-EF1F-4733-8BA8-C5DCF5E3BBCE}"/>
            </c:ext>
          </c:extLst>
        </c:ser>
        <c:ser>
          <c:idx val="3"/>
          <c:order val="1"/>
          <c:tx>
            <c:strRef>
              <c:f>'Graphs 15-19'!$A$89</c:f>
              <c:strCache>
                <c:ptCount val="1"/>
                <c:pt idx="0">
                  <c:v>France</c:v>
                </c:pt>
              </c:strCache>
            </c:strRef>
          </c:tx>
          <c:spPr>
            <a:ln w="19050">
              <a:solidFill>
                <a:srgbClr val="FF0000"/>
              </a:solidFill>
            </a:ln>
          </c:spPr>
          <c:marker>
            <c:symbol val="none"/>
          </c:marker>
          <c:cat>
            <c:numRef>
              <c:f>'Graphs 15-19'!$F$87:$AC$87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'Graphs 15-19'!$F$89:$AC$89</c:f>
              <c:numCache>
                <c:formatCode>#\ ##0.0</c:formatCode>
                <c:ptCount val="24"/>
                <c:pt idx="0">
                  <c:v>89.981999999999999</c:v>
                </c:pt>
                <c:pt idx="1">
                  <c:v>99.950999999999993</c:v>
                </c:pt>
                <c:pt idx="2">
                  <c:v>78.716999999999999</c:v>
                </c:pt>
                <c:pt idx="3">
                  <c:v>85.644000000000005</c:v>
                </c:pt>
                <c:pt idx="4">
                  <c:v>83.88</c:v>
                </c:pt>
                <c:pt idx="5">
                  <c:v>78.846000000000004</c:v>
                </c:pt>
                <c:pt idx="6">
                  <c:v>92.278999999999996</c:v>
                </c:pt>
                <c:pt idx="7">
                  <c:v>103.7</c:v>
                </c:pt>
                <c:pt idx="8">
                  <c:v>99.918000000000006</c:v>
                </c:pt>
                <c:pt idx="9">
                  <c:v>105.02500000000001</c:v>
                </c:pt>
                <c:pt idx="10">
                  <c:v>86.781999999999996</c:v>
                </c:pt>
                <c:pt idx="11">
                  <c:v>88.74</c:v>
                </c:pt>
                <c:pt idx="12">
                  <c:v>74.438000000000002</c:v>
                </c:pt>
                <c:pt idx="13">
                  <c:v>66.049000000000007</c:v>
                </c:pt>
                <c:pt idx="14">
                  <c:v>65.736999999999995</c:v>
                </c:pt>
                <c:pt idx="15">
                  <c:v>67.635999999999996</c:v>
                </c:pt>
                <c:pt idx="16">
                  <c:v>61.164999999999999</c:v>
                </c:pt>
                <c:pt idx="17">
                  <c:v>65.828000000000003</c:v>
                </c:pt>
                <c:pt idx="18">
                  <c:v>67.7</c:v>
                </c:pt>
                <c:pt idx="19">
                  <c:v>56.2</c:v>
                </c:pt>
                <c:pt idx="20">
                  <c:v>53.494</c:v>
                </c:pt>
              </c:numCache>
            </c:numRef>
          </c:val>
          <c:smooth val="0"/>
          <c:extLst>
            <c:ext xmlns:c16="http://schemas.microsoft.com/office/drawing/2014/chart" uri="{C3380CC4-5D6E-409C-BE32-E72D297353CC}">
              <c16:uniqueId val="{00000001-EF1F-4733-8BA8-C5DCF5E3BBCE}"/>
            </c:ext>
          </c:extLst>
        </c:ser>
        <c:ser>
          <c:idx val="4"/>
          <c:order val="2"/>
          <c:tx>
            <c:strRef>
              <c:f>'Graphs 15-19'!$A$90</c:f>
              <c:strCache>
                <c:ptCount val="1"/>
                <c:pt idx="0">
                  <c:v>Germany</c:v>
                </c:pt>
              </c:strCache>
            </c:strRef>
          </c:tx>
          <c:spPr>
            <a:ln w="19050">
              <a:solidFill>
                <a:srgbClr val="92D050"/>
              </a:solidFill>
            </a:ln>
          </c:spPr>
          <c:marker>
            <c:symbol val="none"/>
          </c:marker>
          <c:cat>
            <c:numRef>
              <c:f>'Graphs 15-19'!$F$87:$AC$87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'Graphs 15-19'!$F$90:$AC$90</c:f>
              <c:numCache>
                <c:formatCode>#\ ##0.0</c:formatCode>
                <c:ptCount val="24"/>
                <c:pt idx="0">
                  <c:v>28.724</c:v>
                </c:pt>
                <c:pt idx="1">
                  <c:v>29.032</c:v>
                </c:pt>
                <c:pt idx="2">
                  <c:v>25.864999999999998</c:v>
                </c:pt>
                <c:pt idx="3">
                  <c:v>22.146000000000001</c:v>
                </c:pt>
                <c:pt idx="4">
                  <c:v>23.971</c:v>
                </c:pt>
                <c:pt idx="5">
                  <c:v>27.234999999999999</c:v>
                </c:pt>
                <c:pt idx="6">
                  <c:v>28.241</c:v>
                </c:pt>
                <c:pt idx="7">
                  <c:v>27.193000000000001</c:v>
                </c:pt>
                <c:pt idx="8">
                  <c:v>28.773</c:v>
                </c:pt>
                <c:pt idx="9">
                  <c:v>26.46</c:v>
                </c:pt>
                <c:pt idx="10">
                  <c:v>27.367009999999997</c:v>
                </c:pt>
                <c:pt idx="11">
                  <c:v>24.272830000000003</c:v>
                </c:pt>
                <c:pt idx="12">
                  <c:v>25.656020000000002</c:v>
                </c:pt>
                <c:pt idx="13">
                  <c:v>26.213000000000001</c:v>
                </c:pt>
                <c:pt idx="14">
                  <c:v>24.98067</c:v>
                </c:pt>
                <c:pt idx="15">
                  <c:v>26.114710000000002</c:v>
                </c:pt>
                <c:pt idx="16">
                  <c:v>27.360569999999999</c:v>
                </c:pt>
                <c:pt idx="17">
                  <c:v>28.843519999999998</c:v>
                </c:pt>
                <c:pt idx="18">
                  <c:v>30.554080000000003</c:v>
                </c:pt>
                <c:pt idx="19">
                  <c:v>26.715840000000004</c:v>
                </c:pt>
                <c:pt idx="20">
                  <c:v>27.58549</c:v>
                </c:pt>
                <c:pt idx="21">
                  <c:v>29.109830000000002</c:v>
                </c:pt>
                <c:pt idx="22">
                  <c:v>29.735709999999997</c:v>
                </c:pt>
              </c:numCache>
            </c:numRef>
          </c:val>
          <c:smooth val="0"/>
          <c:extLst>
            <c:ext xmlns:c16="http://schemas.microsoft.com/office/drawing/2014/chart" uri="{C3380CC4-5D6E-409C-BE32-E72D297353CC}">
              <c16:uniqueId val="{00000002-EF1F-4733-8BA8-C5DCF5E3BBCE}"/>
            </c:ext>
          </c:extLst>
        </c:ser>
        <c:ser>
          <c:idx val="5"/>
          <c:order val="3"/>
          <c:tx>
            <c:strRef>
              <c:f>'Graphs 15-19'!$A$91</c:f>
              <c:strCache>
                <c:ptCount val="1"/>
                <c:pt idx="0">
                  <c:v>India</c:v>
                </c:pt>
              </c:strCache>
            </c:strRef>
          </c:tx>
          <c:spPr>
            <a:ln w="19050">
              <a:solidFill>
                <a:srgbClr val="FFC000"/>
              </a:solidFill>
            </a:ln>
          </c:spPr>
          <c:marker>
            <c:symbol val="none"/>
          </c:marker>
          <c:cat>
            <c:numRef>
              <c:f>'Graphs 15-19'!$F$87:$AC$87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'Graphs 15-19'!$F$91:$AC$91</c:f>
              <c:numCache>
                <c:formatCode>#\ ##0.0</c:formatCode>
                <c:ptCount val="24"/>
                <c:pt idx="0">
                  <c:v>74.668000000000006</c:v>
                </c:pt>
                <c:pt idx="1">
                  <c:v>71.501000000000005</c:v>
                </c:pt>
                <c:pt idx="2">
                  <c:v>70.063999999999993</c:v>
                </c:pt>
                <c:pt idx="3">
                  <c:v>64.088999999999999</c:v>
                </c:pt>
                <c:pt idx="4">
                  <c:v>58.981000000000002</c:v>
                </c:pt>
                <c:pt idx="5">
                  <c:v>55.8</c:v>
                </c:pt>
                <c:pt idx="6">
                  <c:v>51.970999999999997</c:v>
                </c:pt>
                <c:pt idx="7">
                  <c:v>46.710999999999999</c:v>
                </c:pt>
                <c:pt idx="8">
                  <c:v>45.613</c:v>
                </c:pt>
                <c:pt idx="9">
                  <c:v>42.686</c:v>
                </c:pt>
                <c:pt idx="10">
                  <c:v>42.32002</c:v>
                </c:pt>
                <c:pt idx="11">
                  <c:v>41.954039999999999</c:v>
                </c:pt>
                <c:pt idx="12">
                  <c:v>41.588059999999999</c:v>
                </c:pt>
                <c:pt idx="13">
                  <c:v>41.222079999999998</c:v>
                </c:pt>
                <c:pt idx="14">
                  <c:v>35.078000000000003</c:v>
                </c:pt>
                <c:pt idx="15">
                  <c:v>35.308</c:v>
                </c:pt>
                <c:pt idx="16">
                  <c:v>36.584000000000003</c:v>
                </c:pt>
                <c:pt idx="17">
                  <c:v>27.036439999999999</c:v>
                </c:pt>
                <c:pt idx="18">
                  <c:v>14.344310000000002</c:v>
                </c:pt>
                <c:pt idx="19">
                  <c:v>28.656879999999997</c:v>
                </c:pt>
                <c:pt idx="20">
                  <c:v>40.009250000000002</c:v>
                </c:pt>
              </c:numCache>
            </c:numRef>
          </c:val>
          <c:smooth val="0"/>
          <c:extLst>
            <c:ext xmlns:c16="http://schemas.microsoft.com/office/drawing/2014/chart" uri="{C3380CC4-5D6E-409C-BE32-E72D297353CC}">
              <c16:uniqueId val="{00000003-EF1F-4733-8BA8-C5DCF5E3BBCE}"/>
            </c:ext>
          </c:extLst>
        </c:ser>
        <c:ser>
          <c:idx val="6"/>
          <c:order val="4"/>
          <c:tx>
            <c:strRef>
              <c:f>'Graphs 15-19'!$A$92</c:f>
              <c:strCache>
                <c:ptCount val="1"/>
                <c:pt idx="0">
                  <c:v>United States</c:v>
                </c:pt>
              </c:strCache>
            </c:strRef>
          </c:tx>
          <c:spPr>
            <a:ln w="19050">
              <a:solidFill>
                <a:schemeClr val="bg2">
                  <a:lumMod val="50000"/>
                </a:schemeClr>
              </a:solidFill>
            </a:ln>
          </c:spPr>
          <c:marker>
            <c:symbol val="none"/>
          </c:marker>
          <c:cat>
            <c:numRef>
              <c:f>'Graphs 15-19'!$F$87:$AC$87</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'Graphs 15-19'!$F$92:$AC$92</c:f>
              <c:numCache>
                <c:formatCode>#\ ##0.0</c:formatCode>
                <c:ptCount val="24"/>
                <c:pt idx="0">
                  <c:v>315.24683999999996</c:v>
                </c:pt>
                <c:pt idx="1">
                  <c:v>309.80351000000002</c:v>
                </c:pt>
                <c:pt idx="2">
                  <c:v>316.60757999999998</c:v>
                </c:pt>
                <c:pt idx="3">
                  <c:v>305.26759000000004</c:v>
                </c:pt>
                <c:pt idx="4">
                  <c:v>340.64717999999999</c:v>
                </c:pt>
                <c:pt idx="5">
                  <c:v>335.65807000000001</c:v>
                </c:pt>
                <c:pt idx="6">
                  <c:v>352.89456999999999</c:v>
                </c:pt>
                <c:pt idx="7">
                  <c:v>337.92565999999999</c:v>
                </c:pt>
                <c:pt idx="8">
                  <c:v>317.06080999999995</c:v>
                </c:pt>
                <c:pt idx="9">
                  <c:v>308.89616000000001</c:v>
                </c:pt>
                <c:pt idx="10">
                  <c:v>316.15361999999999</c:v>
                </c:pt>
                <c:pt idx="11">
                  <c:v>294.83479999999997</c:v>
                </c:pt>
                <c:pt idx="12">
                  <c:v>297.55634999999995</c:v>
                </c:pt>
                <c:pt idx="13">
                  <c:v>292.11325000000005</c:v>
                </c:pt>
                <c:pt idx="14">
                  <c:v>303.90664000000004</c:v>
                </c:pt>
                <c:pt idx="15">
                  <c:v>288.03091000000001</c:v>
                </c:pt>
                <c:pt idx="16">
                  <c:v>280.31984999999997</c:v>
                </c:pt>
                <c:pt idx="17">
                  <c:v>298.91712999999999</c:v>
                </c:pt>
              </c:numCache>
            </c:numRef>
          </c:val>
          <c:smooth val="1"/>
          <c:extLst>
            <c:ext xmlns:c16="http://schemas.microsoft.com/office/drawing/2014/chart" uri="{C3380CC4-5D6E-409C-BE32-E72D297353CC}">
              <c16:uniqueId val="{00000004-EF1F-4733-8BA8-C5DCF5E3BBCE}"/>
            </c:ext>
          </c:extLst>
        </c:ser>
        <c:dLbls>
          <c:showLegendKey val="0"/>
          <c:showVal val="0"/>
          <c:showCatName val="0"/>
          <c:showSerName val="0"/>
          <c:showPercent val="0"/>
          <c:showBubbleSize val="0"/>
        </c:dLbls>
        <c:smooth val="0"/>
        <c:axId val="189036032"/>
        <c:axId val="189037568"/>
      </c:lineChart>
      <c:catAx>
        <c:axId val="18903603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9037568"/>
        <c:crosses val="autoZero"/>
        <c:auto val="1"/>
        <c:lblAlgn val="ctr"/>
        <c:lblOffset val="100"/>
        <c:noMultiLvlLbl val="0"/>
      </c:catAx>
      <c:valAx>
        <c:axId val="189037568"/>
        <c:scaling>
          <c:orientation val="minMax"/>
          <c:min val="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1000 tonnes</a:t>
                </a:r>
              </a:p>
            </c:rich>
          </c:tx>
          <c:layout>
            <c:manualLayout>
              <c:xMode val="edge"/>
              <c:yMode val="edge"/>
              <c:x val="4.1833964646464652E-3"/>
              <c:y val="0.22266712962962962"/>
            </c:manualLayout>
          </c:layout>
          <c:overlay val="0"/>
        </c:title>
        <c:numFmt formatCode="0" sourceLinked="0"/>
        <c:majorTickMark val="out"/>
        <c:minorTickMark val="none"/>
        <c:tickLblPos val="nextTo"/>
        <c:spPr>
          <a:ln w="3175">
            <a:solidFill>
              <a:schemeClr val="bg1">
                <a:lumMod val="65000"/>
              </a:schemeClr>
            </a:solidFill>
          </a:ln>
        </c:spPr>
        <c:crossAx val="189036032"/>
        <c:crosses val="autoZero"/>
        <c:crossBetween val="between"/>
      </c:valAx>
      <c:spPr>
        <a:ln w="3175">
          <a:solidFill>
            <a:schemeClr val="bg1">
              <a:lumMod val="65000"/>
            </a:schemeClr>
          </a:solidFill>
        </a:ln>
      </c:spPr>
    </c:plotArea>
    <c:legend>
      <c:legendPos val="b"/>
      <c:layout>
        <c:manualLayout>
          <c:xMode val="edge"/>
          <c:yMode val="edge"/>
          <c:x val="9.2975378787878787E-2"/>
          <c:y val="0.82221018518518518"/>
          <c:w val="0.88825978535353534"/>
          <c:h val="0.1777898148148148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99414582423285E-2"/>
          <c:y val="2.9749830966869506E-2"/>
          <c:w val="0.90344065656565653"/>
          <c:h val="0.73026342592592597"/>
        </c:manualLayout>
      </c:layout>
      <c:barChart>
        <c:barDir val="col"/>
        <c:grouping val="clustered"/>
        <c:varyColors val="0"/>
        <c:ser>
          <c:idx val="3"/>
          <c:order val="0"/>
          <c:tx>
            <c:strRef>
              <c:f>'Graphs 2-4 and 10'!$B$44</c:f>
              <c:strCache>
                <c:ptCount val="1"/>
                <c:pt idx="0">
                  <c:v>1961-1973</c:v>
                </c:pt>
              </c:strCache>
            </c:strRef>
          </c:tx>
          <c:spPr>
            <a:solidFill>
              <a:schemeClr val="accent6"/>
            </a:solidFill>
            <a:ln>
              <a:noFill/>
            </a:ln>
          </c:spPr>
          <c:invertIfNegative val="0"/>
          <c:cat>
            <c:strRef>
              <c:f>'Graphs 2-4 and 10'!$A$45:$A$50</c:f>
              <c:strCache>
                <c:ptCount val="6"/>
                <c:pt idx="0">
                  <c:v>Cereals</c:v>
                </c:pt>
                <c:pt idx="1">
                  <c:v>Oilseeds</c:v>
                </c:pt>
                <c:pt idx="2">
                  <c:v>Sugar
crops</c:v>
                </c:pt>
                <c:pt idx="3">
                  <c:v>Starchy
roots</c:v>
                </c:pt>
                <c:pt idx="4">
                  <c:v>Meat</c:v>
                </c:pt>
                <c:pt idx="5">
                  <c:v>Milk</c:v>
                </c:pt>
              </c:strCache>
            </c:strRef>
          </c:cat>
          <c:val>
            <c:numRef>
              <c:f>'Graphs 2-4 and 10'!$B$45:$B$50</c:f>
              <c:numCache>
                <c:formatCode>0.0%</c:formatCode>
                <c:ptCount val="6"/>
                <c:pt idx="0">
                  <c:v>2.9380925959554959E-2</c:v>
                </c:pt>
                <c:pt idx="1">
                  <c:v>3.7472297245694224E-2</c:v>
                </c:pt>
                <c:pt idx="2">
                  <c:v>3.3583971658388806E-2</c:v>
                </c:pt>
                <c:pt idx="3">
                  <c:v>6.2100930105430047E-4</c:v>
                </c:pt>
                <c:pt idx="4">
                  <c:v>2.9157779795637283E-2</c:v>
                </c:pt>
                <c:pt idx="5">
                  <c:v>1.1333472312489618E-2</c:v>
                </c:pt>
              </c:numCache>
            </c:numRef>
          </c:val>
          <c:extLst>
            <c:ext xmlns:c16="http://schemas.microsoft.com/office/drawing/2014/chart" uri="{C3380CC4-5D6E-409C-BE32-E72D297353CC}">
              <c16:uniqueId val="{00000000-95ED-458D-A178-6B728F5838F7}"/>
            </c:ext>
          </c:extLst>
        </c:ser>
        <c:ser>
          <c:idx val="4"/>
          <c:order val="1"/>
          <c:tx>
            <c:strRef>
              <c:f>'Graphs 2-4 and 10'!$C$44</c:f>
              <c:strCache>
                <c:ptCount val="1"/>
                <c:pt idx="0">
                  <c:v>1973-1985</c:v>
                </c:pt>
              </c:strCache>
            </c:strRef>
          </c:tx>
          <c:spPr>
            <a:solidFill>
              <a:schemeClr val="accent2"/>
            </a:solidFill>
            <a:ln>
              <a:noFill/>
            </a:ln>
          </c:spPr>
          <c:invertIfNegative val="0"/>
          <c:cat>
            <c:strRef>
              <c:f>'Graphs 2-4 and 10'!$A$45:$A$50</c:f>
              <c:strCache>
                <c:ptCount val="6"/>
                <c:pt idx="0">
                  <c:v>Cereals</c:v>
                </c:pt>
                <c:pt idx="1">
                  <c:v>Oilseeds</c:v>
                </c:pt>
                <c:pt idx="2">
                  <c:v>Sugar
crops</c:v>
                </c:pt>
                <c:pt idx="3">
                  <c:v>Starchy
roots</c:v>
                </c:pt>
                <c:pt idx="4">
                  <c:v>Meat</c:v>
                </c:pt>
                <c:pt idx="5">
                  <c:v>Milk</c:v>
                </c:pt>
              </c:strCache>
            </c:strRef>
          </c:cat>
          <c:val>
            <c:numRef>
              <c:f>'Graphs 2-4 and 10'!$C$45:$C$50</c:f>
              <c:numCache>
                <c:formatCode>0.0%</c:formatCode>
                <c:ptCount val="6"/>
                <c:pt idx="0">
                  <c:v>1.4907007937146943E-2</c:v>
                </c:pt>
                <c:pt idx="1">
                  <c:v>2.7088362173885799E-2</c:v>
                </c:pt>
                <c:pt idx="2">
                  <c:v>1.124987266674566E-2</c:v>
                </c:pt>
                <c:pt idx="3">
                  <c:v>-1.031724301846026E-2</c:v>
                </c:pt>
                <c:pt idx="4">
                  <c:v>1.9761526944131733E-2</c:v>
                </c:pt>
                <c:pt idx="5">
                  <c:v>1.4066388718626968E-2</c:v>
                </c:pt>
              </c:numCache>
            </c:numRef>
          </c:val>
          <c:extLst>
            <c:ext xmlns:c16="http://schemas.microsoft.com/office/drawing/2014/chart" uri="{C3380CC4-5D6E-409C-BE32-E72D297353CC}">
              <c16:uniqueId val="{00000001-95ED-458D-A178-6B728F5838F7}"/>
            </c:ext>
          </c:extLst>
        </c:ser>
        <c:ser>
          <c:idx val="5"/>
          <c:order val="2"/>
          <c:tx>
            <c:strRef>
              <c:f>'Graphs 2-4 and 10'!$D$44</c:f>
              <c:strCache>
                <c:ptCount val="1"/>
                <c:pt idx="0">
                  <c:v>1985-1997</c:v>
                </c:pt>
              </c:strCache>
            </c:strRef>
          </c:tx>
          <c:spPr>
            <a:solidFill>
              <a:srgbClr val="00B0F0"/>
            </a:solidFill>
            <a:ln>
              <a:noFill/>
            </a:ln>
          </c:spPr>
          <c:invertIfNegative val="0"/>
          <c:cat>
            <c:strRef>
              <c:f>'Graphs 2-4 and 10'!$A$45:$A$50</c:f>
              <c:strCache>
                <c:ptCount val="6"/>
                <c:pt idx="0">
                  <c:v>Cereals</c:v>
                </c:pt>
                <c:pt idx="1">
                  <c:v>Oilseeds</c:v>
                </c:pt>
                <c:pt idx="2">
                  <c:v>Sugar
crops</c:v>
                </c:pt>
                <c:pt idx="3">
                  <c:v>Starchy
roots</c:v>
                </c:pt>
                <c:pt idx="4">
                  <c:v>Meat</c:v>
                </c:pt>
                <c:pt idx="5">
                  <c:v>Milk</c:v>
                </c:pt>
              </c:strCache>
            </c:strRef>
          </c:cat>
          <c:val>
            <c:numRef>
              <c:f>'Graphs 2-4 and 10'!$D$45:$D$50</c:f>
              <c:numCache>
                <c:formatCode>0.0%</c:formatCode>
                <c:ptCount val="6"/>
                <c:pt idx="0">
                  <c:v>9.4690589929101064E-4</c:v>
                </c:pt>
                <c:pt idx="1">
                  <c:v>2.6635287009057578E-2</c:v>
                </c:pt>
                <c:pt idx="2">
                  <c:v>-4.9265024266476583E-3</c:v>
                </c:pt>
                <c:pt idx="3">
                  <c:v>-1.07942413513058E-2</c:v>
                </c:pt>
                <c:pt idx="4">
                  <c:v>5.9123770018732098E-3</c:v>
                </c:pt>
                <c:pt idx="5">
                  <c:v>-7.5919587929540455E-3</c:v>
                </c:pt>
              </c:numCache>
            </c:numRef>
          </c:val>
          <c:extLst>
            <c:ext xmlns:c16="http://schemas.microsoft.com/office/drawing/2014/chart" uri="{C3380CC4-5D6E-409C-BE32-E72D297353CC}">
              <c16:uniqueId val="{00000002-95ED-458D-A178-6B728F5838F7}"/>
            </c:ext>
          </c:extLst>
        </c:ser>
        <c:ser>
          <c:idx val="6"/>
          <c:order val="3"/>
          <c:tx>
            <c:strRef>
              <c:f>'Graphs 2-4 and 10'!$E$44</c:f>
              <c:strCache>
                <c:ptCount val="1"/>
                <c:pt idx="0">
                  <c:v>1997-2009</c:v>
                </c:pt>
              </c:strCache>
            </c:strRef>
          </c:tx>
          <c:spPr>
            <a:solidFill>
              <a:schemeClr val="accent4"/>
            </a:solidFill>
            <a:ln>
              <a:noFill/>
            </a:ln>
          </c:spPr>
          <c:invertIfNegative val="0"/>
          <c:cat>
            <c:strRef>
              <c:f>'Graphs 2-4 and 10'!$A$45:$A$50</c:f>
              <c:strCache>
                <c:ptCount val="6"/>
                <c:pt idx="0">
                  <c:v>Cereals</c:v>
                </c:pt>
                <c:pt idx="1">
                  <c:v>Oilseeds</c:v>
                </c:pt>
                <c:pt idx="2">
                  <c:v>Sugar
crops</c:v>
                </c:pt>
                <c:pt idx="3">
                  <c:v>Starchy
roots</c:v>
                </c:pt>
                <c:pt idx="4">
                  <c:v>Meat</c:v>
                </c:pt>
                <c:pt idx="5">
                  <c:v>Milk</c:v>
                </c:pt>
              </c:strCache>
            </c:strRef>
          </c:cat>
          <c:val>
            <c:numRef>
              <c:f>'Graphs 2-4 and 10'!$E$45:$E$50</c:f>
              <c:numCache>
                <c:formatCode>0.0%</c:formatCode>
                <c:ptCount val="6"/>
                <c:pt idx="0">
                  <c:v>1.4655142285902513E-2</c:v>
                </c:pt>
                <c:pt idx="1">
                  <c:v>3.2177268177968586E-2</c:v>
                </c:pt>
                <c:pt idx="2">
                  <c:v>-1.0221848625388504E-2</c:v>
                </c:pt>
                <c:pt idx="3">
                  <c:v>-1.0890965753723093E-2</c:v>
                </c:pt>
                <c:pt idx="4">
                  <c:v>1.0023799526577051E-2</c:v>
                </c:pt>
                <c:pt idx="5">
                  <c:v>4.4728450453632718E-3</c:v>
                </c:pt>
              </c:numCache>
            </c:numRef>
          </c:val>
          <c:extLst>
            <c:ext xmlns:c16="http://schemas.microsoft.com/office/drawing/2014/chart" uri="{C3380CC4-5D6E-409C-BE32-E72D297353CC}">
              <c16:uniqueId val="{00000003-95ED-458D-A178-6B728F5838F7}"/>
            </c:ext>
          </c:extLst>
        </c:ser>
        <c:ser>
          <c:idx val="7"/>
          <c:order val="4"/>
          <c:tx>
            <c:strRef>
              <c:f>'Graphs 2-4 and 10'!$F$44</c:f>
              <c:strCache>
                <c:ptCount val="1"/>
                <c:pt idx="0">
                  <c:v>2009-2014</c:v>
                </c:pt>
              </c:strCache>
            </c:strRef>
          </c:tx>
          <c:spPr>
            <a:solidFill>
              <a:srgbClr val="00B050"/>
            </a:solidFill>
            <a:ln>
              <a:noFill/>
            </a:ln>
          </c:spPr>
          <c:invertIfNegative val="0"/>
          <c:cat>
            <c:strRef>
              <c:f>'Graphs 2-4 and 10'!$A$45:$A$50</c:f>
              <c:strCache>
                <c:ptCount val="6"/>
                <c:pt idx="0">
                  <c:v>Cereals</c:v>
                </c:pt>
                <c:pt idx="1">
                  <c:v>Oilseeds</c:v>
                </c:pt>
                <c:pt idx="2">
                  <c:v>Sugar
crops</c:v>
                </c:pt>
                <c:pt idx="3">
                  <c:v>Starchy
roots</c:v>
                </c:pt>
                <c:pt idx="4">
                  <c:v>Meat</c:v>
                </c:pt>
                <c:pt idx="5">
                  <c:v>Milk</c:v>
                </c:pt>
              </c:strCache>
            </c:strRef>
          </c:cat>
          <c:val>
            <c:numRef>
              <c:f>'Graphs 2-4 and 10'!$F$45:$F$50</c:f>
              <c:numCache>
                <c:formatCode>0.0%</c:formatCode>
                <c:ptCount val="6"/>
                <c:pt idx="0">
                  <c:v>5.4705407656069835E-3</c:v>
                </c:pt>
                <c:pt idx="1">
                  <c:v>4.7639361689680013E-2</c:v>
                </c:pt>
                <c:pt idx="2">
                  <c:v>1.1711066763582493E-2</c:v>
                </c:pt>
                <c:pt idx="3">
                  <c:v>-5.5177192495794716E-3</c:v>
                </c:pt>
                <c:pt idx="4">
                  <c:v>7.4723941049367679E-3</c:v>
                </c:pt>
                <c:pt idx="5">
                  <c:v>9.0246903015869864E-3</c:v>
                </c:pt>
              </c:numCache>
            </c:numRef>
          </c:val>
          <c:extLst>
            <c:ext xmlns:c16="http://schemas.microsoft.com/office/drawing/2014/chart" uri="{C3380CC4-5D6E-409C-BE32-E72D297353CC}">
              <c16:uniqueId val="{00000004-95ED-458D-A178-6B728F5838F7}"/>
            </c:ext>
          </c:extLst>
        </c:ser>
        <c:dLbls>
          <c:showLegendKey val="0"/>
          <c:showVal val="0"/>
          <c:showCatName val="0"/>
          <c:showSerName val="0"/>
          <c:showPercent val="0"/>
          <c:showBubbleSize val="0"/>
        </c:dLbls>
        <c:gapWidth val="150"/>
        <c:axId val="186305536"/>
        <c:axId val="186319616"/>
      </c:barChart>
      <c:catAx>
        <c:axId val="186305536"/>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n-US"/>
          </a:p>
        </c:txPr>
        <c:crossAx val="186319616"/>
        <c:crosses val="autoZero"/>
        <c:auto val="1"/>
        <c:lblAlgn val="ctr"/>
        <c:lblOffset val="100"/>
        <c:noMultiLvlLbl val="0"/>
      </c:catAx>
      <c:valAx>
        <c:axId val="186319616"/>
        <c:scaling>
          <c:orientation val="minMax"/>
          <c:max val="5.000000000000001E-2"/>
          <c:min val="-2.0000000000000004E-2"/>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ln>
        </c:spPr>
        <c:crossAx val="186305536"/>
        <c:crosses val="autoZero"/>
        <c:crossBetween val="between"/>
        <c:majorUnit val="1.0000000000000002E-2"/>
      </c:valAx>
      <c:spPr>
        <a:ln w="3175">
          <a:solidFill>
            <a:schemeClr val="bg1">
              <a:lumMod val="65000"/>
            </a:schemeClr>
          </a:solidFill>
        </a:ln>
      </c:spPr>
    </c:plotArea>
    <c:legend>
      <c:legendPos val="b"/>
      <c:layout>
        <c:manualLayout>
          <c:xMode val="edge"/>
          <c:yMode val="edge"/>
          <c:x val="0"/>
          <c:y val="0.94004178049172427"/>
          <c:w val="1"/>
          <c:h val="5.315549841984038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99414582423285E-2"/>
          <c:y val="2.9749830966869506E-2"/>
          <c:w val="0.90344065656565653"/>
          <c:h val="0.73026342592592597"/>
        </c:manualLayout>
      </c:layout>
      <c:barChart>
        <c:barDir val="col"/>
        <c:grouping val="clustered"/>
        <c:varyColors val="0"/>
        <c:ser>
          <c:idx val="3"/>
          <c:order val="0"/>
          <c:tx>
            <c:strRef>
              <c:f>'Graphs 2-4 and 10'!$B$79</c:f>
              <c:strCache>
                <c:ptCount val="1"/>
                <c:pt idx="0">
                  <c:v>1961-1973</c:v>
                </c:pt>
              </c:strCache>
            </c:strRef>
          </c:tx>
          <c:spPr>
            <a:solidFill>
              <a:schemeClr val="accent6"/>
            </a:solidFill>
            <a:ln>
              <a:noFill/>
            </a:ln>
          </c:spPr>
          <c:invertIfNegative val="0"/>
          <c:cat>
            <c:strRef>
              <c:f>'Graphs 2-4 and 10'!$A$80:$A$85</c:f>
              <c:strCache>
                <c:ptCount val="6"/>
                <c:pt idx="0">
                  <c:v>Cereals</c:v>
                </c:pt>
                <c:pt idx="1">
                  <c:v>Oilseeds</c:v>
                </c:pt>
                <c:pt idx="2">
                  <c:v>Sugar
crops</c:v>
                </c:pt>
                <c:pt idx="3">
                  <c:v>Starchy
roots</c:v>
                </c:pt>
                <c:pt idx="4">
                  <c:v>Meat</c:v>
                </c:pt>
                <c:pt idx="5">
                  <c:v>Milk</c:v>
                </c:pt>
              </c:strCache>
            </c:strRef>
          </c:cat>
          <c:val>
            <c:numRef>
              <c:f>'Graphs 2-4 and 10'!$B$80:$B$85</c:f>
              <c:numCache>
                <c:formatCode>0.0%</c:formatCode>
                <c:ptCount val="6"/>
                <c:pt idx="0">
                  <c:v>3.2794501001839935E-2</c:v>
                </c:pt>
                <c:pt idx="1">
                  <c:v>2.5573944041205436E-2</c:v>
                </c:pt>
                <c:pt idx="2">
                  <c:v>2.5901639211170391E-2</c:v>
                </c:pt>
                <c:pt idx="3">
                  <c:v>2.9729096062862937E-2</c:v>
                </c:pt>
                <c:pt idx="4">
                  <c:v>3.9950086614776129E-2</c:v>
                </c:pt>
                <c:pt idx="5">
                  <c:v>1.9883442298805676E-2</c:v>
                </c:pt>
              </c:numCache>
            </c:numRef>
          </c:val>
          <c:extLst>
            <c:ext xmlns:c16="http://schemas.microsoft.com/office/drawing/2014/chart" uri="{C3380CC4-5D6E-409C-BE32-E72D297353CC}">
              <c16:uniqueId val="{00000000-2779-487C-AA25-8FC04CA6D923}"/>
            </c:ext>
          </c:extLst>
        </c:ser>
        <c:ser>
          <c:idx val="4"/>
          <c:order val="1"/>
          <c:tx>
            <c:strRef>
              <c:f>'Graphs 2-4 and 10'!$C$79</c:f>
              <c:strCache>
                <c:ptCount val="1"/>
                <c:pt idx="0">
                  <c:v>1973-1985</c:v>
                </c:pt>
              </c:strCache>
            </c:strRef>
          </c:tx>
          <c:spPr>
            <a:solidFill>
              <a:schemeClr val="accent2"/>
            </a:solidFill>
            <a:ln>
              <a:noFill/>
            </a:ln>
          </c:spPr>
          <c:invertIfNegative val="0"/>
          <c:cat>
            <c:strRef>
              <c:f>'Graphs 2-4 and 10'!$A$80:$A$85</c:f>
              <c:strCache>
                <c:ptCount val="6"/>
                <c:pt idx="0">
                  <c:v>Cereals</c:v>
                </c:pt>
                <c:pt idx="1">
                  <c:v>Oilseeds</c:v>
                </c:pt>
                <c:pt idx="2">
                  <c:v>Sugar
crops</c:v>
                </c:pt>
                <c:pt idx="3">
                  <c:v>Starchy
roots</c:v>
                </c:pt>
                <c:pt idx="4">
                  <c:v>Meat</c:v>
                </c:pt>
                <c:pt idx="5">
                  <c:v>Milk</c:v>
                </c:pt>
              </c:strCache>
            </c:strRef>
          </c:cat>
          <c:val>
            <c:numRef>
              <c:f>'Graphs 2-4 and 10'!$C$80:$C$85</c:f>
              <c:numCache>
                <c:formatCode>0.0%</c:formatCode>
                <c:ptCount val="6"/>
                <c:pt idx="0">
                  <c:v>3.4294885354382527E-2</c:v>
                </c:pt>
                <c:pt idx="1">
                  <c:v>4.5801539525740509E-2</c:v>
                </c:pt>
                <c:pt idx="2">
                  <c:v>4.1948476345806965E-2</c:v>
                </c:pt>
                <c:pt idx="3">
                  <c:v>1.2552754465427397E-2</c:v>
                </c:pt>
                <c:pt idx="4">
                  <c:v>4.4684483759235005E-2</c:v>
                </c:pt>
                <c:pt idx="5">
                  <c:v>3.4154779746152143E-2</c:v>
                </c:pt>
              </c:numCache>
            </c:numRef>
          </c:val>
          <c:extLst>
            <c:ext xmlns:c16="http://schemas.microsoft.com/office/drawing/2014/chart" uri="{C3380CC4-5D6E-409C-BE32-E72D297353CC}">
              <c16:uniqueId val="{00000001-2779-487C-AA25-8FC04CA6D923}"/>
            </c:ext>
          </c:extLst>
        </c:ser>
        <c:ser>
          <c:idx val="5"/>
          <c:order val="2"/>
          <c:tx>
            <c:strRef>
              <c:f>'Graphs 2-4 and 10'!$D$79</c:f>
              <c:strCache>
                <c:ptCount val="1"/>
                <c:pt idx="0">
                  <c:v>1985-1997</c:v>
                </c:pt>
              </c:strCache>
            </c:strRef>
          </c:tx>
          <c:spPr>
            <a:solidFill>
              <a:srgbClr val="00B0F0"/>
            </a:solidFill>
            <a:ln>
              <a:noFill/>
            </a:ln>
          </c:spPr>
          <c:invertIfNegative val="0"/>
          <c:cat>
            <c:strRef>
              <c:f>'Graphs 2-4 and 10'!$A$80:$A$85</c:f>
              <c:strCache>
                <c:ptCount val="6"/>
                <c:pt idx="0">
                  <c:v>Cereals</c:v>
                </c:pt>
                <c:pt idx="1">
                  <c:v>Oilseeds</c:v>
                </c:pt>
                <c:pt idx="2">
                  <c:v>Sugar
crops</c:v>
                </c:pt>
                <c:pt idx="3">
                  <c:v>Starchy
roots</c:v>
                </c:pt>
                <c:pt idx="4">
                  <c:v>Meat</c:v>
                </c:pt>
                <c:pt idx="5">
                  <c:v>Milk</c:v>
                </c:pt>
              </c:strCache>
            </c:strRef>
          </c:cat>
          <c:val>
            <c:numRef>
              <c:f>'Graphs 2-4 and 10'!$D$80:$D$85</c:f>
              <c:numCache>
                <c:formatCode>0.0%</c:formatCode>
                <c:ptCount val="6"/>
                <c:pt idx="0">
                  <c:v>2.1553324103646788E-2</c:v>
                </c:pt>
                <c:pt idx="1">
                  <c:v>4.7971202392950121E-2</c:v>
                </c:pt>
                <c:pt idx="2">
                  <c:v>2.3888410957536764E-2</c:v>
                </c:pt>
                <c:pt idx="3">
                  <c:v>2.2198820775773953E-2</c:v>
                </c:pt>
                <c:pt idx="4">
                  <c:v>5.3570144137579379E-2</c:v>
                </c:pt>
                <c:pt idx="5">
                  <c:v>3.7719996272893325E-2</c:v>
                </c:pt>
              </c:numCache>
            </c:numRef>
          </c:val>
          <c:extLst>
            <c:ext xmlns:c16="http://schemas.microsoft.com/office/drawing/2014/chart" uri="{C3380CC4-5D6E-409C-BE32-E72D297353CC}">
              <c16:uniqueId val="{00000002-2779-487C-AA25-8FC04CA6D923}"/>
            </c:ext>
          </c:extLst>
        </c:ser>
        <c:ser>
          <c:idx val="6"/>
          <c:order val="3"/>
          <c:tx>
            <c:strRef>
              <c:f>'Graphs 2-4 and 10'!$E$79</c:f>
              <c:strCache>
                <c:ptCount val="1"/>
                <c:pt idx="0">
                  <c:v>1997-2009</c:v>
                </c:pt>
              </c:strCache>
            </c:strRef>
          </c:tx>
          <c:spPr>
            <a:solidFill>
              <a:schemeClr val="accent4"/>
            </a:solidFill>
            <a:ln>
              <a:noFill/>
            </a:ln>
          </c:spPr>
          <c:invertIfNegative val="0"/>
          <c:cat>
            <c:strRef>
              <c:f>'Graphs 2-4 and 10'!$A$80:$A$85</c:f>
              <c:strCache>
                <c:ptCount val="6"/>
                <c:pt idx="0">
                  <c:v>Cereals</c:v>
                </c:pt>
                <c:pt idx="1">
                  <c:v>Oilseeds</c:v>
                </c:pt>
                <c:pt idx="2">
                  <c:v>Sugar
crops</c:v>
                </c:pt>
                <c:pt idx="3">
                  <c:v>Starchy
roots</c:v>
                </c:pt>
                <c:pt idx="4">
                  <c:v>Meat</c:v>
                </c:pt>
                <c:pt idx="5">
                  <c:v>Milk</c:v>
                </c:pt>
              </c:strCache>
            </c:strRef>
          </c:cat>
          <c:val>
            <c:numRef>
              <c:f>'Graphs 2-4 and 10'!$E$80:$E$85</c:f>
              <c:numCache>
                <c:formatCode>0.0%</c:formatCode>
                <c:ptCount val="6"/>
                <c:pt idx="0">
                  <c:v>1.7760720316342855E-2</c:v>
                </c:pt>
                <c:pt idx="1">
                  <c:v>4.8636081357385168E-2</c:v>
                </c:pt>
                <c:pt idx="2">
                  <c:v>2.7786592546451487E-2</c:v>
                </c:pt>
                <c:pt idx="3">
                  <c:v>1.9204882691399802E-2</c:v>
                </c:pt>
                <c:pt idx="4">
                  <c:v>3.8447990965874368E-2</c:v>
                </c:pt>
                <c:pt idx="5">
                  <c:v>4.1808130707505595E-2</c:v>
                </c:pt>
              </c:numCache>
            </c:numRef>
          </c:val>
          <c:extLst>
            <c:ext xmlns:c16="http://schemas.microsoft.com/office/drawing/2014/chart" uri="{C3380CC4-5D6E-409C-BE32-E72D297353CC}">
              <c16:uniqueId val="{00000003-2779-487C-AA25-8FC04CA6D923}"/>
            </c:ext>
          </c:extLst>
        </c:ser>
        <c:ser>
          <c:idx val="7"/>
          <c:order val="4"/>
          <c:tx>
            <c:strRef>
              <c:f>'Graphs 2-4 and 10'!$F$79</c:f>
              <c:strCache>
                <c:ptCount val="1"/>
                <c:pt idx="0">
                  <c:v>2009-2014</c:v>
                </c:pt>
              </c:strCache>
            </c:strRef>
          </c:tx>
          <c:spPr>
            <a:solidFill>
              <a:srgbClr val="00B050"/>
            </a:solidFill>
            <a:ln>
              <a:noFill/>
            </a:ln>
          </c:spPr>
          <c:invertIfNegative val="0"/>
          <c:cat>
            <c:strRef>
              <c:f>'Graphs 2-4 and 10'!$A$80:$A$85</c:f>
              <c:strCache>
                <c:ptCount val="6"/>
                <c:pt idx="0">
                  <c:v>Cereals</c:v>
                </c:pt>
                <c:pt idx="1">
                  <c:v>Oilseeds</c:v>
                </c:pt>
                <c:pt idx="2">
                  <c:v>Sugar
crops</c:v>
                </c:pt>
                <c:pt idx="3">
                  <c:v>Starchy
roots</c:v>
                </c:pt>
                <c:pt idx="4">
                  <c:v>Meat</c:v>
                </c:pt>
                <c:pt idx="5">
                  <c:v>Milk</c:v>
                </c:pt>
              </c:strCache>
            </c:strRef>
          </c:cat>
          <c:val>
            <c:numRef>
              <c:f>'Graphs 2-4 and 10'!$F$80:$F$85</c:f>
              <c:numCache>
                <c:formatCode>0.0%</c:formatCode>
                <c:ptCount val="6"/>
                <c:pt idx="0">
                  <c:v>2.8638828289830373E-2</c:v>
                </c:pt>
                <c:pt idx="1">
                  <c:v>4.1360081036610409E-2</c:v>
                </c:pt>
                <c:pt idx="2">
                  <c:v>2.6289201369146298E-2</c:v>
                </c:pt>
                <c:pt idx="3">
                  <c:v>3.6697983065338918E-2</c:v>
                </c:pt>
                <c:pt idx="4">
                  <c:v>2.5279763800273115E-2</c:v>
                </c:pt>
                <c:pt idx="5">
                  <c:v>2.3604692408098343E-2</c:v>
                </c:pt>
              </c:numCache>
            </c:numRef>
          </c:val>
          <c:extLst>
            <c:ext xmlns:c16="http://schemas.microsoft.com/office/drawing/2014/chart" uri="{C3380CC4-5D6E-409C-BE32-E72D297353CC}">
              <c16:uniqueId val="{00000004-2779-487C-AA25-8FC04CA6D923}"/>
            </c:ext>
          </c:extLst>
        </c:ser>
        <c:dLbls>
          <c:showLegendKey val="0"/>
          <c:showVal val="0"/>
          <c:showCatName val="0"/>
          <c:showSerName val="0"/>
          <c:showPercent val="0"/>
          <c:showBubbleSize val="0"/>
        </c:dLbls>
        <c:gapWidth val="150"/>
        <c:axId val="186346880"/>
        <c:axId val="186352768"/>
      </c:barChart>
      <c:catAx>
        <c:axId val="186346880"/>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n-US"/>
          </a:p>
        </c:txPr>
        <c:crossAx val="186352768"/>
        <c:crosses val="autoZero"/>
        <c:auto val="1"/>
        <c:lblAlgn val="ctr"/>
        <c:lblOffset val="100"/>
        <c:noMultiLvlLbl val="0"/>
      </c:catAx>
      <c:valAx>
        <c:axId val="186352768"/>
        <c:scaling>
          <c:orientation val="minMax"/>
          <c:max val="6.0000000000000012E-2"/>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ln>
        </c:spPr>
        <c:crossAx val="186346880"/>
        <c:crosses val="autoZero"/>
        <c:crossBetween val="between"/>
        <c:majorUnit val="1.0000000000000002E-2"/>
      </c:valAx>
      <c:spPr>
        <a:ln w="3175">
          <a:solidFill>
            <a:schemeClr val="bg1">
              <a:lumMod val="65000"/>
            </a:schemeClr>
          </a:solidFill>
        </a:ln>
      </c:spPr>
    </c:plotArea>
    <c:legend>
      <c:legendPos val="b"/>
      <c:layout>
        <c:manualLayout>
          <c:xMode val="edge"/>
          <c:yMode val="edge"/>
          <c:x val="0"/>
          <c:y val="0.94004178049172427"/>
          <c:w val="1"/>
          <c:h val="5.315549841984038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99414582423285E-2"/>
          <c:y val="2.9749830966869506E-2"/>
          <c:w val="0.90344065656565653"/>
          <c:h val="0.73026342592592597"/>
        </c:manualLayout>
      </c:layout>
      <c:barChart>
        <c:barDir val="col"/>
        <c:grouping val="clustered"/>
        <c:varyColors val="0"/>
        <c:ser>
          <c:idx val="3"/>
          <c:order val="0"/>
          <c:tx>
            <c:strRef>
              <c:f>'Graphs 2-4 and 10'!$B$111</c:f>
              <c:strCache>
                <c:ptCount val="1"/>
                <c:pt idx="0">
                  <c:v>1961-1973</c:v>
                </c:pt>
              </c:strCache>
            </c:strRef>
          </c:tx>
          <c:spPr>
            <a:solidFill>
              <a:schemeClr val="accent6"/>
            </a:solidFill>
            <a:ln>
              <a:noFill/>
            </a:ln>
          </c:spPr>
          <c:invertIfNegative val="0"/>
          <c:cat>
            <c:strRef>
              <c:f>'Graphs 2-4 and 10'!$A$112:$A$115</c:f>
              <c:strCache>
                <c:ptCount val="4"/>
                <c:pt idx="0">
                  <c:v>Maize</c:v>
                </c:pt>
                <c:pt idx="1">
                  <c:v>Soybeans</c:v>
                </c:pt>
                <c:pt idx="2">
                  <c:v>Sugar cane</c:v>
                </c:pt>
                <c:pt idx="3">
                  <c:v>Starchy roots*</c:v>
                </c:pt>
              </c:strCache>
            </c:strRef>
          </c:cat>
          <c:val>
            <c:numRef>
              <c:f>'Graphs 2-4 and 10'!$B$112:$B$115</c:f>
              <c:numCache>
                <c:formatCode>0.0%</c:formatCode>
                <c:ptCount val="4"/>
                <c:pt idx="0">
                  <c:v>0.12073802877798558</c:v>
                </c:pt>
                <c:pt idx="1">
                  <c:v>0.12368944840562952</c:v>
                </c:pt>
                <c:pt idx="2">
                  <c:v>3.6207280307983473E-2</c:v>
                </c:pt>
                <c:pt idx="3">
                  <c:v>7.7639655224941498E-2</c:v>
                </c:pt>
              </c:numCache>
            </c:numRef>
          </c:val>
          <c:extLst>
            <c:ext xmlns:c16="http://schemas.microsoft.com/office/drawing/2014/chart" uri="{C3380CC4-5D6E-409C-BE32-E72D297353CC}">
              <c16:uniqueId val="{00000000-EEDA-409F-BBB4-4B952EEB444B}"/>
            </c:ext>
          </c:extLst>
        </c:ser>
        <c:ser>
          <c:idx val="4"/>
          <c:order val="1"/>
          <c:tx>
            <c:strRef>
              <c:f>'Graphs 2-4 and 10'!$C$111</c:f>
              <c:strCache>
                <c:ptCount val="1"/>
                <c:pt idx="0">
                  <c:v>1973-1985</c:v>
                </c:pt>
              </c:strCache>
            </c:strRef>
          </c:tx>
          <c:spPr>
            <a:solidFill>
              <a:schemeClr val="accent2"/>
            </a:solidFill>
            <a:ln>
              <a:noFill/>
            </a:ln>
          </c:spPr>
          <c:invertIfNegative val="0"/>
          <c:cat>
            <c:strRef>
              <c:f>'Graphs 2-4 and 10'!$A$112:$A$115</c:f>
              <c:strCache>
                <c:ptCount val="4"/>
                <c:pt idx="0">
                  <c:v>Maize</c:v>
                </c:pt>
                <c:pt idx="1">
                  <c:v>Soybeans</c:v>
                </c:pt>
                <c:pt idx="2">
                  <c:v>Sugar cane</c:v>
                </c:pt>
                <c:pt idx="3">
                  <c:v>Starchy roots*</c:v>
                </c:pt>
              </c:strCache>
            </c:strRef>
          </c:cat>
          <c:val>
            <c:numRef>
              <c:f>'Graphs 2-4 and 10'!$C$112:$C$115</c:f>
              <c:numCache>
                <c:formatCode>0.0%</c:formatCode>
                <c:ptCount val="4"/>
                <c:pt idx="0">
                  <c:v>0.11869827491121587</c:v>
                </c:pt>
                <c:pt idx="1">
                  <c:v>7.4946633105304597E-2</c:v>
                </c:pt>
                <c:pt idx="2">
                  <c:v>3.9390332183405131E-2</c:v>
                </c:pt>
                <c:pt idx="3">
                  <c:v>3.7118155508415865E-2</c:v>
                </c:pt>
              </c:numCache>
            </c:numRef>
          </c:val>
          <c:extLst>
            <c:ext xmlns:c16="http://schemas.microsoft.com/office/drawing/2014/chart" uri="{C3380CC4-5D6E-409C-BE32-E72D297353CC}">
              <c16:uniqueId val="{00000001-EEDA-409F-BBB4-4B952EEB444B}"/>
            </c:ext>
          </c:extLst>
        </c:ser>
        <c:ser>
          <c:idx val="5"/>
          <c:order val="2"/>
          <c:tx>
            <c:strRef>
              <c:f>'Graphs 2-4 and 10'!$D$111</c:f>
              <c:strCache>
                <c:ptCount val="1"/>
                <c:pt idx="0">
                  <c:v>1985-1997</c:v>
                </c:pt>
              </c:strCache>
            </c:strRef>
          </c:tx>
          <c:spPr>
            <a:solidFill>
              <a:srgbClr val="00B0F0"/>
            </a:solidFill>
            <a:ln>
              <a:noFill/>
            </a:ln>
          </c:spPr>
          <c:invertIfNegative val="0"/>
          <c:cat>
            <c:strRef>
              <c:f>'Graphs 2-4 and 10'!$A$112:$A$115</c:f>
              <c:strCache>
                <c:ptCount val="4"/>
                <c:pt idx="0">
                  <c:v>Maize</c:v>
                </c:pt>
                <c:pt idx="1">
                  <c:v>Soybeans</c:v>
                </c:pt>
                <c:pt idx="2">
                  <c:v>Sugar cane</c:v>
                </c:pt>
                <c:pt idx="3">
                  <c:v>Starchy roots*</c:v>
                </c:pt>
              </c:strCache>
            </c:strRef>
          </c:cat>
          <c:val>
            <c:numRef>
              <c:f>'Graphs 2-4 and 10'!$D$112:$D$115</c:f>
              <c:numCache>
                <c:formatCode>0.0%</c:formatCode>
                <c:ptCount val="4"/>
                <c:pt idx="0">
                  <c:v>8.0443242829116815E-2</c:v>
                </c:pt>
                <c:pt idx="1">
                  <c:v>7.3496694558129058E-2</c:v>
                </c:pt>
                <c:pt idx="2">
                  <c:v>2.8214822050181276E-2</c:v>
                </c:pt>
                <c:pt idx="3">
                  <c:v>2.4896111503714704E-2</c:v>
                </c:pt>
              </c:numCache>
            </c:numRef>
          </c:val>
          <c:extLst>
            <c:ext xmlns:c16="http://schemas.microsoft.com/office/drawing/2014/chart" uri="{C3380CC4-5D6E-409C-BE32-E72D297353CC}">
              <c16:uniqueId val="{00000002-EEDA-409F-BBB4-4B952EEB444B}"/>
            </c:ext>
          </c:extLst>
        </c:ser>
        <c:ser>
          <c:idx val="6"/>
          <c:order val="3"/>
          <c:tx>
            <c:strRef>
              <c:f>'Graphs 2-4 and 10'!$E$111</c:f>
              <c:strCache>
                <c:ptCount val="1"/>
                <c:pt idx="0">
                  <c:v>1997-2009</c:v>
                </c:pt>
              </c:strCache>
            </c:strRef>
          </c:tx>
          <c:spPr>
            <a:solidFill>
              <a:schemeClr val="accent4"/>
            </a:solidFill>
            <a:ln>
              <a:noFill/>
            </a:ln>
          </c:spPr>
          <c:invertIfNegative val="0"/>
          <c:cat>
            <c:strRef>
              <c:f>'Graphs 2-4 and 10'!$A$112:$A$115</c:f>
              <c:strCache>
                <c:ptCount val="4"/>
                <c:pt idx="0">
                  <c:v>Maize</c:v>
                </c:pt>
                <c:pt idx="1">
                  <c:v>Soybeans</c:v>
                </c:pt>
                <c:pt idx="2">
                  <c:v>Sugar cane</c:v>
                </c:pt>
                <c:pt idx="3">
                  <c:v>Starchy roots*</c:v>
                </c:pt>
              </c:strCache>
            </c:strRef>
          </c:cat>
          <c:val>
            <c:numRef>
              <c:f>'Graphs 2-4 and 10'!$E$112:$E$115</c:f>
              <c:numCache>
                <c:formatCode>0.0%</c:formatCode>
                <c:ptCount val="4"/>
                <c:pt idx="0">
                  <c:v>7.1189250286491229E-2</c:v>
                </c:pt>
                <c:pt idx="1">
                  <c:v>3.6446127592451145E-2</c:v>
                </c:pt>
                <c:pt idx="2">
                  <c:v>3.753859857629329E-2</c:v>
                </c:pt>
                <c:pt idx="3">
                  <c:v>2.8996663949915128E-2</c:v>
                </c:pt>
              </c:numCache>
            </c:numRef>
          </c:val>
          <c:extLst>
            <c:ext xmlns:c16="http://schemas.microsoft.com/office/drawing/2014/chart" uri="{C3380CC4-5D6E-409C-BE32-E72D297353CC}">
              <c16:uniqueId val="{00000003-EEDA-409F-BBB4-4B952EEB444B}"/>
            </c:ext>
          </c:extLst>
        </c:ser>
        <c:ser>
          <c:idx val="7"/>
          <c:order val="4"/>
          <c:tx>
            <c:strRef>
              <c:f>'Graphs 2-4 and 10'!$F$111</c:f>
              <c:strCache>
                <c:ptCount val="1"/>
                <c:pt idx="0">
                  <c:v>2009-2014</c:v>
                </c:pt>
              </c:strCache>
            </c:strRef>
          </c:tx>
          <c:spPr>
            <a:solidFill>
              <a:srgbClr val="00B050"/>
            </a:solidFill>
            <a:ln>
              <a:noFill/>
            </a:ln>
          </c:spPr>
          <c:invertIfNegative val="0"/>
          <c:cat>
            <c:strRef>
              <c:f>'Graphs 2-4 and 10'!$A$112:$A$115</c:f>
              <c:strCache>
                <c:ptCount val="4"/>
                <c:pt idx="0">
                  <c:v>Maize</c:v>
                </c:pt>
                <c:pt idx="1">
                  <c:v>Soybeans</c:v>
                </c:pt>
                <c:pt idx="2">
                  <c:v>Sugar cane</c:v>
                </c:pt>
                <c:pt idx="3">
                  <c:v>Starchy roots*</c:v>
                </c:pt>
              </c:strCache>
            </c:strRef>
          </c:cat>
          <c:val>
            <c:numRef>
              <c:f>'Graphs 2-4 and 10'!$F$112:$F$115</c:f>
              <c:numCache>
                <c:formatCode>0.0%</c:formatCode>
                <c:ptCount val="4"/>
                <c:pt idx="0">
                  <c:v>5.1249407367989955E-2</c:v>
                </c:pt>
                <c:pt idx="1">
                  <c:v>6.5284569623751731E-2</c:v>
                </c:pt>
                <c:pt idx="2">
                  <c:v>5.2241582585946522E-3</c:v>
                </c:pt>
                <c:pt idx="3">
                  <c:v>3.8105237669673803E-2</c:v>
                </c:pt>
              </c:numCache>
            </c:numRef>
          </c:val>
          <c:extLst>
            <c:ext xmlns:c16="http://schemas.microsoft.com/office/drawing/2014/chart" uri="{C3380CC4-5D6E-409C-BE32-E72D297353CC}">
              <c16:uniqueId val="{00000004-EEDA-409F-BBB4-4B952EEB444B}"/>
            </c:ext>
          </c:extLst>
        </c:ser>
        <c:dLbls>
          <c:showLegendKey val="0"/>
          <c:showVal val="0"/>
          <c:showCatName val="0"/>
          <c:showSerName val="0"/>
          <c:showPercent val="0"/>
          <c:showBubbleSize val="0"/>
        </c:dLbls>
        <c:gapWidth val="150"/>
        <c:axId val="186400768"/>
        <c:axId val="186402304"/>
      </c:barChart>
      <c:catAx>
        <c:axId val="186400768"/>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n-US"/>
          </a:p>
        </c:txPr>
        <c:crossAx val="186402304"/>
        <c:crosses val="autoZero"/>
        <c:auto val="1"/>
        <c:lblAlgn val="ctr"/>
        <c:lblOffset val="100"/>
        <c:noMultiLvlLbl val="0"/>
      </c:catAx>
      <c:valAx>
        <c:axId val="186402304"/>
        <c:scaling>
          <c:orientation val="minMax"/>
          <c:max val="0.14000000000000001"/>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ln>
        </c:spPr>
        <c:crossAx val="186400768"/>
        <c:crosses val="autoZero"/>
        <c:crossBetween val="between"/>
        <c:majorUnit val="2.0000000000000004E-2"/>
      </c:valAx>
      <c:spPr>
        <a:ln w="3175">
          <a:solidFill>
            <a:schemeClr val="bg1">
              <a:lumMod val="65000"/>
            </a:schemeClr>
          </a:solidFill>
        </a:ln>
      </c:spPr>
    </c:plotArea>
    <c:legend>
      <c:legendPos val="b"/>
      <c:layout>
        <c:manualLayout>
          <c:xMode val="edge"/>
          <c:yMode val="edge"/>
          <c:x val="0"/>
          <c:y val="0.94004178049172427"/>
          <c:w val="1"/>
          <c:h val="5.315549841984038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8756313131312"/>
          <c:y val="5.2499074074074073E-2"/>
          <c:w val="0.86665940656565654"/>
          <c:h val="0.67993499999999996"/>
        </c:manualLayout>
      </c:layout>
      <c:areaChart>
        <c:grouping val="stacked"/>
        <c:varyColors val="0"/>
        <c:ser>
          <c:idx val="0"/>
          <c:order val="0"/>
          <c:tx>
            <c:strRef>
              <c:f>'Graphs 5-9'!$B$42</c:f>
              <c:strCache>
                <c:ptCount val="1"/>
                <c:pt idx="0">
                  <c:v>Arable land</c:v>
                </c:pt>
              </c:strCache>
            </c:strRef>
          </c:tx>
          <c:spPr>
            <a:solidFill>
              <a:srgbClr val="42A62A"/>
            </a:solidFill>
            <a:ln w="19050">
              <a:noFill/>
            </a:ln>
          </c:spPr>
          <c:cat>
            <c:numRef>
              <c:f>'Graphs 5-9'!$F$41:$BE$41</c:f>
              <c:numCache>
                <c:formatCode>General</c:formatCode>
                <c:ptCount val="5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numCache>
            </c:numRef>
          </c:cat>
          <c:val>
            <c:numRef>
              <c:f>'Graphs 5-9'!$F$42:$BE$42</c:f>
              <c:numCache>
                <c:formatCode>#\ ##0.0</c:formatCode>
                <c:ptCount val="52"/>
                <c:pt idx="0">
                  <c:v>1276.6750099999999</c:v>
                </c:pt>
                <c:pt idx="1">
                  <c:v>1280.8478</c:v>
                </c:pt>
                <c:pt idx="2">
                  <c:v>1290.89841</c:v>
                </c:pt>
                <c:pt idx="3">
                  <c:v>1295.1938700000001</c:v>
                </c:pt>
                <c:pt idx="4">
                  <c:v>1301.16533</c:v>
                </c:pt>
                <c:pt idx="5">
                  <c:v>1299.7258899999999</c:v>
                </c:pt>
                <c:pt idx="6">
                  <c:v>1304.22747</c:v>
                </c:pt>
                <c:pt idx="7">
                  <c:v>1314.8503500000002</c:v>
                </c:pt>
                <c:pt idx="8">
                  <c:v>1333.2802300000001</c:v>
                </c:pt>
                <c:pt idx="9">
                  <c:v>1330.6745700000001</c:v>
                </c:pt>
                <c:pt idx="10">
                  <c:v>1328.0883600000002</c:v>
                </c:pt>
                <c:pt idx="11">
                  <c:v>1326.4061999999999</c:v>
                </c:pt>
                <c:pt idx="12">
                  <c:v>1333.0376000000001</c:v>
                </c:pt>
                <c:pt idx="13">
                  <c:v>1333.9639</c:v>
                </c:pt>
                <c:pt idx="14">
                  <c:v>1333.3886</c:v>
                </c:pt>
                <c:pt idx="15">
                  <c:v>1336.1841999999999</c:v>
                </c:pt>
                <c:pt idx="16">
                  <c:v>1332.5200199999999</c:v>
                </c:pt>
                <c:pt idx="17">
                  <c:v>1336.7115200000001</c:v>
                </c:pt>
                <c:pt idx="18">
                  <c:v>1339.44526</c:v>
                </c:pt>
                <c:pt idx="19">
                  <c:v>1338.84005</c:v>
                </c:pt>
                <c:pt idx="20">
                  <c:v>1337.25594</c:v>
                </c:pt>
                <c:pt idx="21">
                  <c:v>1348.7842599999999</c:v>
                </c:pt>
                <c:pt idx="22">
                  <c:v>1352.77601</c:v>
                </c:pt>
                <c:pt idx="23">
                  <c:v>1368.7986000000001</c:v>
                </c:pt>
                <c:pt idx="24">
                  <c:v>1382.9916000000001</c:v>
                </c:pt>
                <c:pt idx="25">
                  <c:v>1391.9511</c:v>
                </c:pt>
                <c:pt idx="26">
                  <c:v>1393.7766999999999</c:v>
                </c:pt>
                <c:pt idx="27">
                  <c:v>1396.2029</c:v>
                </c:pt>
                <c:pt idx="28">
                  <c:v>1396.9183</c:v>
                </c:pt>
                <c:pt idx="29">
                  <c:v>1399.7067</c:v>
                </c:pt>
                <c:pt idx="30">
                  <c:v>1402.2227</c:v>
                </c:pt>
                <c:pt idx="31">
                  <c:v>1400.5979</c:v>
                </c:pt>
                <c:pt idx="32">
                  <c:v>1398.5123999999998</c:v>
                </c:pt>
                <c:pt idx="33">
                  <c:v>1396.4502</c:v>
                </c:pt>
                <c:pt idx="34">
                  <c:v>1391.7856000000002</c:v>
                </c:pt>
                <c:pt idx="35">
                  <c:v>1382.6596999999999</c:v>
                </c:pt>
                <c:pt idx="36">
                  <c:v>1386.0495000000001</c:v>
                </c:pt>
                <c:pt idx="37">
                  <c:v>1386.9876999999999</c:v>
                </c:pt>
                <c:pt idx="38">
                  <c:v>1383.9208000000001</c:v>
                </c:pt>
                <c:pt idx="39">
                  <c:v>1381.0286999999998</c:v>
                </c:pt>
                <c:pt idx="40">
                  <c:v>1379.8987199999999</c:v>
                </c:pt>
                <c:pt idx="41">
                  <c:v>1376.9100800000001</c:v>
                </c:pt>
                <c:pt idx="42">
                  <c:v>1382.5033100000001</c:v>
                </c:pt>
                <c:pt idx="43">
                  <c:v>1386.0283300000001</c:v>
                </c:pt>
                <c:pt idx="44">
                  <c:v>1390.9672800000001</c:v>
                </c:pt>
                <c:pt idx="45">
                  <c:v>1380.6835100000001</c:v>
                </c:pt>
                <c:pt idx="46">
                  <c:v>1379.19182</c:v>
                </c:pt>
                <c:pt idx="47">
                  <c:v>1383.1049599999999</c:v>
                </c:pt>
                <c:pt idx="48">
                  <c:v>1379.43344</c:v>
                </c:pt>
                <c:pt idx="49">
                  <c:v>1374.9019499999999</c:v>
                </c:pt>
                <c:pt idx="50">
                  <c:v>1382.9026299999998</c:v>
                </c:pt>
                <c:pt idx="51">
                  <c:v>1395.8945000000001</c:v>
                </c:pt>
              </c:numCache>
            </c:numRef>
          </c:val>
          <c:extLst>
            <c:ext xmlns:c16="http://schemas.microsoft.com/office/drawing/2014/chart" uri="{C3380CC4-5D6E-409C-BE32-E72D297353CC}">
              <c16:uniqueId val="{00000000-86B4-4707-99A8-22CB7092374C}"/>
            </c:ext>
          </c:extLst>
        </c:ser>
        <c:ser>
          <c:idx val="2"/>
          <c:order val="1"/>
          <c:tx>
            <c:strRef>
              <c:f>'Graphs 5-9'!$B$43</c:f>
              <c:strCache>
                <c:ptCount val="1"/>
                <c:pt idx="0">
                  <c:v>Permanent crops</c:v>
                </c:pt>
              </c:strCache>
            </c:strRef>
          </c:tx>
          <c:spPr>
            <a:solidFill>
              <a:srgbClr val="0070C0"/>
            </a:solidFill>
            <a:ln w="19050">
              <a:noFill/>
            </a:ln>
          </c:spPr>
          <c:cat>
            <c:numRef>
              <c:f>'Graphs 5-9'!$F$41:$BE$41</c:f>
              <c:numCache>
                <c:formatCode>General</c:formatCode>
                <c:ptCount val="5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numCache>
            </c:numRef>
          </c:cat>
          <c:val>
            <c:numRef>
              <c:f>'Graphs 5-9'!$F$43:$BE$43</c:f>
              <c:numCache>
                <c:formatCode>#\ ##0.0</c:formatCode>
                <c:ptCount val="52"/>
                <c:pt idx="0">
                  <c:v>88.452300000000008</c:v>
                </c:pt>
                <c:pt idx="1">
                  <c:v>89.289699999999996</c:v>
                </c:pt>
                <c:pt idx="2">
                  <c:v>88.6631</c:v>
                </c:pt>
                <c:pt idx="3">
                  <c:v>88.963200000000001</c:v>
                </c:pt>
                <c:pt idx="4">
                  <c:v>88.534399999999991</c:v>
                </c:pt>
                <c:pt idx="5">
                  <c:v>88.329800000000006</c:v>
                </c:pt>
                <c:pt idx="6">
                  <c:v>89.433199999999999</c:v>
                </c:pt>
                <c:pt idx="7">
                  <c:v>91.128699999999995</c:v>
                </c:pt>
                <c:pt idx="8">
                  <c:v>92.708300000000008</c:v>
                </c:pt>
                <c:pt idx="9">
                  <c:v>94.466100000000012</c:v>
                </c:pt>
                <c:pt idx="10">
                  <c:v>96.06689999999999</c:v>
                </c:pt>
                <c:pt idx="11">
                  <c:v>95.844300000000004</c:v>
                </c:pt>
                <c:pt idx="12">
                  <c:v>96.151399999999995</c:v>
                </c:pt>
                <c:pt idx="13">
                  <c:v>96.214500000000001</c:v>
                </c:pt>
                <c:pt idx="14">
                  <c:v>96.420400000000001</c:v>
                </c:pt>
                <c:pt idx="15">
                  <c:v>96.815300000000008</c:v>
                </c:pt>
                <c:pt idx="16">
                  <c:v>97.913499999999999</c:v>
                </c:pt>
                <c:pt idx="17">
                  <c:v>98.897300000000001</c:v>
                </c:pt>
                <c:pt idx="18">
                  <c:v>99.992899999999992</c:v>
                </c:pt>
                <c:pt idx="19">
                  <c:v>101.41539999999999</c:v>
                </c:pt>
                <c:pt idx="20">
                  <c:v>101.82</c:v>
                </c:pt>
                <c:pt idx="21">
                  <c:v>102.3661</c:v>
                </c:pt>
                <c:pt idx="22">
                  <c:v>103.54660000000001</c:v>
                </c:pt>
                <c:pt idx="23">
                  <c:v>104.01</c:v>
                </c:pt>
                <c:pt idx="24">
                  <c:v>106.43310000000001</c:v>
                </c:pt>
                <c:pt idx="25">
                  <c:v>109.60080000000001</c:v>
                </c:pt>
                <c:pt idx="26">
                  <c:v>112.66</c:v>
                </c:pt>
                <c:pt idx="27">
                  <c:v>115.35599999999999</c:v>
                </c:pt>
                <c:pt idx="28">
                  <c:v>116.97760000000001</c:v>
                </c:pt>
                <c:pt idx="29">
                  <c:v>119.45230000000001</c:v>
                </c:pt>
                <c:pt idx="30">
                  <c:v>120.75619999999999</c:v>
                </c:pt>
                <c:pt idx="31">
                  <c:v>122.6382</c:v>
                </c:pt>
                <c:pt idx="32">
                  <c:v>125.96239999999999</c:v>
                </c:pt>
                <c:pt idx="33">
                  <c:v>128.828</c:v>
                </c:pt>
                <c:pt idx="34">
                  <c:v>131.04079999999999</c:v>
                </c:pt>
                <c:pt idx="35">
                  <c:v>132.16810000000001</c:v>
                </c:pt>
                <c:pt idx="36">
                  <c:v>133.1755</c:v>
                </c:pt>
                <c:pt idx="37">
                  <c:v>134.154</c:v>
                </c:pt>
                <c:pt idx="38">
                  <c:v>136.47599</c:v>
                </c:pt>
                <c:pt idx="39">
                  <c:v>137.7919</c:v>
                </c:pt>
                <c:pt idx="40">
                  <c:v>139.6018</c:v>
                </c:pt>
                <c:pt idx="41">
                  <c:v>140.71651</c:v>
                </c:pt>
                <c:pt idx="42">
                  <c:v>142.8921</c:v>
                </c:pt>
                <c:pt idx="43">
                  <c:v>145.84223</c:v>
                </c:pt>
                <c:pt idx="44">
                  <c:v>148.44593</c:v>
                </c:pt>
                <c:pt idx="45">
                  <c:v>149.15273000000002</c:v>
                </c:pt>
                <c:pt idx="46">
                  <c:v>152.73339999999999</c:v>
                </c:pt>
                <c:pt idx="47">
                  <c:v>154.38754</c:v>
                </c:pt>
                <c:pt idx="48">
                  <c:v>156.72109</c:v>
                </c:pt>
                <c:pt idx="49">
                  <c:v>159.49095</c:v>
                </c:pt>
                <c:pt idx="50">
                  <c:v>162.36756</c:v>
                </c:pt>
                <c:pt idx="51">
                  <c:v>163.89347000000001</c:v>
                </c:pt>
              </c:numCache>
            </c:numRef>
          </c:val>
          <c:extLst>
            <c:ext xmlns:c16="http://schemas.microsoft.com/office/drawing/2014/chart" uri="{C3380CC4-5D6E-409C-BE32-E72D297353CC}">
              <c16:uniqueId val="{00000001-86B4-4707-99A8-22CB7092374C}"/>
            </c:ext>
          </c:extLst>
        </c:ser>
        <c:ser>
          <c:idx val="1"/>
          <c:order val="2"/>
          <c:tx>
            <c:strRef>
              <c:f>'Graphs 5-9'!$B$44</c:f>
              <c:strCache>
                <c:ptCount val="1"/>
                <c:pt idx="0">
                  <c:v>Pasture</c:v>
                </c:pt>
              </c:strCache>
            </c:strRef>
          </c:tx>
          <c:spPr>
            <a:solidFill>
              <a:srgbClr val="FFC000"/>
            </a:solidFill>
            <a:ln w="19050"/>
          </c:spPr>
          <c:cat>
            <c:numRef>
              <c:f>'Graphs 5-9'!$F$41:$BE$41</c:f>
              <c:numCache>
                <c:formatCode>General</c:formatCode>
                <c:ptCount val="5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numCache>
            </c:numRef>
          </c:cat>
          <c:val>
            <c:numRef>
              <c:f>'Graphs 5-9'!$F$44:$BE$44</c:f>
              <c:numCache>
                <c:formatCode>#\ ##0.0</c:formatCode>
                <c:ptCount val="52"/>
                <c:pt idx="0">
                  <c:v>3078.3775000000001</c:v>
                </c:pt>
                <c:pt idx="1">
                  <c:v>3084.8037000000004</c:v>
                </c:pt>
                <c:pt idx="2">
                  <c:v>3087.0769</c:v>
                </c:pt>
                <c:pt idx="3">
                  <c:v>3092.8462000000004</c:v>
                </c:pt>
                <c:pt idx="4">
                  <c:v>3102.4013999999997</c:v>
                </c:pt>
                <c:pt idx="5">
                  <c:v>3112.8</c:v>
                </c:pt>
                <c:pt idx="6">
                  <c:v>3121.0625</c:v>
                </c:pt>
                <c:pt idx="7">
                  <c:v>3119.0014000000001</c:v>
                </c:pt>
                <c:pt idx="8">
                  <c:v>3125.8782000000001</c:v>
                </c:pt>
                <c:pt idx="9">
                  <c:v>3131.2988</c:v>
                </c:pt>
                <c:pt idx="10">
                  <c:v>3144.3251</c:v>
                </c:pt>
                <c:pt idx="11">
                  <c:v>3157.1226000000001</c:v>
                </c:pt>
                <c:pt idx="12">
                  <c:v>3170.5563999999999</c:v>
                </c:pt>
                <c:pt idx="13">
                  <c:v>3179.3429999999998</c:v>
                </c:pt>
                <c:pt idx="14">
                  <c:v>3185.5007999999998</c:v>
                </c:pt>
                <c:pt idx="15">
                  <c:v>3182.0983999999999</c:v>
                </c:pt>
                <c:pt idx="16">
                  <c:v>3184.2381399999999</c:v>
                </c:pt>
                <c:pt idx="17">
                  <c:v>3183.0855899999997</c:v>
                </c:pt>
                <c:pt idx="18">
                  <c:v>3190.5574300000003</c:v>
                </c:pt>
                <c:pt idx="19">
                  <c:v>3200.88708</c:v>
                </c:pt>
                <c:pt idx="20">
                  <c:v>3203.5400299999997</c:v>
                </c:pt>
                <c:pt idx="21">
                  <c:v>3208.3010800000002</c:v>
                </c:pt>
                <c:pt idx="22">
                  <c:v>3213.1969199999999</c:v>
                </c:pt>
                <c:pt idx="23">
                  <c:v>3224.5715699999996</c:v>
                </c:pt>
                <c:pt idx="24">
                  <c:v>3239.53042</c:v>
                </c:pt>
                <c:pt idx="25">
                  <c:v>3254.7517599999996</c:v>
                </c:pt>
                <c:pt idx="26">
                  <c:v>3265.3455099999996</c:v>
                </c:pt>
                <c:pt idx="27">
                  <c:v>3283.0703599999997</c:v>
                </c:pt>
                <c:pt idx="28">
                  <c:v>3294.2048999999997</c:v>
                </c:pt>
                <c:pt idx="29">
                  <c:v>3305.27405</c:v>
                </c:pt>
                <c:pt idx="30">
                  <c:v>3310.4882000000002</c:v>
                </c:pt>
                <c:pt idx="31">
                  <c:v>3351.4395499999996</c:v>
                </c:pt>
                <c:pt idx="32">
                  <c:v>3380.8711899999998</c:v>
                </c:pt>
                <c:pt idx="33">
                  <c:v>3395.7841000000003</c:v>
                </c:pt>
                <c:pt idx="34">
                  <c:v>3394.7165</c:v>
                </c:pt>
                <c:pt idx="35">
                  <c:v>3405.1362999999997</c:v>
                </c:pt>
                <c:pt idx="36">
                  <c:v>3412.5861</c:v>
                </c:pt>
                <c:pt idx="37">
                  <c:v>3415.7255</c:v>
                </c:pt>
                <c:pt idx="38">
                  <c:v>3409.9043999999999</c:v>
                </c:pt>
                <c:pt idx="39">
                  <c:v>3417.6423999999997</c:v>
                </c:pt>
                <c:pt idx="40">
                  <c:v>3416.5452999999998</c:v>
                </c:pt>
                <c:pt idx="41">
                  <c:v>3408.3404</c:v>
                </c:pt>
                <c:pt idx="42">
                  <c:v>3388.6547</c:v>
                </c:pt>
                <c:pt idx="43">
                  <c:v>3393.8232000000003</c:v>
                </c:pt>
                <c:pt idx="44">
                  <c:v>3388.2637</c:v>
                </c:pt>
                <c:pt idx="45">
                  <c:v>3383.8362000000002</c:v>
                </c:pt>
                <c:pt idx="46">
                  <c:v>3380.9552000000003</c:v>
                </c:pt>
                <c:pt idx="47">
                  <c:v>3374.1386000000002</c:v>
                </c:pt>
                <c:pt idx="48">
                  <c:v>3363.8105399999999</c:v>
                </c:pt>
                <c:pt idx="49">
                  <c:v>3358.2402900000002</c:v>
                </c:pt>
                <c:pt idx="50">
                  <c:v>3362.6794399999999</c:v>
                </c:pt>
                <c:pt idx="51">
                  <c:v>3359.65859</c:v>
                </c:pt>
              </c:numCache>
            </c:numRef>
          </c:val>
          <c:extLst>
            <c:ext xmlns:c16="http://schemas.microsoft.com/office/drawing/2014/chart" uri="{C3380CC4-5D6E-409C-BE32-E72D297353CC}">
              <c16:uniqueId val="{00000002-86B4-4707-99A8-22CB7092374C}"/>
            </c:ext>
          </c:extLst>
        </c:ser>
        <c:dLbls>
          <c:showLegendKey val="0"/>
          <c:showVal val="0"/>
          <c:showCatName val="0"/>
          <c:showSerName val="0"/>
          <c:showPercent val="0"/>
          <c:showBubbleSize val="0"/>
        </c:dLbls>
        <c:axId val="186490880"/>
        <c:axId val="186492416"/>
      </c:areaChart>
      <c:catAx>
        <c:axId val="186490880"/>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6492416"/>
        <c:crosses val="autoZero"/>
        <c:auto val="1"/>
        <c:lblAlgn val="ctr"/>
        <c:lblOffset val="100"/>
        <c:noMultiLvlLbl val="0"/>
      </c:catAx>
      <c:valAx>
        <c:axId val="186492416"/>
        <c:scaling>
          <c:orientation val="minMax"/>
          <c:max val="500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Billion hectares</a:t>
                </a:r>
              </a:p>
            </c:rich>
          </c:tx>
          <c:layout>
            <c:manualLayout>
              <c:xMode val="edge"/>
              <c:yMode val="edge"/>
              <c:x val="4.1833964646464652E-3"/>
              <c:y val="0.22266712962962962"/>
            </c:manualLayout>
          </c:layout>
          <c:overlay val="0"/>
        </c:title>
        <c:numFmt formatCode="0" sourceLinked="0"/>
        <c:majorTickMark val="out"/>
        <c:minorTickMark val="none"/>
        <c:tickLblPos val="nextTo"/>
        <c:spPr>
          <a:ln w="3175">
            <a:solidFill>
              <a:schemeClr val="bg1">
                <a:lumMod val="65000"/>
              </a:schemeClr>
            </a:solidFill>
          </a:ln>
        </c:spPr>
        <c:crossAx val="186490880"/>
        <c:crosses val="autoZero"/>
        <c:crossBetween val="midCat"/>
        <c:majorUnit val="1000"/>
        <c:dispUnits>
          <c:builtInUnit val="thousands"/>
        </c:dispUnits>
      </c:valAx>
      <c:spPr>
        <a:ln w="3175">
          <a:solidFill>
            <a:schemeClr val="bg1">
              <a:lumMod val="65000"/>
            </a:schemeClr>
          </a:solidFill>
        </a:ln>
      </c:spPr>
    </c:plotArea>
    <c:legend>
      <c:legendPos val="b"/>
      <c:layout>
        <c:manualLayout>
          <c:xMode val="edge"/>
          <c:yMode val="edge"/>
          <c:x val="0.10901073232323233"/>
          <c:y val="0.91628425925925927"/>
          <c:w val="0.83167708333333334"/>
          <c:h val="8.3715740740740743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31407828282828"/>
          <c:y val="2.8980555555555555E-2"/>
          <c:w val="0.85463289141414145"/>
          <c:h val="0.60937962962962966"/>
        </c:manualLayout>
      </c:layout>
      <c:areaChart>
        <c:grouping val="stacked"/>
        <c:varyColors val="0"/>
        <c:ser>
          <c:idx val="0"/>
          <c:order val="0"/>
          <c:tx>
            <c:strRef>
              <c:f>'Graphs 5-9'!$A$69</c:f>
              <c:strCache>
                <c:ptCount val="1"/>
                <c:pt idx="0">
                  <c:v>Wheat</c:v>
                </c:pt>
              </c:strCache>
            </c:strRef>
          </c:tx>
          <c:spPr>
            <a:solidFill>
              <a:srgbClr val="42A62A"/>
            </a:solidFill>
            <a:ln w="1905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5-9'!$F$69:$BF$69</c:f>
              <c:numCache>
                <c:formatCode>#\ ##0.0</c:formatCode>
                <c:ptCount val="53"/>
                <c:pt idx="0">
                  <c:v>204.20945</c:v>
                </c:pt>
                <c:pt idx="1">
                  <c:v>207.554518</c:v>
                </c:pt>
                <c:pt idx="2">
                  <c:v>206.13023999999999</c:v>
                </c:pt>
                <c:pt idx="3">
                  <c:v>216.539177</c:v>
                </c:pt>
                <c:pt idx="4">
                  <c:v>216.97976199999999</c:v>
                </c:pt>
                <c:pt idx="5">
                  <c:v>215.76695900000001</c:v>
                </c:pt>
                <c:pt idx="6">
                  <c:v>219.74937800000001</c:v>
                </c:pt>
                <c:pt idx="7">
                  <c:v>224.87505300000001</c:v>
                </c:pt>
                <c:pt idx="8">
                  <c:v>217.750101</c:v>
                </c:pt>
                <c:pt idx="9">
                  <c:v>207.979029</c:v>
                </c:pt>
                <c:pt idx="10">
                  <c:v>213.92416699999998</c:v>
                </c:pt>
                <c:pt idx="11">
                  <c:v>213.76207199999999</c:v>
                </c:pt>
                <c:pt idx="12">
                  <c:v>219.37491299999999</c:v>
                </c:pt>
                <c:pt idx="13">
                  <c:v>222.11796699999999</c:v>
                </c:pt>
                <c:pt idx="14">
                  <c:v>226.617018</c:v>
                </c:pt>
                <c:pt idx="15">
                  <c:v>234.418092</c:v>
                </c:pt>
                <c:pt idx="16">
                  <c:v>228.57784700000002</c:v>
                </c:pt>
                <c:pt idx="17">
                  <c:v>229.63507300000001</c:v>
                </c:pt>
                <c:pt idx="18">
                  <c:v>228.38177900000002</c:v>
                </c:pt>
                <c:pt idx="19">
                  <c:v>237.251982</c:v>
                </c:pt>
                <c:pt idx="20">
                  <c:v>239.16563399999998</c:v>
                </c:pt>
                <c:pt idx="21">
                  <c:v>238.48024900000001</c:v>
                </c:pt>
                <c:pt idx="22">
                  <c:v>230.29162299999999</c:v>
                </c:pt>
                <c:pt idx="23">
                  <c:v>230.771567</c:v>
                </c:pt>
                <c:pt idx="24">
                  <c:v>229.99964600000001</c:v>
                </c:pt>
                <c:pt idx="25">
                  <c:v>227.751914</c:v>
                </c:pt>
                <c:pt idx="26">
                  <c:v>220.55482899999998</c:v>
                </c:pt>
                <c:pt idx="27">
                  <c:v>218.37734800000001</c:v>
                </c:pt>
                <c:pt idx="28">
                  <c:v>226.787295</c:v>
                </c:pt>
                <c:pt idx="29">
                  <c:v>231.26251300000001</c:v>
                </c:pt>
                <c:pt idx="30">
                  <c:v>223.34898899999999</c:v>
                </c:pt>
                <c:pt idx="31">
                  <c:v>222.48396299999999</c:v>
                </c:pt>
                <c:pt idx="32">
                  <c:v>222.94562400000001</c:v>
                </c:pt>
                <c:pt idx="33">
                  <c:v>215.11844600000001</c:v>
                </c:pt>
                <c:pt idx="34">
                  <c:v>216.16248100000001</c:v>
                </c:pt>
                <c:pt idx="35">
                  <c:v>226.86208199999999</c:v>
                </c:pt>
                <c:pt idx="36">
                  <c:v>226.266277</c:v>
                </c:pt>
                <c:pt idx="37">
                  <c:v>220.10748800000002</c:v>
                </c:pt>
                <c:pt idx="38">
                  <c:v>213.33800600000001</c:v>
                </c:pt>
                <c:pt idx="39">
                  <c:v>215.43713099999999</c:v>
                </c:pt>
                <c:pt idx="40">
                  <c:v>214.611366</c:v>
                </c:pt>
                <c:pt idx="41">
                  <c:v>213.81689600000001</c:v>
                </c:pt>
                <c:pt idx="42">
                  <c:v>207.699862</c:v>
                </c:pt>
                <c:pt idx="43">
                  <c:v>216.56945149999999</c:v>
                </c:pt>
                <c:pt idx="44">
                  <c:v>219.572765</c:v>
                </c:pt>
                <c:pt idx="45">
                  <c:v>211.19489300000001</c:v>
                </c:pt>
                <c:pt idx="46">
                  <c:v>216.7096722</c:v>
                </c:pt>
                <c:pt idx="47">
                  <c:v>222.27914699999999</c:v>
                </c:pt>
                <c:pt idx="48">
                  <c:v>224.63401199999998</c:v>
                </c:pt>
                <c:pt idx="49">
                  <c:v>217.12331302000001</c:v>
                </c:pt>
                <c:pt idx="50">
                  <c:v>220.32925246000002</c:v>
                </c:pt>
                <c:pt idx="51">
                  <c:v>217.63078542</c:v>
                </c:pt>
                <c:pt idx="52">
                  <c:v>219.04670612000001</c:v>
                </c:pt>
              </c:numCache>
            </c:numRef>
          </c:val>
          <c:extLst>
            <c:ext xmlns:c16="http://schemas.microsoft.com/office/drawing/2014/chart" uri="{C3380CC4-5D6E-409C-BE32-E72D297353CC}">
              <c16:uniqueId val="{00000000-A5B2-444D-90F6-DE34E555346D}"/>
            </c:ext>
          </c:extLst>
        </c:ser>
        <c:ser>
          <c:idx val="2"/>
          <c:order val="1"/>
          <c:tx>
            <c:strRef>
              <c:f>'Graphs 5-9'!$A$70</c:f>
              <c:strCache>
                <c:ptCount val="1"/>
                <c:pt idx="0">
                  <c:v>Maize</c:v>
                </c:pt>
              </c:strCache>
            </c:strRef>
          </c:tx>
          <c:spPr>
            <a:solidFill>
              <a:srgbClr val="0070C0"/>
            </a:solidFill>
            <a:ln w="1905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5-9'!$F$70:$BF$70</c:f>
              <c:numCache>
                <c:formatCode>#\ ##0.0</c:formatCode>
                <c:ptCount val="53"/>
                <c:pt idx="0">
                  <c:v>105.559708</c:v>
                </c:pt>
                <c:pt idx="1">
                  <c:v>103.496674</c:v>
                </c:pt>
                <c:pt idx="2">
                  <c:v>108.427548</c:v>
                </c:pt>
                <c:pt idx="3">
                  <c:v>107.9252</c:v>
                </c:pt>
                <c:pt idx="4">
                  <c:v>106.676579</c:v>
                </c:pt>
                <c:pt idx="5">
                  <c:v>111.241045</c:v>
                </c:pt>
                <c:pt idx="6">
                  <c:v>112.45775399999999</c:v>
                </c:pt>
                <c:pt idx="7">
                  <c:v>111.67783800000001</c:v>
                </c:pt>
                <c:pt idx="8">
                  <c:v>111.33808000000001</c:v>
                </c:pt>
                <c:pt idx="9">
                  <c:v>113.07617900000001</c:v>
                </c:pt>
                <c:pt idx="10">
                  <c:v>118.19515700000001</c:v>
                </c:pt>
                <c:pt idx="11">
                  <c:v>114.947847</c:v>
                </c:pt>
                <c:pt idx="12">
                  <c:v>116.943608</c:v>
                </c:pt>
                <c:pt idx="13">
                  <c:v>119.86245699999999</c:v>
                </c:pt>
                <c:pt idx="14">
                  <c:v>121.483621</c:v>
                </c:pt>
                <c:pt idx="15">
                  <c:v>124.209113</c:v>
                </c:pt>
                <c:pt idx="16">
                  <c:v>125.249315</c:v>
                </c:pt>
                <c:pt idx="17">
                  <c:v>124.72962200000001</c:v>
                </c:pt>
                <c:pt idx="18">
                  <c:v>123.679562</c:v>
                </c:pt>
                <c:pt idx="19">
                  <c:v>125.776355</c:v>
                </c:pt>
                <c:pt idx="20">
                  <c:v>127.89503000000001</c:v>
                </c:pt>
                <c:pt idx="21">
                  <c:v>124.39077400000001</c:v>
                </c:pt>
                <c:pt idx="22">
                  <c:v>117.848186</c:v>
                </c:pt>
                <c:pt idx="23">
                  <c:v>127.76395600000001</c:v>
                </c:pt>
                <c:pt idx="24">
                  <c:v>130.51243099999999</c:v>
                </c:pt>
                <c:pt idx="25">
                  <c:v>131.803709</c:v>
                </c:pt>
                <c:pt idx="26">
                  <c:v>129.97205099999999</c:v>
                </c:pt>
                <c:pt idx="27">
                  <c:v>130.01030850000001</c:v>
                </c:pt>
                <c:pt idx="28">
                  <c:v>131.78291000000002</c:v>
                </c:pt>
                <c:pt idx="29">
                  <c:v>131.03792100000001</c:v>
                </c:pt>
                <c:pt idx="30">
                  <c:v>133.76103099999997</c:v>
                </c:pt>
                <c:pt idx="31">
                  <c:v>136.771096</c:v>
                </c:pt>
                <c:pt idx="32">
                  <c:v>131.35680499999998</c:v>
                </c:pt>
                <c:pt idx="33">
                  <c:v>137.98693700000001</c:v>
                </c:pt>
                <c:pt idx="34">
                  <c:v>135.80115000000001</c:v>
                </c:pt>
                <c:pt idx="35">
                  <c:v>139.606606</c:v>
                </c:pt>
                <c:pt idx="36">
                  <c:v>141.12101800000002</c:v>
                </c:pt>
                <c:pt idx="37">
                  <c:v>138.816383</c:v>
                </c:pt>
                <c:pt idx="38">
                  <c:v>137.22147200000001</c:v>
                </c:pt>
                <c:pt idx="39">
                  <c:v>137.00457900000001</c:v>
                </c:pt>
                <c:pt idx="40">
                  <c:v>137.52832899999999</c:v>
                </c:pt>
                <c:pt idx="41">
                  <c:v>137.60911300000001</c:v>
                </c:pt>
                <c:pt idx="42">
                  <c:v>144.700863</c:v>
                </c:pt>
                <c:pt idx="43">
                  <c:v>147.453654</c:v>
                </c:pt>
                <c:pt idx="44">
                  <c:v>148.03532300000001</c:v>
                </c:pt>
                <c:pt idx="45">
                  <c:v>146.74068599999998</c:v>
                </c:pt>
                <c:pt idx="46">
                  <c:v>158.39000759999999</c:v>
                </c:pt>
                <c:pt idx="47">
                  <c:v>162.68915159999997</c:v>
                </c:pt>
                <c:pt idx="48">
                  <c:v>158.74322750000002</c:v>
                </c:pt>
                <c:pt idx="49">
                  <c:v>164.03104393000001</c:v>
                </c:pt>
                <c:pt idx="50">
                  <c:v>171.69195816999999</c:v>
                </c:pt>
                <c:pt idx="51">
                  <c:v>179.21899033</c:v>
                </c:pt>
                <c:pt idx="52">
                  <c:v>185.12134275</c:v>
                </c:pt>
              </c:numCache>
            </c:numRef>
          </c:val>
          <c:extLst>
            <c:ext xmlns:c16="http://schemas.microsoft.com/office/drawing/2014/chart" uri="{C3380CC4-5D6E-409C-BE32-E72D297353CC}">
              <c16:uniqueId val="{00000001-A5B2-444D-90F6-DE34E555346D}"/>
            </c:ext>
          </c:extLst>
        </c:ser>
        <c:ser>
          <c:idx val="1"/>
          <c:order val="2"/>
          <c:tx>
            <c:strRef>
              <c:f>'Graphs 5-9'!$A$71</c:f>
              <c:strCache>
                <c:ptCount val="1"/>
                <c:pt idx="0">
                  <c:v>Rice</c:v>
                </c:pt>
              </c:strCache>
            </c:strRef>
          </c:tx>
          <c:spPr>
            <a:solidFill>
              <a:srgbClr val="FFC000"/>
            </a:solidFill>
            <a:ln w="19050"/>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5-9'!$F$71:$BF$71</c:f>
              <c:numCache>
                <c:formatCode>#\ ##0.0</c:formatCode>
                <c:ptCount val="53"/>
                <c:pt idx="0">
                  <c:v>115.365135</c:v>
                </c:pt>
                <c:pt idx="1">
                  <c:v>119.45241899999999</c:v>
                </c:pt>
                <c:pt idx="2">
                  <c:v>120.151882</c:v>
                </c:pt>
                <c:pt idx="3">
                  <c:v>125.0561</c:v>
                </c:pt>
                <c:pt idx="4">
                  <c:v>124.828874</c:v>
                </c:pt>
                <c:pt idx="5">
                  <c:v>125.68051700000001</c:v>
                </c:pt>
                <c:pt idx="6">
                  <c:v>127.53765399999999</c:v>
                </c:pt>
                <c:pt idx="7">
                  <c:v>129.26499200000001</c:v>
                </c:pt>
                <c:pt idx="8">
                  <c:v>131.137551</c:v>
                </c:pt>
                <c:pt idx="9">
                  <c:v>132.87322700000001</c:v>
                </c:pt>
                <c:pt idx="10">
                  <c:v>134.51398600000002</c:v>
                </c:pt>
                <c:pt idx="11">
                  <c:v>132.19799499999999</c:v>
                </c:pt>
                <c:pt idx="12">
                  <c:v>136.57262800000001</c:v>
                </c:pt>
                <c:pt idx="13">
                  <c:v>136.88792900000001</c:v>
                </c:pt>
                <c:pt idx="14">
                  <c:v>141.72933399999999</c:v>
                </c:pt>
                <c:pt idx="15">
                  <c:v>141.86023399999999</c:v>
                </c:pt>
                <c:pt idx="16">
                  <c:v>143.66382899999999</c:v>
                </c:pt>
                <c:pt idx="17">
                  <c:v>143.50365199999999</c:v>
                </c:pt>
                <c:pt idx="18">
                  <c:v>141.11809500000001</c:v>
                </c:pt>
                <c:pt idx="19">
                  <c:v>144.412384</c:v>
                </c:pt>
                <c:pt idx="20">
                  <c:v>145.04724999999999</c:v>
                </c:pt>
                <c:pt idx="21">
                  <c:v>141.57429099999999</c:v>
                </c:pt>
                <c:pt idx="22">
                  <c:v>142.83003500000001</c:v>
                </c:pt>
                <c:pt idx="23">
                  <c:v>144.24255400000001</c:v>
                </c:pt>
                <c:pt idx="24">
                  <c:v>143.73987199999999</c:v>
                </c:pt>
                <c:pt idx="25">
                  <c:v>144.470742</c:v>
                </c:pt>
                <c:pt idx="26">
                  <c:v>141.324376</c:v>
                </c:pt>
                <c:pt idx="27">
                  <c:v>146.40255999999999</c:v>
                </c:pt>
                <c:pt idx="28">
                  <c:v>148.932817</c:v>
                </c:pt>
                <c:pt idx="29">
                  <c:v>146.96008499999999</c:v>
                </c:pt>
                <c:pt idx="30">
                  <c:v>146.72073900000001</c:v>
                </c:pt>
                <c:pt idx="31">
                  <c:v>147.374854</c:v>
                </c:pt>
                <c:pt idx="32">
                  <c:v>146.49129000000002</c:v>
                </c:pt>
                <c:pt idx="33">
                  <c:v>147.28807699999999</c:v>
                </c:pt>
                <c:pt idx="34">
                  <c:v>149.594179</c:v>
                </c:pt>
                <c:pt idx="35">
                  <c:v>150.29689499999998</c:v>
                </c:pt>
                <c:pt idx="36">
                  <c:v>151.11764000000002</c:v>
                </c:pt>
                <c:pt idx="37">
                  <c:v>151.69887700000001</c:v>
                </c:pt>
                <c:pt idx="38">
                  <c:v>156.80665500000001</c:v>
                </c:pt>
                <c:pt idx="39">
                  <c:v>154.06363399999998</c:v>
                </c:pt>
                <c:pt idx="40">
                  <c:v>151.97115400000001</c:v>
                </c:pt>
                <c:pt idx="41">
                  <c:v>147.649438</c:v>
                </c:pt>
                <c:pt idx="42">
                  <c:v>148.53735599999999</c:v>
                </c:pt>
                <c:pt idx="43">
                  <c:v>150.583573</c:v>
                </c:pt>
                <c:pt idx="44">
                  <c:v>155.0356266</c:v>
                </c:pt>
                <c:pt idx="45">
                  <c:v>155.630821</c:v>
                </c:pt>
                <c:pt idx="46">
                  <c:v>155.088346</c:v>
                </c:pt>
                <c:pt idx="47">
                  <c:v>160.04259400000001</c:v>
                </c:pt>
                <c:pt idx="48">
                  <c:v>158.10317699999999</c:v>
                </c:pt>
                <c:pt idx="49">
                  <c:v>161.19500512000002</c:v>
                </c:pt>
                <c:pt idx="50">
                  <c:v>162.48417938999998</c:v>
                </c:pt>
                <c:pt idx="51">
                  <c:v>162.93679116999999</c:v>
                </c:pt>
                <c:pt idx="52">
                  <c:v>165.16342318000002</c:v>
                </c:pt>
              </c:numCache>
            </c:numRef>
          </c:val>
          <c:extLst>
            <c:ext xmlns:c16="http://schemas.microsoft.com/office/drawing/2014/chart" uri="{C3380CC4-5D6E-409C-BE32-E72D297353CC}">
              <c16:uniqueId val="{00000002-A5B2-444D-90F6-DE34E555346D}"/>
            </c:ext>
          </c:extLst>
        </c:ser>
        <c:ser>
          <c:idx val="3"/>
          <c:order val="3"/>
          <c:tx>
            <c:strRef>
              <c:f>'Graphs 5-9'!$A$72</c:f>
              <c:strCache>
                <c:ptCount val="1"/>
                <c:pt idx="0">
                  <c:v>Other cereals</c:v>
                </c:pt>
              </c:strCache>
            </c:strRef>
          </c:tx>
          <c:spPr>
            <a:solidFill>
              <a:srgbClr val="92D050"/>
            </a:solidFill>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5-9'!$F$72:$BF$72</c:f>
              <c:numCache>
                <c:formatCode>#\ ##0.0</c:formatCode>
                <c:ptCount val="53"/>
                <c:pt idx="0">
                  <c:v>222.86305699999997</c:v>
                </c:pt>
                <c:pt idx="1">
                  <c:v>223.33609600000008</c:v>
                </c:pt>
                <c:pt idx="2">
                  <c:v>224.52491999999995</c:v>
                </c:pt>
                <c:pt idx="3">
                  <c:v>220.71151900000007</c:v>
                </c:pt>
                <c:pt idx="4">
                  <c:v>218.7100410000001</c:v>
                </c:pt>
                <c:pt idx="5">
                  <c:v>216.99051699999995</c:v>
                </c:pt>
                <c:pt idx="6">
                  <c:v>220.14623299999994</c:v>
                </c:pt>
                <c:pt idx="7">
                  <c:v>218.38789299999991</c:v>
                </c:pt>
                <c:pt idx="8">
                  <c:v>225.05475300000003</c:v>
                </c:pt>
                <c:pt idx="9">
                  <c:v>221.53661500000001</c:v>
                </c:pt>
                <c:pt idx="10">
                  <c:v>220.23831799999996</c:v>
                </c:pt>
                <c:pt idx="11">
                  <c:v>216.36405200000002</c:v>
                </c:pt>
                <c:pt idx="12">
                  <c:v>226.445314</c:v>
                </c:pt>
                <c:pt idx="13">
                  <c:v>222.03218399999994</c:v>
                </c:pt>
                <c:pt idx="14">
                  <c:v>221.12605000000008</c:v>
                </c:pt>
                <c:pt idx="15">
                  <c:v>221.99954700000001</c:v>
                </c:pt>
                <c:pt idx="16">
                  <c:v>221.59617999999998</c:v>
                </c:pt>
                <c:pt idx="17">
                  <c:v>217.12617800000004</c:v>
                </c:pt>
                <c:pt idx="18">
                  <c:v>213.37157299999981</c:v>
                </c:pt>
                <c:pt idx="19">
                  <c:v>209.75559500000006</c:v>
                </c:pt>
                <c:pt idx="20">
                  <c:v>214.440821</c:v>
                </c:pt>
                <c:pt idx="21">
                  <c:v>209.91150499999995</c:v>
                </c:pt>
                <c:pt idx="22">
                  <c:v>213.76439100000005</c:v>
                </c:pt>
                <c:pt idx="23">
                  <c:v>212.20035800000008</c:v>
                </c:pt>
                <c:pt idx="24">
                  <c:v>215.94215400000007</c:v>
                </c:pt>
                <c:pt idx="25">
                  <c:v>213.32758999999996</c:v>
                </c:pt>
                <c:pt idx="26">
                  <c:v>205.67838200000008</c:v>
                </c:pt>
                <c:pt idx="27">
                  <c:v>207.51426699999996</c:v>
                </c:pt>
                <c:pt idx="28">
                  <c:v>204.26543299999992</c:v>
                </c:pt>
                <c:pt idx="29">
                  <c:v>198.93744500000008</c:v>
                </c:pt>
                <c:pt idx="30">
                  <c:v>199.86745200000004</c:v>
                </c:pt>
                <c:pt idx="31">
                  <c:v>202.37570300000002</c:v>
                </c:pt>
                <c:pt idx="32">
                  <c:v>196.05786100000003</c:v>
                </c:pt>
                <c:pt idx="33">
                  <c:v>194.91418299999998</c:v>
                </c:pt>
                <c:pt idx="34">
                  <c:v>184.88858599999992</c:v>
                </c:pt>
                <c:pt idx="35">
                  <c:v>187.03745100000006</c:v>
                </c:pt>
                <c:pt idx="36">
                  <c:v>181.62291199999996</c:v>
                </c:pt>
                <c:pt idx="37">
                  <c:v>170.1420840000001</c:v>
                </c:pt>
                <c:pt idx="38">
                  <c:v>163.60528599999995</c:v>
                </c:pt>
                <c:pt idx="39">
                  <c:v>166.57040099999995</c:v>
                </c:pt>
                <c:pt idx="40">
                  <c:v>169.14513000000005</c:v>
                </c:pt>
                <c:pt idx="41">
                  <c:v>161.47023099999993</c:v>
                </c:pt>
                <c:pt idx="42">
                  <c:v>170.60222000000005</c:v>
                </c:pt>
                <c:pt idx="43">
                  <c:v>163.50384299999996</c:v>
                </c:pt>
                <c:pt idx="44">
                  <c:v>168.13516379999993</c:v>
                </c:pt>
                <c:pt idx="45">
                  <c:v>165.47542660000008</c:v>
                </c:pt>
                <c:pt idx="46">
                  <c:v>167.27598669999998</c:v>
                </c:pt>
                <c:pt idx="47">
                  <c:v>167.27106500000014</c:v>
                </c:pt>
                <c:pt idx="48">
                  <c:v>158.05652800000004</c:v>
                </c:pt>
                <c:pt idx="49">
                  <c:v>150.80992524999994</c:v>
                </c:pt>
                <c:pt idx="50">
                  <c:v>151.29320985999996</c:v>
                </c:pt>
                <c:pt idx="51">
                  <c:v>145.15576353</c:v>
                </c:pt>
                <c:pt idx="52">
                  <c:v>152.48604497999995</c:v>
                </c:pt>
              </c:numCache>
            </c:numRef>
          </c:val>
          <c:extLst>
            <c:ext xmlns:c16="http://schemas.microsoft.com/office/drawing/2014/chart" uri="{C3380CC4-5D6E-409C-BE32-E72D297353CC}">
              <c16:uniqueId val="{00000003-A5B2-444D-90F6-DE34E555346D}"/>
            </c:ext>
          </c:extLst>
        </c:ser>
        <c:ser>
          <c:idx val="4"/>
          <c:order val="4"/>
          <c:tx>
            <c:strRef>
              <c:f>'Graphs 5-9'!$A$73</c:f>
              <c:strCache>
                <c:ptCount val="1"/>
                <c:pt idx="0">
                  <c:v>Soybeans</c:v>
                </c:pt>
              </c:strCache>
            </c:strRef>
          </c:tx>
          <c:spPr>
            <a:solidFill>
              <a:srgbClr val="00B0F0"/>
            </a:solidFill>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5-9'!$F$73:$BF$73</c:f>
              <c:numCache>
                <c:formatCode>#\ ##0.0</c:formatCode>
                <c:ptCount val="53"/>
                <c:pt idx="0">
                  <c:v>23.818819999999999</c:v>
                </c:pt>
                <c:pt idx="1">
                  <c:v>23.822275000000001</c:v>
                </c:pt>
                <c:pt idx="2">
                  <c:v>24.398949000000002</c:v>
                </c:pt>
                <c:pt idx="3">
                  <c:v>25.681026000000003</c:v>
                </c:pt>
                <c:pt idx="4">
                  <c:v>25.819966000000001</c:v>
                </c:pt>
                <c:pt idx="5">
                  <c:v>26.534256000000003</c:v>
                </c:pt>
                <c:pt idx="6">
                  <c:v>28.112290000000002</c:v>
                </c:pt>
                <c:pt idx="7">
                  <c:v>28.874372000000001</c:v>
                </c:pt>
                <c:pt idx="8">
                  <c:v>28.897038000000002</c:v>
                </c:pt>
                <c:pt idx="9">
                  <c:v>29.525509999999997</c:v>
                </c:pt>
                <c:pt idx="10">
                  <c:v>30.033768999999999</c:v>
                </c:pt>
                <c:pt idx="11">
                  <c:v>31.724285999999999</c:v>
                </c:pt>
                <c:pt idx="12">
                  <c:v>37.391239999999996</c:v>
                </c:pt>
                <c:pt idx="13">
                  <c:v>37.390118000000001</c:v>
                </c:pt>
                <c:pt idx="14">
                  <c:v>38.764952000000001</c:v>
                </c:pt>
                <c:pt idx="15">
                  <c:v>37.167563999999999</c:v>
                </c:pt>
                <c:pt idx="16">
                  <c:v>42.056753</c:v>
                </c:pt>
                <c:pt idx="17">
                  <c:v>46.392180000000003</c:v>
                </c:pt>
                <c:pt idx="18">
                  <c:v>50.708188</c:v>
                </c:pt>
                <c:pt idx="19">
                  <c:v>50.646946000000007</c:v>
                </c:pt>
                <c:pt idx="20">
                  <c:v>50.475792999999996</c:v>
                </c:pt>
                <c:pt idx="21">
                  <c:v>52.384044000000003</c:v>
                </c:pt>
                <c:pt idx="22">
                  <c:v>49.049878</c:v>
                </c:pt>
                <c:pt idx="23">
                  <c:v>52.939196000000003</c:v>
                </c:pt>
                <c:pt idx="24">
                  <c:v>53.063617000000001</c:v>
                </c:pt>
                <c:pt idx="25">
                  <c:v>51.896341</c:v>
                </c:pt>
                <c:pt idx="26">
                  <c:v>52.541950999999997</c:v>
                </c:pt>
                <c:pt idx="27">
                  <c:v>54.861083000000001</c:v>
                </c:pt>
                <c:pt idx="28">
                  <c:v>58.647478</c:v>
                </c:pt>
                <c:pt idx="29">
                  <c:v>57.209428999999993</c:v>
                </c:pt>
                <c:pt idx="30">
                  <c:v>54.986635999999997</c:v>
                </c:pt>
                <c:pt idx="31">
                  <c:v>56.170559000000004</c:v>
                </c:pt>
                <c:pt idx="32">
                  <c:v>59.499298000000003</c:v>
                </c:pt>
                <c:pt idx="33">
                  <c:v>62.498607000000007</c:v>
                </c:pt>
                <c:pt idx="34">
                  <c:v>62.510300999999998</c:v>
                </c:pt>
                <c:pt idx="35">
                  <c:v>61.094352000000001</c:v>
                </c:pt>
                <c:pt idx="36">
                  <c:v>66.938145999999989</c:v>
                </c:pt>
                <c:pt idx="37">
                  <c:v>70.982808000000006</c:v>
                </c:pt>
                <c:pt idx="38">
                  <c:v>72.050418999999991</c:v>
                </c:pt>
                <c:pt idx="39">
                  <c:v>74.366918999999996</c:v>
                </c:pt>
                <c:pt idx="40">
                  <c:v>76.801439900000005</c:v>
                </c:pt>
                <c:pt idx="41">
                  <c:v>78.960441599999996</c:v>
                </c:pt>
                <c:pt idx="42">
                  <c:v>83.63973</c:v>
                </c:pt>
                <c:pt idx="43">
                  <c:v>91.602423999999999</c:v>
                </c:pt>
                <c:pt idx="44">
                  <c:v>92.567210599999996</c:v>
                </c:pt>
                <c:pt idx="45">
                  <c:v>95.315217000000004</c:v>
                </c:pt>
                <c:pt idx="46">
                  <c:v>90.162868000000003</c:v>
                </c:pt>
                <c:pt idx="47">
                  <c:v>96.46777800000001</c:v>
                </c:pt>
                <c:pt idx="48">
                  <c:v>99.337807579999989</c:v>
                </c:pt>
                <c:pt idx="49">
                  <c:v>102.80782803000001</c:v>
                </c:pt>
                <c:pt idx="50">
                  <c:v>103.81664087999999</c:v>
                </c:pt>
                <c:pt idx="51">
                  <c:v>105.01885906999999</c:v>
                </c:pt>
                <c:pt idx="52">
                  <c:v>111.54470307999999</c:v>
                </c:pt>
              </c:numCache>
            </c:numRef>
          </c:val>
          <c:extLst>
            <c:ext xmlns:c16="http://schemas.microsoft.com/office/drawing/2014/chart" uri="{C3380CC4-5D6E-409C-BE32-E72D297353CC}">
              <c16:uniqueId val="{00000004-A5B2-444D-90F6-DE34E555346D}"/>
            </c:ext>
          </c:extLst>
        </c:ser>
        <c:ser>
          <c:idx val="5"/>
          <c:order val="5"/>
          <c:tx>
            <c:strRef>
              <c:f>'Graphs 5-9'!$A$74</c:f>
              <c:strCache>
                <c:ptCount val="1"/>
                <c:pt idx="0">
                  <c:v>Other oilseeds</c:v>
                </c:pt>
              </c:strCache>
            </c:strRef>
          </c:tx>
          <c:spPr>
            <a:solidFill>
              <a:schemeClr val="bg1">
                <a:lumMod val="85000"/>
              </a:schemeClr>
            </a:solidFill>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5-9'!$F$74:$BF$74</c:f>
              <c:numCache>
                <c:formatCode>#\ ##0.0</c:formatCode>
                <c:ptCount val="53"/>
                <c:pt idx="0">
                  <c:v>89.802182999999999</c:v>
                </c:pt>
                <c:pt idx="1">
                  <c:v>92.434591999999995</c:v>
                </c:pt>
                <c:pt idx="2">
                  <c:v>94.822327999999999</c:v>
                </c:pt>
                <c:pt idx="3">
                  <c:v>97.341853</c:v>
                </c:pt>
                <c:pt idx="4">
                  <c:v>98.921437999999995</c:v>
                </c:pt>
                <c:pt idx="5">
                  <c:v>95.689442999999997</c:v>
                </c:pt>
                <c:pt idx="6">
                  <c:v>96.494809000000004</c:v>
                </c:pt>
                <c:pt idx="7">
                  <c:v>97.055210999999986</c:v>
                </c:pt>
                <c:pt idx="8">
                  <c:v>97.942565000000002</c:v>
                </c:pt>
                <c:pt idx="9">
                  <c:v>102.50231600000001</c:v>
                </c:pt>
                <c:pt idx="10">
                  <c:v>105.12723399999999</c:v>
                </c:pt>
                <c:pt idx="11">
                  <c:v>104.99220699999998</c:v>
                </c:pt>
                <c:pt idx="12">
                  <c:v>104.589826</c:v>
                </c:pt>
                <c:pt idx="13">
                  <c:v>105.074578</c:v>
                </c:pt>
                <c:pt idx="14">
                  <c:v>103.71050100000002</c:v>
                </c:pt>
                <c:pt idx="15">
                  <c:v>100.53274500000001</c:v>
                </c:pt>
                <c:pt idx="16">
                  <c:v>106.007513</c:v>
                </c:pt>
                <c:pt idx="17">
                  <c:v>110.71648500000001</c:v>
                </c:pt>
                <c:pt idx="18">
                  <c:v>111.95561499999999</c:v>
                </c:pt>
                <c:pt idx="19">
                  <c:v>111.46830433</c:v>
                </c:pt>
                <c:pt idx="20">
                  <c:v>113.97192833000001</c:v>
                </c:pt>
                <c:pt idx="21">
                  <c:v>113.61685633</c:v>
                </c:pt>
                <c:pt idx="22">
                  <c:v>111.88669999999999</c:v>
                </c:pt>
                <c:pt idx="23">
                  <c:v>116.67088233000001</c:v>
                </c:pt>
                <c:pt idx="24">
                  <c:v>121.40401300000002</c:v>
                </c:pt>
                <c:pt idx="25">
                  <c:v>120.42839700000002</c:v>
                </c:pt>
                <c:pt idx="26">
                  <c:v>119.74958733000001</c:v>
                </c:pt>
                <c:pt idx="27">
                  <c:v>127.67356267</c:v>
                </c:pt>
                <c:pt idx="28">
                  <c:v>125.29210699999999</c:v>
                </c:pt>
                <c:pt idx="29">
                  <c:v>128.25231316</c:v>
                </c:pt>
                <c:pt idx="30">
                  <c:v>133.53104178999999</c:v>
                </c:pt>
                <c:pt idx="31">
                  <c:v>133.142042</c:v>
                </c:pt>
                <c:pt idx="32">
                  <c:v>131.57529366</c:v>
                </c:pt>
                <c:pt idx="33">
                  <c:v>137.35279465000002</c:v>
                </c:pt>
                <c:pt idx="34">
                  <c:v>145.60178209999998</c:v>
                </c:pt>
                <c:pt idx="35">
                  <c:v>143.01542604000002</c:v>
                </c:pt>
                <c:pt idx="36">
                  <c:v>141.83744512999999</c:v>
                </c:pt>
                <c:pt idx="37">
                  <c:v>146.35394830999999</c:v>
                </c:pt>
                <c:pt idx="38">
                  <c:v>152.29579669999998</c:v>
                </c:pt>
                <c:pt idx="39">
                  <c:v>148.02727921000002</c:v>
                </c:pt>
                <c:pt idx="40">
                  <c:v>144.60244551</c:v>
                </c:pt>
                <c:pt idx="41">
                  <c:v>142.24330853000001</c:v>
                </c:pt>
                <c:pt idx="42">
                  <c:v>149.662691</c:v>
                </c:pt>
                <c:pt idx="43">
                  <c:v>155.29469899999998</c:v>
                </c:pt>
                <c:pt idx="44">
                  <c:v>160.77606159999999</c:v>
                </c:pt>
                <c:pt idx="45">
                  <c:v>158.17048419999998</c:v>
                </c:pt>
                <c:pt idx="46">
                  <c:v>158.19898057</c:v>
                </c:pt>
                <c:pt idx="47">
                  <c:v>163.63970390999998</c:v>
                </c:pt>
                <c:pt idx="48">
                  <c:v>163.90930576</c:v>
                </c:pt>
                <c:pt idx="49">
                  <c:v>167.95811403000005</c:v>
                </c:pt>
                <c:pt idx="50">
                  <c:v>176.28855899999999</c:v>
                </c:pt>
                <c:pt idx="51">
                  <c:v>176.53935907999997</c:v>
                </c:pt>
                <c:pt idx="52">
                  <c:v>178.60539593999999</c:v>
                </c:pt>
              </c:numCache>
            </c:numRef>
          </c:val>
          <c:extLst>
            <c:ext xmlns:c16="http://schemas.microsoft.com/office/drawing/2014/chart" uri="{C3380CC4-5D6E-409C-BE32-E72D297353CC}">
              <c16:uniqueId val="{00000005-A5B2-444D-90F6-DE34E555346D}"/>
            </c:ext>
          </c:extLst>
        </c:ser>
        <c:ser>
          <c:idx val="6"/>
          <c:order val="6"/>
          <c:tx>
            <c:strRef>
              <c:f>'Graphs 5-9'!$A$75</c:f>
              <c:strCache>
                <c:ptCount val="1"/>
                <c:pt idx="0">
                  <c:v>Sugar beet</c:v>
                </c:pt>
              </c:strCache>
            </c:strRef>
          </c:tx>
          <c:spPr>
            <a:solidFill>
              <a:srgbClr val="FFFF00"/>
            </a:solidFill>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5-9'!$F$75:$BF$75</c:f>
              <c:numCache>
                <c:formatCode>#\ ##0.0</c:formatCode>
                <c:ptCount val="53"/>
                <c:pt idx="0">
                  <c:v>6.9260979999999996</c:v>
                </c:pt>
                <c:pt idx="1">
                  <c:v>6.9030279999999999</c:v>
                </c:pt>
                <c:pt idx="2">
                  <c:v>7.5405179999999996</c:v>
                </c:pt>
                <c:pt idx="3">
                  <c:v>8.3441969999999994</c:v>
                </c:pt>
                <c:pt idx="4">
                  <c:v>8.0098800000000008</c:v>
                </c:pt>
                <c:pt idx="5">
                  <c:v>7.8551609999999998</c:v>
                </c:pt>
                <c:pt idx="6">
                  <c:v>7.8987169999999995</c:v>
                </c:pt>
                <c:pt idx="7">
                  <c:v>7.7878530000000001</c:v>
                </c:pt>
                <c:pt idx="8">
                  <c:v>7.6500330000000005</c:v>
                </c:pt>
                <c:pt idx="9">
                  <c:v>7.5949119999999999</c:v>
                </c:pt>
                <c:pt idx="10">
                  <c:v>7.6060690000000006</c:v>
                </c:pt>
                <c:pt idx="11">
                  <c:v>7.9672479999999997</c:v>
                </c:pt>
                <c:pt idx="12">
                  <c:v>8.1536749999999998</c:v>
                </c:pt>
                <c:pt idx="13">
                  <c:v>8.2046620000000008</c:v>
                </c:pt>
                <c:pt idx="14">
                  <c:v>9.0437819999999984</c:v>
                </c:pt>
                <c:pt idx="15">
                  <c:v>9.4315529999999992</c:v>
                </c:pt>
                <c:pt idx="16">
                  <c:v>9.119211</c:v>
                </c:pt>
                <c:pt idx="17">
                  <c:v>9.0477720000000001</c:v>
                </c:pt>
                <c:pt idx="18">
                  <c:v>8.7958040000000004</c:v>
                </c:pt>
                <c:pt idx="19">
                  <c:v>8.8658590000000004</c:v>
                </c:pt>
                <c:pt idx="20">
                  <c:v>9.2971370000000011</c:v>
                </c:pt>
                <c:pt idx="21">
                  <c:v>9.0553870000000014</c:v>
                </c:pt>
                <c:pt idx="22">
                  <c:v>8.8261710000000004</c:v>
                </c:pt>
                <c:pt idx="23">
                  <c:v>8.8067139999999995</c:v>
                </c:pt>
                <c:pt idx="24">
                  <c:v>8.6490669999999987</c:v>
                </c:pt>
                <c:pt idx="25">
                  <c:v>8.6670849999999984</c:v>
                </c:pt>
                <c:pt idx="26">
                  <c:v>8.6708870000000005</c:v>
                </c:pt>
                <c:pt idx="27">
                  <c:v>8.6576430000000002</c:v>
                </c:pt>
                <c:pt idx="28">
                  <c:v>8.6018650000000001</c:v>
                </c:pt>
                <c:pt idx="29">
                  <c:v>8.6576569999999986</c:v>
                </c:pt>
                <c:pt idx="30">
                  <c:v>8.5482009999999988</c:v>
                </c:pt>
                <c:pt idx="31">
                  <c:v>8.4678160000000009</c:v>
                </c:pt>
                <c:pt idx="32">
                  <c:v>8.1173830000000002</c:v>
                </c:pt>
                <c:pt idx="33">
                  <c:v>7.9750159999999992</c:v>
                </c:pt>
                <c:pt idx="34">
                  <c:v>7.8528289999999998</c:v>
                </c:pt>
                <c:pt idx="35">
                  <c:v>7.6463729999999996</c:v>
                </c:pt>
                <c:pt idx="36">
                  <c:v>7.042675</c:v>
                </c:pt>
                <c:pt idx="37">
                  <c:v>6.7837629999999995</c:v>
                </c:pt>
                <c:pt idx="38">
                  <c:v>6.6089350000000007</c:v>
                </c:pt>
                <c:pt idx="39">
                  <c:v>6.0121019999999996</c:v>
                </c:pt>
                <c:pt idx="40">
                  <c:v>6.0270330000000003</c:v>
                </c:pt>
                <c:pt idx="41">
                  <c:v>6.0338649999999996</c:v>
                </c:pt>
                <c:pt idx="42">
                  <c:v>5.6908890000000003</c:v>
                </c:pt>
                <c:pt idx="43">
                  <c:v>5.4737450000000001</c:v>
                </c:pt>
                <c:pt idx="44">
                  <c:v>5.4120090000000003</c:v>
                </c:pt>
                <c:pt idx="45">
                  <c:v>5.4391040000000004</c:v>
                </c:pt>
                <c:pt idx="46">
                  <c:v>5.1595699999999995</c:v>
                </c:pt>
                <c:pt idx="47">
                  <c:v>4.273021</c:v>
                </c:pt>
                <c:pt idx="48">
                  <c:v>4.248634</c:v>
                </c:pt>
                <c:pt idx="49">
                  <c:v>4.7002860000000002</c:v>
                </c:pt>
                <c:pt idx="50">
                  <c:v>5.07033837</c:v>
                </c:pt>
                <c:pt idx="51">
                  <c:v>4.9057294000000002</c:v>
                </c:pt>
                <c:pt idx="52">
                  <c:v>4.3679502000000001</c:v>
                </c:pt>
              </c:numCache>
            </c:numRef>
          </c:val>
          <c:extLst>
            <c:ext xmlns:c16="http://schemas.microsoft.com/office/drawing/2014/chart" uri="{C3380CC4-5D6E-409C-BE32-E72D297353CC}">
              <c16:uniqueId val="{00000006-A5B2-444D-90F6-DE34E555346D}"/>
            </c:ext>
          </c:extLst>
        </c:ser>
        <c:ser>
          <c:idx val="7"/>
          <c:order val="7"/>
          <c:tx>
            <c:strRef>
              <c:f>'Graphs 5-9'!$A$76</c:f>
              <c:strCache>
                <c:ptCount val="1"/>
                <c:pt idx="0">
                  <c:v>Sugar cane</c:v>
                </c:pt>
              </c:strCache>
            </c:strRef>
          </c:tx>
          <c:spPr>
            <a:solidFill>
              <a:srgbClr val="FF0000"/>
            </a:solidFill>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5-9'!$F$76:$BF$76</c:f>
              <c:numCache>
                <c:formatCode>#\ ##0.0</c:formatCode>
                <c:ptCount val="53"/>
                <c:pt idx="0">
                  <c:v>8.9118790000000008</c:v>
                </c:pt>
                <c:pt idx="1">
                  <c:v>9.0239959999999986</c:v>
                </c:pt>
                <c:pt idx="2">
                  <c:v>9.0384050000000009</c:v>
                </c:pt>
                <c:pt idx="3">
                  <c:v>9.3303709999999995</c:v>
                </c:pt>
                <c:pt idx="4">
                  <c:v>10.165125</c:v>
                </c:pt>
                <c:pt idx="5">
                  <c:v>10.375325999999999</c:v>
                </c:pt>
                <c:pt idx="6">
                  <c:v>9.9490419999999986</c:v>
                </c:pt>
                <c:pt idx="7">
                  <c:v>9.5861209999999986</c:v>
                </c:pt>
                <c:pt idx="8">
                  <c:v>10.046924000000001</c:v>
                </c:pt>
                <c:pt idx="9">
                  <c:v>11.113307000000001</c:v>
                </c:pt>
                <c:pt idx="10">
                  <c:v>11.055376000000001</c:v>
                </c:pt>
                <c:pt idx="11">
                  <c:v>10.871074</c:v>
                </c:pt>
                <c:pt idx="12">
                  <c:v>11.149210999999999</c:v>
                </c:pt>
                <c:pt idx="13">
                  <c:v>11.932313000000001</c:v>
                </c:pt>
                <c:pt idx="14">
                  <c:v>12.198454</c:v>
                </c:pt>
                <c:pt idx="15">
                  <c:v>12.575275</c:v>
                </c:pt>
                <c:pt idx="16">
                  <c:v>13.029277</c:v>
                </c:pt>
                <c:pt idx="17">
                  <c:v>13.690038000000001</c:v>
                </c:pt>
                <c:pt idx="18">
                  <c:v>13.73315</c:v>
                </c:pt>
                <c:pt idx="19">
                  <c:v>13.284827</c:v>
                </c:pt>
                <c:pt idx="20">
                  <c:v>13.686584</c:v>
                </c:pt>
                <c:pt idx="21">
                  <c:v>15.055213</c:v>
                </c:pt>
                <c:pt idx="22">
                  <c:v>15.380801999999999</c:v>
                </c:pt>
                <c:pt idx="23">
                  <c:v>15.635479</c:v>
                </c:pt>
                <c:pt idx="24">
                  <c:v>15.947852000000001</c:v>
                </c:pt>
                <c:pt idx="25">
                  <c:v>15.826297</c:v>
                </c:pt>
                <c:pt idx="26">
                  <c:v>16.310476000000001</c:v>
                </c:pt>
                <c:pt idx="27">
                  <c:v>16.390040000000003</c:v>
                </c:pt>
                <c:pt idx="28">
                  <c:v>16.535903999999999</c:v>
                </c:pt>
                <c:pt idx="29">
                  <c:v>17.079401000000001</c:v>
                </c:pt>
                <c:pt idx="30">
                  <c:v>17.783308000000002</c:v>
                </c:pt>
                <c:pt idx="31">
                  <c:v>18.151893999999999</c:v>
                </c:pt>
                <c:pt idx="32">
                  <c:v>17.2928</c:v>
                </c:pt>
                <c:pt idx="33">
                  <c:v>17.591926999999998</c:v>
                </c:pt>
                <c:pt idx="34">
                  <c:v>18.577715999999999</c:v>
                </c:pt>
                <c:pt idx="35">
                  <c:v>19.417650000000002</c:v>
                </c:pt>
                <c:pt idx="36">
                  <c:v>19.294827000000002</c:v>
                </c:pt>
                <c:pt idx="37">
                  <c:v>19.323786999999999</c:v>
                </c:pt>
                <c:pt idx="38">
                  <c:v>19.205679</c:v>
                </c:pt>
                <c:pt idx="39">
                  <c:v>19.396901000000003</c:v>
                </c:pt>
                <c:pt idx="40">
                  <c:v>19.589128000000002</c:v>
                </c:pt>
                <c:pt idx="41">
                  <c:v>20.278538000000001</c:v>
                </c:pt>
                <c:pt idx="42">
                  <c:v>20.516848999999997</c:v>
                </c:pt>
                <c:pt idx="43">
                  <c:v>20.154402999999999</c:v>
                </c:pt>
                <c:pt idx="44">
                  <c:v>19.714877900000001</c:v>
                </c:pt>
                <c:pt idx="45">
                  <c:v>20.611534899999999</c:v>
                </c:pt>
                <c:pt idx="46">
                  <c:v>22.692790000000002</c:v>
                </c:pt>
                <c:pt idx="47">
                  <c:v>24.101770999999999</c:v>
                </c:pt>
                <c:pt idx="48">
                  <c:v>23.715009970000001</c:v>
                </c:pt>
                <c:pt idx="49">
                  <c:v>23.722497409999999</c:v>
                </c:pt>
                <c:pt idx="50">
                  <c:v>25.563158520000002</c:v>
                </c:pt>
                <c:pt idx="51">
                  <c:v>26.084602609999997</c:v>
                </c:pt>
                <c:pt idx="52">
                  <c:v>26.94268628</c:v>
                </c:pt>
              </c:numCache>
            </c:numRef>
          </c:val>
          <c:extLst>
            <c:ext xmlns:c16="http://schemas.microsoft.com/office/drawing/2014/chart" uri="{C3380CC4-5D6E-409C-BE32-E72D297353CC}">
              <c16:uniqueId val="{00000007-A5B2-444D-90F6-DE34E555346D}"/>
            </c:ext>
          </c:extLst>
        </c:ser>
        <c:ser>
          <c:idx val="8"/>
          <c:order val="8"/>
          <c:tx>
            <c:strRef>
              <c:f>'Graphs 5-9'!$A$77</c:f>
              <c:strCache>
                <c:ptCount val="1"/>
                <c:pt idx="0">
                  <c:v>Starchy roots</c:v>
                </c:pt>
              </c:strCache>
            </c:strRef>
          </c:tx>
          <c:spPr>
            <a:solidFill>
              <a:srgbClr val="7030A0"/>
            </a:solidFill>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5-9'!$F$77:$BF$77</c:f>
              <c:numCache>
                <c:formatCode>#\ ##0.0</c:formatCode>
                <c:ptCount val="53"/>
                <c:pt idx="0">
                  <c:v>47.590321000000003</c:v>
                </c:pt>
                <c:pt idx="1">
                  <c:v>48.242567999999999</c:v>
                </c:pt>
                <c:pt idx="2">
                  <c:v>46.975079000000001</c:v>
                </c:pt>
                <c:pt idx="3">
                  <c:v>47.760745</c:v>
                </c:pt>
                <c:pt idx="4">
                  <c:v>46.953374000000004</c:v>
                </c:pt>
                <c:pt idx="5">
                  <c:v>47.529459000000003</c:v>
                </c:pt>
                <c:pt idx="6">
                  <c:v>47.091099999999997</c:v>
                </c:pt>
                <c:pt idx="7">
                  <c:v>47.015862999999996</c:v>
                </c:pt>
                <c:pt idx="8">
                  <c:v>47.169125999999999</c:v>
                </c:pt>
                <c:pt idx="9">
                  <c:v>48.167004999999996</c:v>
                </c:pt>
                <c:pt idx="10">
                  <c:v>47.444033000000005</c:v>
                </c:pt>
                <c:pt idx="11">
                  <c:v>48.091945000000003</c:v>
                </c:pt>
                <c:pt idx="12">
                  <c:v>48.512107</c:v>
                </c:pt>
                <c:pt idx="13">
                  <c:v>48.527671999999995</c:v>
                </c:pt>
                <c:pt idx="14">
                  <c:v>48.008805000000002</c:v>
                </c:pt>
                <c:pt idx="15">
                  <c:v>46.656610999999998</c:v>
                </c:pt>
                <c:pt idx="16">
                  <c:v>47.658765000000002</c:v>
                </c:pt>
                <c:pt idx="17">
                  <c:v>48.327870000000004</c:v>
                </c:pt>
                <c:pt idx="18">
                  <c:v>47.011975</c:v>
                </c:pt>
                <c:pt idx="19">
                  <c:v>45.913788999999994</c:v>
                </c:pt>
                <c:pt idx="20">
                  <c:v>45.875385000000001</c:v>
                </c:pt>
                <c:pt idx="21">
                  <c:v>45.852336999999999</c:v>
                </c:pt>
                <c:pt idx="22">
                  <c:v>45.295577999999999</c:v>
                </c:pt>
                <c:pt idx="23">
                  <c:v>45.613936000000002</c:v>
                </c:pt>
                <c:pt idx="24">
                  <c:v>44.685721999999998</c:v>
                </c:pt>
                <c:pt idx="25">
                  <c:v>44.593291560000004</c:v>
                </c:pt>
                <c:pt idx="26">
                  <c:v>44.681750000000001</c:v>
                </c:pt>
                <c:pt idx="27">
                  <c:v>45.468014000000004</c:v>
                </c:pt>
                <c:pt idx="28">
                  <c:v>46.133949000000001</c:v>
                </c:pt>
                <c:pt idx="29">
                  <c:v>46.088928000000003</c:v>
                </c:pt>
                <c:pt idx="30">
                  <c:v>47.615718999999999</c:v>
                </c:pt>
                <c:pt idx="31">
                  <c:v>49.055851000000004</c:v>
                </c:pt>
                <c:pt idx="32">
                  <c:v>49.296218000000003</c:v>
                </c:pt>
                <c:pt idx="33">
                  <c:v>49.034080000000003</c:v>
                </c:pt>
                <c:pt idx="34">
                  <c:v>49.421898999999996</c:v>
                </c:pt>
                <c:pt idx="35">
                  <c:v>49.687483</c:v>
                </c:pt>
                <c:pt idx="36">
                  <c:v>49.334938999999999</c:v>
                </c:pt>
                <c:pt idx="37">
                  <c:v>50.811769300000002</c:v>
                </c:pt>
                <c:pt idx="38">
                  <c:v>52.595078000000001</c:v>
                </c:pt>
                <c:pt idx="39">
                  <c:v>53.2915499</c:v>
                </c:pt>
                <c:pt idx="40">
                  <c:v>52.974728299999995</c:v>
                </c:pt>
                <c:pt idx="41">
                  <c:v>52.660341700000004</c:v>
                </c:pt>
                <c:pt idx="42">
                  <c:v>53.220934900000003</c:v>
                </c:pt>
                <c:pt idx="43">
                  <c:v>54.138709000000006</c:v>
                </c:pt>
                <c:pt idx="44">
                  <c:v>54.159512999999997</c:v>
                </c:pt>
                <c:pt idx="45">
                  <c:v>52.821625100000006</c:v>
                </c:pt>
                <c:pt idx="46">
                  <c:v>53.608144799999998</c:v>
                </c:pt>
                <c:pt idx="47">
                  <c:v>52.939451550000001</c:v>
                </c:pt>
                <c:pt idx="48">
                  <c:v>53.772985470000002</c:v>
                </c:pt>
                <c:pt idx="49">
                  <c:v>54.271118409999993</c:v>
                </c:pt>
                <c:pt idx="50">
                  <c:v>57.21481361</c:v>
                </c:pt>
                <c:pt idx="51">
                  <c:v>59.641195590000002</c:v>
                </c:pt>
                <c:pt idx="52">
                  <c:v>56.014222889999999</c:v>
                </c:pt>
              </c:numCache>
            </c:numRef>
          </c:val>
          <c:extLst>
            <c:ext xmlns:c16="http://schemas.microsoft.com/office/drawing/2014/chart" uri="{C3380CC4-5D6E-409C-BE32-E72D297353CC}">
              <c16:uniqueId val="{00000008-A5B2-444D-90F6-DE34E555346D}"/>
            </c:ext>
          </c:extLst>
        </c:ser>
        <c:ser>
          <c:idx val="9"/>
          <c:order val="9"/>
          <c:tx>
            <c:strRef>
              <c:f>'Graphs 5-9'!$E$79</c:f>
              <c:strCache>
                <c:ptCount val="1"/>
                <c:pt idx="0">
                  <c:v>Other crops</c:v>
                </c:pt>
              </c:strCache>
            </c:strRef>
          </c:tx>
          <c:spPr>
            <a:ln w="25400">
              <a:noFill/>
            </a:ln>
          </c:spPr>
          <c:cat>
            <c:numRef>
              <c:f>'Graphs 5-9'!$F$68:$BF$68</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'Graphs 5-9'!$F$79:$BF$79</c:f>
              <c:numCache>
                <c:formatCode>0.0</c:formatCode>
                <c:ptCount val="53"/>
                <c:pt idx="0">
                  <c:v>110.63896399999999</c:v>
                </c:pt>
                <c:pt idx="1">
                  <c:v>115.59583299999997</c:v>
                </c:pt>
                <c:pt idx="2">
                  <c:v>119.22489600000006</c:v>
                </c:pt>
                <c:pt idx="3">
                  <c:v>118.79546199999982</c:v>
                </c:pt>
                <c:pt idx="4">
                  <c:v>113.9301089999999</c:v>
                </c:pt>
                <c:pt idx="5">
                  <c:v>108.97775800000011</c:v>
                </c:pt>
                <c:pt idx="6">
                  <c:v>111.263239</c:v>
                </c:pt>
                <c:pt idx="7">
                  <c:v>109.66189699999995</c:v>
                </c:pt>
                <c:pt idx="8">
                  <c:v>109.82241800000008</c:v>
                </c:pt>
                <c:pt idx="9">
                  <c:v>109.15644899999995</c:v>
                </c:pt>
                <c:pt idx="10">
                  <c:v>109.10551399999986</c:v>
                </c:pt>
                <c:pt idx="11">
                  <c:v>108.9471759999999</c:v>
                </c:pt>
                <c:pt idx="12">
                  <c:v>109.26541599999985</c:v>
                </c:pt>
                <c:pt idx="13">
                  <c:v>109.27337100000022</c:v>
                </c:pt>
                <c:pt idx="14">
                  <c:v>104.56122099999982</c:v>
                </c:pt>
                <c:pt idx="15">
                  <c:v>103.36076500000001</c:v>
                </c:pt>
                <c:pt idx="16">
                  <c:v>106.410664</c:v>
                </c:pt>
                <c:pt idx="17">
                  <c:v>106.94807000000003</c:v>
                </c:pt>
                <c:pt idx="18">
                  <c:v>104.66498400000023</c:v>
                </c:pt>
                <c:pt idx="19">
                  <c:v>105.58391867</c:v>
                </c:pt>
                <c:pt idx="20">
                  <c:v>106.28487667000002</c:v>
                </c:pt>
                <c:pt idx="21">
                  <c:v>106.12686766999991</c:v>
                </c:pt>
                <c:pt idx="22">
                  <c:v>104.45966399999975</c:v>
                </c:pt>
                <c:pt idx="23">
                  <c:v>110.2593876699998</c:v>
                </c:pt>
                <c:pt idx="24">
                  <c:v>112.28555399999982</c:v>
                </c:pt>
                <c:pt idx="25">
                  <c:v>112.13178443999993</c:v>
                </c:pt>
                <c:pt idx="26">
                  <c:v>110.74809166999989</c:v>
                </c:pt>
                <c:pt idx="27">
                  <c:v>113.98961682999982</c:v>
                </c:pt>
                <c:pt idx="28">
                  <c:v>113.21152400000017</c:v>
                </c:pt>
                <c:pt idx="29">
                  <c:v>112.66191884000011</c:v>
                </c:pt>
                <c:pt idx="30">
                  <c:v>115.38507421000008</c:v>
                </c:pt>
                <c:pt idx="31">
                  <c:v>112.49035700000002</c:v>
                </c:pt>
                <c:pt idx="32">
                  <c:v>111.00265634000016</c:v>
                </c:pt>
                <c:pt idx="33">
                  <c:v>115.28970934999995</c:v>
                </c:pt>
                <c:pt idx="34">
                  <c:v>121.4846629000001</c:v>
                </c:pt>
                <c:pt idx="35">
                  <c:v>120.13690495999981</c:v>
                </c:pt>
                <c:pt idx="36">
                  <c:v>120.21885186999998</c:v>
                </c:pt>
                <c:pt idx="37">
                  <c:v>122.86350838999999</c:v>
                </c:pt>
                <c:pt idx="38">
                  <c:v>122.85176729999989</c:v>
                </c:pt>
                <c:pt idx="39">
                  <c:v>121.03576889000021</c:v>
                </c:pt>
                <c:pt idx="40">
                  <c:v>126.96460929000011</c:v>
                </c:pt>
                <c:pt idx="41">
                  <c:v>128.19587117000003</c:v>
                </c:pt>
                <c:pt idx="42">
                  <c:v>131.79293010000015</c:v>
                </c:pt>
                <c:pt idx="43">
                  <c:v>133.75956049999991</c:v>
                </c:pt>
                <c:pt idx="44">
                  <c:v>136.10520450000001</c:v>
                </c:pt>
                <c:pt idx="45">
                  <c:v>137.19187220000003</c:v>
                </c:pt>
                <c:pt idx="46">
                  <c:v>136.9796371299999</c:v>
                </c:pt>
                <c:pt idx="47">
                  <c:v>132.30571594000003</c:v>
                </c:pt>
                <c:pt idx="48">
                  <c:v>129.34362471999975</c:v>
                </c:pt>
                <c:pt idx="49">
                  <c:v>141.70215280000002</c:v>
                </c:pt>
                <c:pt idx="50">
                  <c:v>144.48394974000007</c:v>
                </c:pt>
                <c:pt idx="51">
                  <c:v>145.90596679999999</c:v>
                </c:pt>
                <c:pt idx="52">
                  <c:v>143.2192595800002</c:v>
                </c:pt>
              </c:numCache>
            </c:numRef>
          </c:val>
          <c:extLst>
            <c:ext xmlns:c16="http://schemas.microsoft.com/office/drawing/2014/chart" uri="{C3380CC4-5D6E-409C-BE32-E72D297353CC}">
              <c16:uniqueId val="{00000009-A5B2-444D-90F6-DE34E555346D}"/>
            </c:ext>
          </c:extLst>
        </c:ser>
        <c:dLbls>
          <c:showLegendKey val="0"/>
          <c:showVal val="0"/>
          <c:showCatName val="0"/>
          <c:showSerName val="0"/>
          <c:showPercent val="0"/>
          <c:showBubbleSize val="0"/>
        </c:dLbls>
        <c:axId val="186573952"/>
        <c:axId val="186575488"/>
      </c:areaChart>
      <c:catAx>
        <c:axId val="18657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6575488"/>
        <c:crosses val="autoZero"/>
        <c:auto val="1"/>
        <c:lblAlgn val="ctr"/>
        <c:lblOffset val="100"/>
        <c:noMultiLvlLbl val="0"/>
      </c:catAx>
      <c:valAx>
        <c:axId val="186575488"/>
        <c:scaling>
          <c:orientation val="minMax"/>
          <c:max val="120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Billion hectares</a:t>
                </a:r>
              </a:p>
            </c:rich>
          </c:tx>
          <c:layout>
            <c:manualLayout>
              <c:xMode val="edge"/>
              <c:yMode val="edge"/>
              <c:x val="4.1833964646464652E-3"/>
              <c:y val="0.22266712962962962"/>
            </c:manualLayout>
          </c:layout>
          <c:overlay val="0"/>
        </c:title>
        <c:numFmt formatCode="0.0" sourceLinked="0"/>
        <c:majorTickMark val="out"/>
        <c:minorTickMark val="none"/>
        <c:tickLblPos val="nextTo"/>
        <c:spPr>
          <a:ln w="3175">
            <a:solidFill>
              <a:schemeClr val="bg1">
                <a:lumMod val="65000"/>
              </a:schemeClr>
            </a:solidFill>
          </a:ln>
        </c:spPr>
        <c:crossAx val="186573952"/>
        <c:crosses val="autoZero"/>
        <c:crossBetween val="midCat"/>
        <c:majorUnit val="200"/>
        <c:dispUnits>
          <c:builtInUnit val="thousands"/>
        </c:dispUnits>
      </c:valAx>
      <c:spPr>
        <a:ln w="3175">
          <a:solidFill>
            <a:schemeClr val="bg1">
              <a:lumMod val="65000"/>
            </a:schemeClr>
          </a:solidFill>
        </a:ln>
      </c:spPr>
    </c:plotArea>
    <c:legend>
      <c:legendPos val="b"/>
      <c:layout>
        <c:manualLayout>
          <c:xMode val="edge"/>
          <c:yMode val="edge"/>
          <c:x val="0.10901073232323233"/>
          <c:y val="0.78222870370370368"/>
          <c:w val="0.86655965909090904"/>
          <c:h val="0.2177712962962963"/>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93244949494949"/>
          <c:y val="5.2499074074074073E-2"/>
          <c:w val="0.73179608585858591"/>
          <c:h val="0.70345324074074078"/>
        </c:manualLayout>
      </c:layout>
      <c:lineChart>
        <c:grouping val="standard"/>
        <c:varyColors val="0"/>
        <c:ser>
          <c:idx val="0"/>
          <c:order val="0"/>
          <c:tx>
            <c:strRef>
              <c:f>'Graphs 5-9'!$A$113</c:f>
              <c:strCache>
                <c:ptCount val="1"/>
                <c:pt idx="0">
                  <c:v>Beef and veal</c:v>
                </c:pt>
              </c:strCache>
            </c:strRef>
          </c:tx>
          <c:spPr>
            <a:ln w="19050">
              <a:solidFill>
                <a:srgbClr val="00B0F0"/>
              </a:solidFill>
            </a:ln>
          </c:spPr>
          <c:marker>
            <c:symbol val="none"/>
          </c:marker>
          <c:cat>
            <c:numRef>
              <c:f>'Graphs 5-9'!$F$112:$BG$112</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5-9'!$F$113:$BG$113</c:f>
              <c:numCache>
                <c:formatCode>#\ ##0.0</c:formatCode>
                <c:ptCount val="54"/>
                <c:pt idx="0">
                  <c:v>172.95629199999999</c:v>
                </c:pt>
                <c:pt idx="1">
                  <c:v>184.30601899999999</c:v>
                </c:pt>
                <c:pt idx="2">
                  <c:v>193.88438399999998</c:v>
                </c:pt>
                <c:pt idx="3">
                  <c:v>191.78354999999999</c:v>
                </c:pt>
                <c:pt idx="4">
                  <c:v>191.617876</c:v>
                </c:pt>
                <c:pt idx="5">
                  <c:v>196.736063</c:v>
                </c:pt>
                <c:pt idx="6">
                  <c:v>204.6623816</c:v>
                </c:pt>
                <c:pt idx="7">
                  <c:v>211.06523119999997</c:v>
                </c:pt>
                <c:pt idx="8">
                  <c:v>211.6952316</c:v>
                </c:pt>
                <c:pt idx="9">
                  <c:v>210.51133080000002</c:v>
                </c:pt>
                <c:pt idx="10">
                  <c:v>204.37163240000001</c:v>
                </c:pt>
                <c:pt idx="11">
                  <c:v>203.96648400000001</c:v>
                </c:pt>
                <c:pt idx="12">
                  <c:v>203.88558499999999</c:v>
                </c:pt>
                <c:pt idx="13">
                  <c:v>216.9298134</c:v>
                </c:pt>
                <c:pt idx="14">
                  <c:v>232.901568</c:v>
                </c:pt>
                <c:pt idx="15">
                  <c:v>243.24654960000001</c:v>
                </c:pt>
                <c:pt idx="16">
                  <c:v>243.7880504</c:v>
                </c:pt>
                <c:pt idx="17">
                  <c:v>245.20277059999998</c:v>
                </c:pt>
                <c:pt idx="18">
                  <c:v>237.01611</c:v>
                </c:pt>
                <c:pt idx="19">
                  <c:v>234.955671</c:v>
                </c:pt>
                <c:pt idx="20">
                  <c:v>237.10416899999998</c:v>
                </c:pt>
                <c:pt idx="21">
                  <c:v>238.507532</c:v>
                </c:pt>
                <c:pt idx="22">
                  <c:v>240.569335</c:v>
                </c:pt>
                <c:pt idx="23">
                  <c:v>246.3199358</c:v>
                </c:pt>
                <c:pt idx="24">
                  <c:v>246.80715700000002</c:v>
                </c:pt>
                <c:pt idx="25">
                  <c:v>253.5643378</c:v>
                </c:pt>
                <c:pt idx="26">
                  <c:v>250.64149639999999</c:v>
                </c:pt>
                <c:pt idx="27">
                  <c:v>249.68648899999999</c:v>
                </c:pt>
                <c:pt idx="28">
                  <c:v>249.96741299999999</c:v>
                </c:pt>
                <c:pt idx="29">
                  <c:v>254.316135</c:v>
                </c:pt>
                <c:pt idx="30">
                  <c:v>255.90239799999998</c:v>
                </c:pt>
                <c:pt idx="31">
                  <c:v>254.053301</c:v>
                </c:pt>
                <c:pt idx="32">
                  <c:v>254.40208799999999</c:v>
                </c:pt>
                <c:pt idx="33">
                  <c:v>257.282355</c:v>
                </c:pt>
                <c:pt idx="34">
                  <c:v>259.32028059999999</c:v>
                </c:pt>
                <c:pt idx="35">
                  <c:v>260.71835590000001</c:v>
                </c:pt>
                <c:pt idx="36">
                  <c:v>267.93958399999997</c:v>
                </c:pt>
                <c:pt idx="37">
                  <c:v>268.79025589999998</c:v>
                </c:pt>
                <c:pt idx="38">
                  <c:v>270.38997999999998</c:v>
                </c:pt>
                <c:pt idx="39">
                  <c:v>271.73999220999997</c:v>
                </c:pt>
                <c:pt idx="40">
                  <c:v>267.44857819999999</c:v>
                </c:pt>
                <c:pt idx="41">
                  <c:v>272.17461059999999</c:v>
                </c:pt>
                <c:pt idx="42">
                  <c:v>278.14530719999999</c:v>
                </c:pt>
                <c:pt idx="43">
                  <c:v>281.19379775000004</c:v>
                </c:pt>
                <c:pt idx="44">
                  <c:v>283.96495906000001</c:v>
                </c:pt>
                <c:pt idx="45">
                  <c:v>287.80379255000003</c:v>
                </c:pt>
                <c:pt idx="46">
                  <c:v>292.66922595</c:v>
                </c:pt>
                <c:pt idx="47">
                  <c:v>294.46314638000001</c:v>
                </c:pt>
                <c:pt idx="48">
                  <c:v>295.84600850999999</c:v>
                </c:pt>
                <c:pt idx="49">
                  <c:v>296.27100148000005</c:v>
                </c:pt>
                <c:pt idx="50">
                  <c:v>294.94645951999996</c:v>
                </c:pt>
                <c:pt idx="51">
                  <c:v>295.48151480000001</c:v>
                </c:pt>
                <c:pt idx="52">
                  <c:v>298.79916007999998</c:v>
                </c:pt>
                <c:pt idx="53">
                  <c:v>297.80326775974106</c:v>
                </c:pt>
              </c:numCache>
            </c:numRef>
          </c:val>
          <c:smooth val="1"/>
          <c:extLst>
            <c:ext xmlns:c16="http://schemas.microsoft.com/office/drawing/2014/chart" uri="{C3380CC4-5D6E-409C-BE32-E72D297353CC}">
              <c16:uniqueId val="{00000000-12B1-4FDA-B64A-BF8A89496FB2}"/>
            </c:ext>
          </c:extLst>
        </c:ser>
        <c:ser>
          <c:idx val="2"/>
          <c:order val="1"/>
          <c:tx>
            <c:strRef>
              <c:f>'Graphs 5-9'!$A$114</c:f>
              <c:strCache>
                <c:ptCount val="1"/>
                <c:pt idx="0">
                  <c:v>Pigs</c:v>
                </c:pt>
              </c:strCache>
            </c:strRef>
          </c:tx>
          <c:spPr>
            <a:ln w="19050">
              <a:solidFill>
                <a:schemeClr val="accent6">
                  <a:lumMod val="75000"/>
                </a:schemeClr>
              </a:solidFill>
            </a:ln>
          </c:spPr>
          <c:marker>
            <c:symbol val="none"/>
          </c:marker>
          <c:cat>
            <c:numRef>
              <c:f>'Graphs 5-9'!$F$112:$BG$112</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5-9'!$F$114:$BG$114</c:f>
              <c:numCache>
                <c:formatCode>#\ ##0.0</c:formatCode>
                <c:ptCount val="54"/>
                <c:pt idx="0">
                  <c:v>376.36682100000002</c:v>
                </c:pt>
                <c:pt idx="1">
                  <c:v>400.614529</c:v>
                </c:pt>
                <c:pt idx="2">
                  <c:v>438.317204</c:v>
                </c:pt>
                <c:pt idx="3">
                  <c:v>453.71572700000002</c:v>
                </c:pt>
                <c:pt idx="4">
                  <c:v>491.74057299999998</c:v>
                </c:pt>
                <c:pt idx="5">
                  <c:v>507.14493060000001</c:v>
                </c:pt>
                <c:pt idx="6">
                  <c:v>525.62773699999991</c:v>
                </c:pt>
                <c:pt idx="7">
                  <c:v>528.93360259999997</c:v>
                </c:pt>
                <c:pt idx="8">
                  <c:v>518.40891820000002</c:v>
                </c:pt>
                <c:pt idx="9">
                  <c:v>537.22259499999996</c:v>
                </c:pt>
                <c:pt idx="10">
                  <c:v>595.07427659999996</c:v>
                </c:pt>
                <c:pt idx="11">
                  <c:v>617.789219</c:v>
                </c:pt>
                <c:pt idx="12">
                  <c:v>614.78323799999998</c:v>
                </c:pt>
                <c:pt idx="13">
                  <c:v>630.84569099999999</c:v>
                </c:pt>
                <c:pt idx="14">
                  <c:v>627.30306880000001</c:v>
                </c:pt>
                <c:pt idx="15">
                  <c:v>621.545118</c:v>
                </c:pt>
                <c:pt idx="16">
                  <c:v>643.45371739999996</c:v>
                </c:pt>
                <c:pt idx="17">
                  <c:v>664.92643179999993</c:v>
                </c:pt>
                <c:pt idx="18">
                  <c:v>721.45978099999991</c:v>
                </c:pt>
                <c:pt idx="19">
                  <c:v>756.01403300000004</c:v>
                </c:pt>
                <c:pt idx="20">
                  <c:v>748.90503699999999</c:v>
                </c:pt>
                <c:pt idx="21">
                  <c:v>744.36826899999994</c:v>
                </c:pt>
                <c:pt idx="22">
                  <c:v>770.24791299999993</c:v>
                </c:pt>
                <c:pt idx="23">
                  <c:v>790.75503159999994</c:v>
                </c:pt>
                <c:pt idx="24">
                  <c:v>815.03411779999999</c:v>
                </c:pt>
                <c:pt idx="25">
                  <c:v>836.06100979999997</c:v>
                </c:pt>
                <c:pt idx="26">
                  <c:v>855.73167000000001</c:v>
                </c:pt>
                <c:pt idx="27">
                  <c:v>884.32174600000008</c:v>
                </c:pt>
                <c:pt idx="28">
                  <c:v>901.13987699999996</c:v>
                </c:pt>
                <c:pt idx="29">
                  <c:v>916.67530899999997</c:v>
                </c:pt>
                <c:pt idx="30">
                  <c:v>927.26191159999996</c:v>
                </c:pt>
                <c:pt idx="31">
                  <c:v>947.73433200000011</c:v>
                </c:pt>
                <c:pt idx="32">
                  <c:v>967.484915</c:v>
                </c:pt>
                <c:pt idx="33">
                  <c:v>993.513462</c:v>
                </c:pt>
                <c:pt idx="34">
                  <c:v>1004.8116534</c:v>
                </c:pt>
                <c:pt idx="35">
                  <c:v>1003.4406</c:v>
                </c:pt>
                <c:pt idx="36">
                  <c:v>1001.904147</c:v>
                </c:pt>
                <c:pt idx="37">
                  <c:v>1059.2427930000001</c:v>
                </c:pt>
                <c:pt idx="38">
                  <c:v>1092.5005660000002</c:v>
                </c:pt>
                <c:pt idx="39">
                  <c:v>1103.8596143</c:v>
                </c:pt>
                <c:pt idx="40">
                  <c:v>1106.0135719999998</c:v>
                </c:pt>
                <c:pt idx="41">
                  <c:v>1136.4585910999999</c:v>
                </c:pt>
                <c:pt idx="42">
                  <c:v>1175.9309178999999</c:v>
                </c:pt>
                <c:pt idx="43">
                  <c:v>1189.6597390000002</c:v>
                </c:pt>
                <c:pt idx="44">
                  <c:v>1206.8998079999999</c:v>
                </c:pt>
                <c:pt idx="45">
                  <c:v>1234.9959140000001</c:v>
                </c:pt>
                <c:pt idx="46">
                  <c:v>1267.69262525</c:v>
                </c:pt>
                <c:pt idx="47">
                  <c:v>1302.9652560999998</c:v>
                </c:pt>
                <c:pt idx="48">
                  <c:v>1323.9584826</c:v>
                </c:pt>
                <c:pt idx="49">
                  <c:v>1388.0431373000001</c:v>
                </c:pt>
                <c:pt idx="50">
                  <c:v>1392.3796542</c:v>
                </c:pt>
                <c:pt idx="51">
                  <c:v>1430.9314068699998</c:v>
                </c:pt>
                <c:pt idx="52">
                  <c:v>1451.85688938</c:v>
                </c:pt>
                <c:pt idx="53">
                  <c:v>1445.0446364111315</c:v>
                </c:pt>
              </c:numCache>
            </c:numRef>
          </c:val>
          <c:smooth val="1"/>
          <c:extLst>
            <c:ext xmlns:c16="http://schemas.microsoft.com/office/drawing/2014/chart" uri="{C3380CC4-5D6E-409C-BE32-E72D297353CC}">
              <c16:uniqueId val="{00000001-12B1-4FDA-B64A-BF8A89496FB2}"/>
            </c:ext>
          </c:extLst>
        </c:ser>
        <c:dLbls>
          <c:showLegendKey val="0"/>
          <c:showVal val="0"/>
          <c:showCatName val="0"/>
          <c:showSerName val="0"/>
          <c:showPercent val="0"/>
          <c:showBubbleSize val="0"/>
        </c:dLbls>
        <c:marker val="1"/>
        <c:smooth val="0"/>
        <c:axId val="186615680"/>
        <c:axId val="186617216"/>
      </c:lineChart>
      <c:lineChart>
        <c:grouping val="standard"/>
        <c:varyColors val="0"/>
        <c:ser>
          <c:idx val="1"/>
          <c:order val="2"/>
          <c:tx>
            <c:strRef>
              <c:f>'Graphs 5-9'!$A$115</c:f>
              <c:strCache>
                <c:ptCount val="1"/>
                <c:pt idx="0">
                  <c:v>Poultry (right axis)</c:v>
                </c:pt>
              </c:strCache>
            </c:strRef>
          </c:tx>
          <c:spPr>
            <a:ln w="19050">
              <a:solidFill>
                <a:srgbClr val="42A62A"/>
              </a:solidFill>
            </a:ln>
          </c:spPr>
          <c:marker>
            <c:symbol val="none"/>
          </c:marker>
          <c:cat>
            <c:numRef>
              <c:f>'Graphs 5-9'!$F$112:$BG$112</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5-9'!$F$115:$BG$115</c:f>
              <c:numCache>
                <c:formatCode>#\ ##0.0</c:formatCode>
                <c:ptCount val="54"/>
                <c:pt idx="0">
                  <c:v>7014.5807999999997</c:v>
                </c:pt>
                <c:pt idx="1">
                  <c:v>7288.3628699999999</c:v>
                </c:pt>
                <c:pt idx="2">
                  <c:v>7675.2183099999993</c:v>
                </c:pt>
                <c:pt idx="3">
                  <c:v>7970.1132099999995</c:v>
                </c:pt>
                <c:pt idx="4">
                  <c:v>8622.7124000000003</c:v>
                </c:pt>
                <c:pt idx="5">
                  <c:v>8809.7593000000015</c:v>
                </c:pt>
                <c:pt idx="6">
                  <c:v>9716.5665100000006</c:v>
                </c:pt>
                <c:pt idx="7">
                  <c:v>10033.86536</c:v>
                </c:pt>
                <c:pt idx="8">
                  <c:v>10730.34042</c:v>
                </c:pt>
                <c:pt idx="9">
                  <c:v>11652.66063</c:v>
                </c:pt>
                <c:pt idx="10">
                  <c:v>12048.34974</c:v>
                </c:pt>
                <c:pt idx="11">
                  <c:v>12845.199369999998</c:v>
                </c:pt>
                <c:pt idx="12">
                  <c:v>13417.912769999999</c:v>
                </c:pt>
                <c:pt idx="13">
                  <c:v>13927.26678</c:v>
                </c:pt>
                <c:pt idx="14">
                  <c:v>14105.575279999999</c:v>
                </c:pt>
                <c:pt idx="15">
                  <c:v>15048.72639</c:v>
                </c:pt>
                <c:pt idx="16">
                  <c:v>15985.439890000001</c:v>
                </c:pt>
                <c:pt idx="17">
                  <c:v>17045.40437</c:v>
                </c:pt>
                <c:pt idx="18">
                  <c:v>18353.27133</c:v>
                </c:pt>
                <c:pt idx="19">
                  <c:v>19319.09878</c:v>
                </c:pt>
                <c:pt idx="20">
                  <c:v>20318.509530000003</c:v>
                </c:pt>
                <c:pt idx="21">
                  <c:v>21023.380010000001</c:v>
                </c:pt>
                <c:pt idx="22">
                  <c:v>21534.132980000002</c:v>
                </c:pt>
                <c:pt idx="23">
                  <c:v>21931.693039999998</c:v>
                </c:pt>
                <c:pt idx="24">
                  <c:v>22887.475019999998</c:v>
                </c:pt>
                <c:pt idx="25">
                  <c:v>24075.977129999999</c:v>
                </c:pt>
                <c:pt idx="26">
                  <c:v>25874.22136</c:v>
                </c:pt>
                <c:pt idx="27">
                  <c:v>26903.914140000001</c:v>
                </c:pt>
                <c:pt idx="28">
                  <c:v>27330.602500000001</c:v>
                </c:pt>
                <c:pt idx="29">
                  <c:v>28786.885999999999</c:v>
                </c:pt>
                <c:pt idx="30">
                  <c:v>29997.972000000002</c:v>
                </c:pt>
                <c:pt idx="31">
                  <c:v>31123.25</c:v>
                </c:pt>
                <c:pt idx="32">
                  <c:v>32771.256000000001</c:v>
                </c:pt>
                <c:pt idx="33">
                  <c:v>34225.677000000003</c:v>
                </c:pt>
                <c:pt idx="34">
                  <c:v>36765.603179999998</c:v>
                </c:pt>
                <c:pt idx="35">
                  <c:v>37756.06194</c:v>
                </c:pt>
                <c:pt idx="36">
                  <c:v>39235.12745</c:v>
                </c:pt>
                <c:pt idx="37">
                  <c:v>40091.447439999996</c:v>
                </c:pt>
                <c:pt idx="38">
                  <c:v>42218.416560000005</c:v>
                </c:pt>
                <c:pt idx="39">
                  <c:v>43724.998209999998</c:v>
                </c:pt>
                <c:pt idx="40">
                  <c:v>45356.595840000002</c:v>
                </c:pt>
                <c:pt idx="41">
                  <c:v>46896.296280000002</c:v>
                </c:pt>
                <c:pt idx="42">
                  <c:v>47686.544700000006</c:v>
                </c:pt>
                <c:pt idx="43">
                  <c:v>48627.651439999994</c:v>
                </c:pt>
                <c:pt idx="44">
                  <c:v>50933.236219999999</c:v>
                </c:pt>
                <c:pt idx="45">
                  <c:v>51692.405020000006</c:v>
                </c:pt>
                <c:pt idx="46">
                  <c:v>54944.137000000002</c:v>
                </c:pt>
                <c:pt idx="47">
                  <c:v>57577.163810000005</c:v>
                </c:pt>
                <c:pt idx="48">
                  <c:v>59426.958350000001</c:v>
                </c:pt>
                <c:pt idx="49">
                  <c:v>60609.640429999999</c:v>
                </c:pt>
                <c:pt idx="50">
                  <c:v>62415.325570000001</c:v>
                </c:pt>
                <c:pt idx="51">
                  <c:v>64191.655409999999</c:v>
                </c:pt>
                <c:pt idx="52">
                  <c:v>65424.457880000002</c:v>
                </c:pt>
              </c:numCache>
            </c:numRef>
          </c:val>
          <c:smooth val="0"/>
          <c:extLst>
            <c:ext xmlns:c16="http://schemas.microsoft.com/office/drawing/2014/chart" uri="{C3380CC4-5D6E-409C-BE32-E72D297353CC}">
              <c16:uniqueId val="{00000002-12B1-4FDA-B64A-BF8A89496FB2}"/>
            </c:ext>
          </c:extLst>
        </c:ser>
        <c:dLbls>
          <c:showLegendKey val="0"/>
          <c:showVal val="0"/>
          <c:showCatName val="0"/>
          <c:showSerName val="0"/>
          <c:showPercent val="0"/>
          <c:showBubbleSize val="0"/>
        </c:dLbls>
        <c:marker val="1"/>
        <c:smooth val="0"/>
        <c:axId val="186638336"/>
        <c:axId val="186627584"/>
      </c:lineChart>
      <c:catAx>
        <c:axId val="186615680"/>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6617216"/>
        <c:crosses val="autoZero"/>
        <c:auto val="1"/>
        <c:lblAlgn val="ctr"/>
        <c:lblOffset val="100"/>
        <c:noMultiLvlLbl val="0"/>
      </c:catAx>
      <c:valAx>
        <c:axId val="186617216"/>
        <c:scaling>
          <c:orientation val="minMax"/>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Million heads</a:t>
                </a:r>
              </a:p>
            </c:rich>
          </c:tx>
          <c:layout>
            <c:manualLayout>
              <c:xMode val="edge"/>
              <c:yMode val="edge"/>
              <c:x val="4.1833964646464652E-3"/>
              <c:y val="0.22266712962962962"/>
            </c:manualLayout>
          </c:layout>
          <c:overlay val="0"/>
        </c:title>
        <c:numFmt formatCode="0" sourceLinked="0"/>
        <c:majorTickMark val="out"/>
        <c:minorTickMark val="none"/>
        <c:tickLblPos val="nextTo"/>
        <c:spPr>
          <a:ln w="3175">
            <a:solidFill>
              <a:schemeClr val="bg1">
                <a:lumMod val="65000"/>
              </a:schemeClr>
            </a:solidFill>
          </a:ln>
        </c:spPr>
        <c:crossAx val="186615680"/>
        <c:crosses val="autoZero"/>
        <c:crossBetween val="between"/>
      </c:valAx>
      <c:valAx>
        <c:axId val="186627584"/>
        <c:scaling>
          <c:orientation val="minMax"/>
        </c:scaling>
        <c:delete val="0"/>
        <c:axPos val="r"/>
        <c:title>
          <c:tx>
            <c:rich>
              <a:bodyPr rot="-5400000" vert="horz"/>
              <a:lstStyle/>
              <a:p>
                <a:pPr>
                  <a:defRPr b="0"/>
                </a:pPr>
                <a:r>
                  <a:rPr lang="en-GB" b="0"/>
                  <a:t>Billion heads</a:t>
                </a:r>
              </a:p>
            </c:rich>
          </c:tx>
          <c:overlay val="0"/>
        </c:title>
        <c:numFmt formatCode="#,##0" sourceLinked="0"/>
        <c:majorTickMark val="out"/>
        <c:minorTickMark val="none"/>
        <c:tickLblPos val="nextTo"/>
        <c:spPr>
          <a:ln w="3175">
            <a:solidFill>
              <a:schemeClr val="bg1">
                <a:lumMod val="65000"/>
              </a:schemeClr>
            </a:solidFill>
          </a:ln>
        </c:spPr>
        <c:crossAx val="186638336"/>
        <c:crosses val="max"/>
        <c:crossBetween val="between"/>
        <c:dispUnits>
          <c:builtInUnit val="thousands"/>
        </c:dispUnits>
      </c:valAx>
      <c:catAx>
        <c:axId val="186638336"/>
        <c:scaling>
          <c:orientation val="minMax"/>
        </c:scaling>
        <c:delete val="1"/>
        <c:axPos val="b"/>
        <c:numFmt formatCode="General" sourceLinked="1"/>
        <c:majorTickMark val="out"/>
        <c:minorTickMark val="none"/>
        <c:tickLblPos val="nextTo"/>
        <c:crossAx val="186627584"/>
        <c:crosses val="autoZero"/>
        <c:auto val="1"/>
        <c:lblAlgn val="ctr"/>
        <c:lblOffset val="100"/>
        <c:noMultiLvlLbl val="0"/>
      </c:catAx>
      <c:spPr>
        <a:ln w="3175">
          <a:solidFill>
            <a:schemeClr val="bg1">
              <a:lumMod val="65000"/>
            </a:schemeClr>
          </a:solidFill>
        </a:ln>
      </c:spPr>
    </c:plotArea>
    <c:legend>
      <c:legendPos val="b"/>
      <c:layout>
        <c:manualLayout>
          <c:xMode val="edge"/>
          <c:yMode val="edge"/>
          <c:x val="8.7897727272727207E-3"/>
          <c:y val="0.91628418803418799"/>
          <c:w val="0.97783712121212119"/>
          <c:h val="8.3715740740740743E-2"/>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6174242424242"/>
          <c:y val="5.2499074074074073E-2"/>
          <c:w val="0.76386679292929294"/>
          <c:h val="0.67405509259259255"/>
        </c:manualLayout>
      </c:layout>
      <c:lineChart>
        <c:grouping val="standard"/>
        <c:varyColors val="0"/>
        <c:ser>
          <c:idx val="0"/>
          <c:order val="0"/>
          <c:tx>
            <c:strRef>
              <c:f>'Graphs 5-9'!$A$142</c:f>
              <c:strCache>
                <c:ptCount val="1"/>
                <c:pt idx="0">
                  <c:v>Maize</c:v>
                </c:pt>
              </c:strCache>
            </c:strRef>
          </c:tx>
          <c:spPr>
            <a:ln w="19050">
              <a:solidFill>
                <a:srgbClr val="00B0F0"/>
              </a:solidFill>
            </a:ln>
          </c:spPr>
          <c:marker>
            <c:symbol val="none"/>
          </c:marker>
          <c:cat>
            <c:numRef>
              <c:f>'Graphs 5-9'!$F$141:$BG$141</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5-9'!$F$142:$BG$142</c:f>
              <c:numCache>
                <c:formatCode>#\ ##0.0</c:formatCode>
                <c:ptCount val="54"/>
                <c:pt idx="0">
                  <c:v>1.9422900000000001</c:v>
                </c:pt>
                <c:pt idx="1">
                  <c:v>1.9795509999999998</c:v>
                </c:pt>
                <c:pt idx="2">
                  <c:v>2.0311110000000001</c:v>
                </c:pt>
                <c:pt idx="3">
                  <c:v>1.9937200000000002</c:v>
                </c:pt>
                <c:pt idx="4">
                  <c:v>2.1236549999999998</c:v>
                </c:pt>
                <c:pt idx="5">
                  <c:v>2.207811</c:v>
                </c:pt>
                <c:pt idx="6">
                  <c:v>2.4235630000000001</c:v>
                </c:pt>
                <c:pt idx="7">
                  <c:v>2.289358</c:v>
                </c:pt>
                <c:pt idx="8">
                  <c:v>2.4206099999999999</c:v>
                </c:pt>
                <c:pt idx="9">
                  <c:v>2.3509029999999997</c:v>
                </c:pt>
                <c:pt idx="10">
                  <c:v>2.6534299999999997</c:v>
                </c:pt>
                <c:pt idx="11">
                  <c:v>2.6866639999999999</c:v>
                </c:pt>
                <c:pt idx="12">
                  <c:v>2.721743</c:v>
                </c:pt>
                <c:pt idx="13">
                  <c:v>2.5564909999999998</c:v>
                </c:pt>
                <c:pt idx="14">
                  <c:v>2.8131529999999998</c:v>
                </c:pt>
                <c:pt idx="15">
                  <c:v>2.8371180000000003</c:v>
                </c:pt>
                <c:pt idx="16">
                  <c:v>2.9668290000000002</c:v>
                </c:pt>
                <c:pt idx="17">
                  <c:v>3.1556259999999998</c:v>
                </c:pt>
                <c:pt idx="18">
                  <c:v>3.3847389999999997</c:v>
                </c:pt>
                <c:pt idx="19">
                  <c:v>3.1534020000000003</c:v>
                </c:pt>
                <c:pt idx="20">
                  <c:v>3.4932750000000001</c:v>
                </c:pt>
                <c:pt idx="21">
                  <c:v>3.6090480000000005</c:v>
                </c:pt>
                <c:pt idx="22">
                  <c:v>2.9451619999999998</c:v>
                </c:pt>
                <c:pt idx="23">
                  <c:v>3.5256419999999999</c:v>
                </c:pt>
                <c:pt idx="24">
                  <c:v>3.7201610000000001</c:v>
                </c:pt>
                <c:pt idx="25">
                  <c:v>3.6279449999999995</c:v>
                </c:pt>
                <c:pt idx="26">
                  <c:v>3.4862559999999996</c:v>
                </c:pt>
                <c:pt idx="27">
                  <c:v>3.1001409999999998</c:v>
                </c:pt>
                <c:pt idx="28">
                  <c:v>3.6186370000000001</c:v>
                </c:pt>
                <c:pt idx="29">
                  <c:v>3.6887989999999999</c:v>
                </c:pt>
                <c:pt idx="30">
                  <c:v>3.6966370000000004</c:v>
                </c:pt>
                <c:pt idx="31">
                  <c:v>3.9013100000000001</c:v>
                </c:pt>
                <c:pt idx="32">
                  <c:v>3.6295800000000003</c:v>
                </c:pt>
                <c:pt idx="33">
                  <c:v>4.1236660000000001</c:v>
                </c:pt>
                <c:pt idx="34">
                  <c:v>3.8092199999999998</c:v>
                </c:pt>
                <c:pt idx="35">
                  <c:v>4.2209370000000002</c:v>
                </c:pt>
                <c:pt idx="36">
                  <c:v>4.1490150000000003</c:v>
                </c:pt>
                <c:pt idx="37">
                  <c:v>4.4361040000000003</c:v>
                </c:pt>
                <c:pt idx="38">
                  <c:v>4.4248000000000003</c:v>
                </c:pt>
                <c:pt idx="39">
                  <c:v>4.324522</c:v>
                </c:pt>
                <c:pt idx="40">
                  <c:v>4.4756860000000005</c:v>
                </c:pt>
                <c:pt idx="41">
                  <c:v>4.395581</c:v>
                </c:pt>
                <c:pt idx="42">
                  <c:v>4.4586120000000005</c:v>
                </c:pt>
                <c:pt idx="43">
                  <c:v>4.9437300000000004</c:v>
                </c:pt>
                <c:pt idx="44">
                  <c:v>4.821027</c:v>
                </c:pt>
                <c:pt idx="45">
                  <c:v>4.8169779999999998</c:v>
                </c:pt>
                <c:pt idx="46">
                  <c:v>4.9884170000000001</c:v>
                </c:pt>
                <c:pt idx="47">
                  <c:v>5.1055109999999999</c:v>
                </c:pt>
                <c:pt idx="48">
                  <c:v>5.1668510000000003</c:v>
                </c:pt>
                <c:pt idx="49">
                  <c:v>5.1896089999999999</c:v>
                </c:pt>
                <c:pt idx="50">
                  <c:v>5.170102</c:v>
                </c:pt>
                <c:pt idx="51">
                  <c:v>4.898612</c:v>
                </c:pt>
                <c:pt idx="52">
                  <c:v>5.499701</c:v>
                </c:pt>
                <c:pt idx="53">
                  <c:v>5.6524578257755778</c:v>
                </c:pt>
              </c:numCache>
            </c:numRef>
          </c:val>
          <c:smooth val="1"/>
          <c:extLst>
            <c:ext xmlns:c16="http://schemas.microsoft.com/office/drawing/2014/chart" uri="{C3380CC4-5D6E-409C-BE32-E72D297353CC}">
              <c16:uniqueId val="{00000000-4695-4422-804A-2DD1150404F1}"/>
            </c:ext>
          </c:extLst>
        </c:ser>
        <c:ser>
          <c:idx val="1"/>
          <c:order val="1"/>
          <c:tx>
            <c:strRef>
              <c:f>'Graphs 5-9'!$A$143</c:f>
              <c:strCache>
                <c:ptCount val="1"/>
                <c:pt idx="0">
                  <c:v>Soybeans</c:v>
                </c:pt>
              </c:strCache>
            </c:strRef>
          </c:tx>
          <c:spPr>
            <a:ln w="19050"/>
          </c:spPr>
          <c:marker>
            <c:symbol val="none"/>
          </c:marker>
          <c:cat>
            <c:numRef>
              <c:f>'Graphs 5-9'!$F$141:$BG$141</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5-9'!$F$143:$BG$143</c:f>
              <c:numCache>
                <c:formatCode>#\ ##0.0</c:formatCode>
                <c:ptCount val="54"/>
                <c:pt idx="0">
                  <c:v>1.128652</c:v>
                </c:pt>
                <c:pt idx="1">
                  <c:v>1.1384370000000001</c:v>
                </c:pt>
                <c:pt idx="2">
                  <c:v>1.156077</c:v>
                </c:pt>
                <c:pt idx="3">
                  <c:v>1.132336</c:v>
                </c:pt>
                <c:pt idx="4">
                  <c:v>1.2279229999999999</c:v>
                </c:pt>
                <c:pt idx="5">
                  <c:v>1.372298</c:v>
                </c:pt>
                <c:pt idx="6">
                  <c:v>1.34935</c:v>
                </c:pt>
                <c:pt idx="7">
                  <c:v>1.434507</c:v>
                </c:pt>
                <c:pt idx="8">
                  <c:v>1.4523059999999999</c:v>
                </c:pt>
                <c:pt idx="9">
                  <c:v>1.4799709999999999</c:v>
                </c:pt>
                <c:pt idx="10">
                  <c:v>1.5189159999999999</c:v>
                </c:pt>
                <c:pt idx="11">
                  <c:v>1.489622</c:v>
                </c:pt>
                <c:pt idx="12">
                  <c:v>1.5850739999999999</c:v>
                </c:pt>
                <c:pt idx="13">
                  <c:v>1.4078540000000002</c:v>
                </c:pt>
                <c:pt idx="14">
                  <c:v>1.6573869999999999</c:v>
                </c:pt>
                <c:pt idx="15">
                  <c:v>1.5443370000000001</c:v>
                </c:pt>
                <c:pt idx="16">
                  <c:v>1.7560750000000001</c:v>
                </c:pt>
                <c:pt idx="17">
                  <c:v>1.6263510000000001</c:v>
                </c:pt>
                <c:pt idx="18">
                  <c:v>1.7491919999999999</c:v>
                </c:pt>
                <c:pt idx="19">
                  <c:v>1.6001040000000002</c:v>
                </c:pt>
                <c:pt idx="20">
                  <c:v>1.7538119999999999</c:v>
                </c:pt>
                <c:pt idx="21">
                  <c:v>1.7585830000000002</c:v>
                </c:pt>
                <c:pt idx="22">
                  <c:v>1.620128</c:v>
                </c:pt>
                <c:pt idx="23">
                  <c:v>1.714286</c:v>
                </c:pt>
                <c:pt idx="24">
                  <c:v>1.9063319999999999</c:v>
                </c:pt>
                <c:pt idx="25">
                  <c:v>1.8199040000000002</c:v>
                </c:pt>
                <c:pt idx="26">
                  <c:v>1.9051910000000001</c:v>
                </c:pt>
                <c:pt idx="27">
                  <c:v>1.7047049999999999</c:v>
                </c:pt>
                <c:pt idx="28">
                  <c:v>1.8287959999999999</c:v>
                </c:pt>
                <c:pt idx="29">
                  <c:v>1.8957790000000001</c:v>
                </c:pt>
                <c:pt idx="30">
                  <c:v>1.8790560000000001</c:v>
                </c:pt>
                <c:pt idx="31">
                  <c:v>2.0378529999999997</c:v>
                </c:pt>
                <c:pt idx="32">
                  <c:v>1.935287</c:v>
                </c:pt>
                <c:pt idx="33">
                  <c:v>2.1832389999999999</c:v>
                </c:pt>
                <c:pt idx="34">
                  <c:v>2.0308709999999999</c:v>
                </c:pt>
                <c:pt idx="35">
                  <c:v>2.1312220000000002</c:v>
                </c:pt>
                <c:pt idx="36">
                  <c:v>2.1565880000000002</c:v>
                </c:pt>
                <c:pt idx="37">
                  <c:v>2.255989</c:v>
                </c:pt>
                <c:pt idx="38">
                  <c:v>2.189835</c:v>
                </c:pt>
                <c:pt idx="39">
                  <c:v>2.1689560000000001</c:v>
                </c:pt>
                <c:pt idx="40">
                  <c:v>2.3208500000000001</c:v>
                </c:pt>
                <c:pt idx="41">
                  <c:v>2.3008700000000002</c:v>
                </c:pt>
                <c:pt idx="42">
                  <c:v>2.2794380000000003</c:v>
                </c:pt>
                <c:pt idx="43">
                  <c:v>2.2436569999999998</c:v>
                </c:pt>
                <c:pt idx="44">
                  <c:v>2.3178919999999996</c:v>
                </c:pt>
                <c:pt idx="45">
                  <c:v>2.328757</c:v>
                </c:pt>
                <c:pt idx="46">
                  <c:v>2.4370060000000002</c:v>
                </c:pt>
                <c:pt idx="47">
                  <c:v>2.3973970000000002</c:v>
                </c:pt>
                <c:pt idx="48">
                  <c:v>2.2490060000000001</c:v>
                </c:pt>
                <c:pt idx="49">
                  <c:v>2.5787960000000001</c:v>
                </c:pt>
                <c:pt idx="50">
                  <c:v>2.5225849999999999</c:v>
                </c:pt>
                <c:pt idx="51">
                  <c:v>2.2945509999999998</c:v>
                </c:pt>
                <c:pt idx="52">
                  <c:v>2.474634</c:v>
                </c:pt>
                <c:pt idx="53">
                  <c:v>2.6579495665125874</c:v>
                </c:pt>
              </c:numCache>
            </c:numRef>
          </c:val>
          <c:smooth val="0"/>
          <c:extLst>
            <c:ext xmlns:c16="http://schemas.microsoft.com/office/drawing/2014/chart" uri="{C3380CC4-5D6E-409C-BE32-E72D297353CC}">
              <c16:uniqueId val="{00000001-4695-4422-804A-2DD1150404F1}"/>
            </c:ext>
          </c:extLst>
        </c:ser>
        <c:ser>
          <c:idx val="2"/>
          <c:order val="2"/>
          <c:tx>
            <c:strRef>
              <c:f>'Graphs 5-9'!$A$144</c:f>
              <c:strCache>
                <c:ptCount val="1"/>
                <c:pt idx="0">
                  <c:v>Starchy roots</c:v>
                </c:pt>
              </c:strCache>
            </c:strRef>
          </c:tx>
          <c:spPr>
            <a:ln w="19050"/>
          </c:spPr>
          <c:marker>
            <c:symbol val="none"/>
          </c:marker>
          <c:cat>
            <c:numRef>
              <c:f>'Graphs 5-9'!$F$141:$BG$141</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5-9'!$F$144:$BG$144</c:f>
              <c:numCache>
                <c:formatCode>#\ ##0.0</c:formatCode>
                <c:ptCount val="54"/>
                <c:pt idx="0">
                  <c:v>9.5677280000000007</c:v>
                </c:pt>
                <c:pt idx="1">
                  <c:v>9.3046490000000013</c:v>
                </c:pt>
                <c:pt idx="2">
                  <c:v>9.8659119999999998</c:v>
                </c:pt>
                <c:pt idx="3">
                  <c:v>10.020447000000001</c:v>
                </c:pt>
                <c:pt idx="4">
                  <c:v>10.308463</c:v>
                </c:pt>
                <c:pt idx="5">
                  <c:v>10.655711999999999</c:v>
                </c:pt>
                <c:pt idx="6">
                  <c:v>11.152476</c:v>
                </c:pt>
                <c:pt idx="7">
                  <c:v>11.428947000000001</c:v>
                </c:pt>
                <c:pt idx="8">
                  <c:v>11.121146000000001</c:v>
                </c:pt>
                <c:pt idx="9">
                  <c:v>11.618489</c:v>
                </c:pt>
                <c:pt idx="10">
                  <c:v>11.156442</c:v>
                </c:pt>
                <c:pt idx="11">
                  <c:v>10.732768</c:v>
                </c:pt>
                <c:pt idx="12">
                  <c:v>12.025931</c:v>
                </c:pt>
                <c:pt idx="13">
                  <c:v>11.304366</c:v>
                </c:pt>
                <c:pt idx="14">
                  <c:v>11.341949000000001</c:v>
                </c:pt>
                <c:pt idx="15">
                  <c:v>11.573638000000001</c:v>
                </c:pt>
                <c:pt idx="16">
                  <c:v>11.77417</c:v>
                </c:pt>
                <c:pt idx="17">
                  <c:v>12.120289999999999</c:v>
                </c:pt>
                <c:pt idx="18">
                  <c:v>12.231707</c:v>
                </c:pt>
                <c:pt idx="19">
                  <c:v>11.381055</c:v>
                </c:pt>
                <c:pt idx="20">
                  <c:v>11.790339999999999</c:v>
                </c:pt>
                <c:pt idx="21">
                  <c:v>11.860787</c:v>
                </c:pt>
                <c:pt idx="22">
                  <c:v>12.134872999999999</c:v>
                </c:pt>
                <c:pt idx="23">
                  <c:v>12.677982</c:v>
                </c:pt>
                <c:pt idx="24">
                  <c:v>12.561713000000001</c:v>
                </c:pt>
                <c:pt idx="25">
                  <c:v>12.652513000000001</c:v>
                </c:pt>
                <c:pt idx="26">
                  <c:v>12.837486</c:v>
                </c:pt>
                <c:pt idx="27">
                  <c:v>12.372249</c:v>
                </c:pt>
                <c:pt idx="28">
                  <c:v>12.599036</c:v>
                </c:pt>
                <c:pt idx="29">
                  <c:v>12.454895</c:v>
                </c:pt>
                <c:pt idx="30">
                  <c:v>12.174443999999999</c:v>
                </c:pt>
                <c:pt idx="31">
                  <c:v>12.349886</c:v>
                </c:pt>
                <c:pt idx="32">
                  <c:v>13.061342</c:v>
                </c:pt>
                <c:pt idx="33">
                  <c:v>12.370616999999999</c:v>
                </c:pt>
                <c:pt idx="34">
                  <c:v>12.755730999999999</c:v>
                </c:pt>
                <c:pt idx="35">
                  <c:v>13.276807000000002</c:v>
                </c:pt>
                <c:pt idx="36">
                  <c:v>12.897454</c:v>
                </c:pt>
                <c:pt idx="37">
                  <c:v>12.826908</c:v>
                </c:pt>
                <c:pt idx="38">
                  <c:v>12.786723</c:v>
                </c:pt>
                <c:pt idx="39">
                  <c:v>13.129413000000001</c:v>
                </c:pt>
                <c:pt idx="40">
                  <c:v>12.963821000000001</c:v>
                </c:pt>
                <c:pt idx="41">
                  <c:v>13.260898999999998</c:v>
                </c:pt>
                <c:pt idx="42">
                  <c:v>13.177395000000001</c:v>
                </c:pt>
                <c:pt idx="43">
                  <c:v>13.629585000000001</c:v>
                </c:pt>
                <c:pt idx="44">
                  <c:v>13.484422</c:v>
                </c:pt>
                <c:pt idx="45">
                  <c:v>13.468282</c:v>
                </c:pt>
                <c:pt idx="46">
                  <c:v>13.456237</c:v>
                </c:pt>
                <c:pt idx="47">
                  <c:v>14.021373000000001</c:v>
                </c:pt>
                <c:pt idx="48">
                  <c:v>13.811199999999999</c:v>
                </c:pt>
                <c:pt idx="49">
                  <c:v>13.916976999999999</c:v>
                </c:pt>
                <c:pt idx="50">
                  <c:v>14.126885999999999</c:v>
                </c:pt>
                <c:pt idx="51">
                  <c:v>13.623057999999999</c:v>
                </c:pt>
                <c:pt idx="52">
                  <c:v>14.999423</c:v>
                </c:pt>
              </c:numCache>
            </c:numRef>
          </c:val>
          <c:smooth val="0"/>
          <c:extLst>
            <c:ext xmlns:c16="http://schemas.microsoft.com/office/drawing/2014/chart" uri="{C3380CC4-5D6E-409C-BE32-E72D297353CC}">
              <c16:uniqueId val="{00000002-4695-4422-804A-2DD1150404F1}"/>
            </c:ext>
          </c:extLst>
        </c:ser>
        <c:dLbls>
          <c:showLegendKey val="0"/>
          <c:showVal val="0"/>
          <c:showCatName val="0"/>
          <c:showSerName val="0"/>
          <c:showPercent val="0"/>
          <c:showBubbleSize val="0"/>
        </c:dLbls>
        <c:marker val="1"/>
        <c:smooth val="0"/>
        <c:axId val="186682368"/>
        <c:axId val="186688256"/>
      </c:lineChart>
      <c:lineChart>
        <c:grouping val="standard"/>
        <c:varyColors val="0"/>
        <c:ser>
          <c:idx val="3"/>
          <c:order val="3"/>
          <c:tx>
            <c:strRef>
              <c:f>'Graphs 5-9'!$A$145</c:f>
              <c:strCache>
                <c:ptCount val="1"/>
                <c:pt idx="0">
                  <c:v>Sugar cane (right axis)</c:v>
                </c:pt>
              </c:strCache>
            </c:strRef>
          </c:tx>
          <c:spPr>
            <a:ln w="19050"/>
          </c:spPr>
          <c:marker>
            <c:symbol val="none"/>
          </c:marker>
          <c:cat>
            <c:numRef>
              <c:f>'Graphs 5-9'!$F$141:$BG$141</c:f>
              <c:numCache>
                <c:formatCode>General</c:formatCode>
                <c:ptCount val="54"/>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numCache>
            </c:numRef>
          </c:cat>
          <c:val>
            <c:numRef>
              <c:f>'Graphs 5-9'!$F$145:$BG$145</c:f>
              <c:numCache>
                <c:formatCode>#\ ##0.0</c:formatCode>
                <c:ptCount val="54"/>
                <c:pt idx="0">
                  <c:v>50.26746</c:v>
                </c:pt>
                <c:pt idx="1">
                  <c:v>48.412326</c:v>
                </c:pt>
                <c:pt idx="2">
                  <c:v>48.673178999999998</c:v>
                </c:pt>
                <c:pt idx="3">
                  <c:v>51.535975000000001</c:v>
                </c:pt>
                <c:pt idx="4">
                  <c:v>52.266694999999999</c:v>
                </c:pt>
                <c:pt idx="5">
                  <c:v>51.226613999999998</c:v>
                </c:pt>
                <c:pt idx="6">
                  <c:v>52.154859999999999</c:v>
                </c:pt>
                <c:pt idx="7">
                  <c:v>52.794230000000006</c:v>
                </c:pt>
                <c:pt idx="8">
                  <c:v>53.574181999999993</c:v>
                </c:pt>
                <c:pt idx="9">
                  <c:v>54.764626</c:v>
                </c:pt>
                <c:pt idx="10">
                  <c:v>52.653606999999994</c:v>
                </c:pt>
                <c:pt idx="11">
                  <c:v>52.350446000000005</c:v>
                </c:pt>
                <c:pt idx="12">
                  <c:v>53.835840000000005</c:v>
                </c:pt>
                <c:pt idx="13">
                  <c:v>54.349605000000004</c:v>
                </c:pt>
                <c:pt idx="14">
                  <c:v>53.762206000000006</c:v>
                </c:pt>
                <c:pt idx="15">
                  <c:v>54.647516000000003</c:v>
                </c:pt>
                <c:pt idx="16">
                  <c:v>56.400542000000002</c:v>
                </c:pt>
                <c:pt idx="17">
                  <c:v>56.567910999999995</c:v>
                </c:pt>
                <c:pt idx="18">
                  <c:v>56.086562999999998</c:v>
                </c:pt>
                <c:pt idx="19">
                  <c:v>55.287826000000003</c:v>
                </c:pt>
                <c:pt idx="20">
                  <c:v>58.422481999999995</c:v>
                </c:pt>
                <c:pt idx="21">
                  <c:v>60.249421999999996</c:v>
                </c:pt>
                <c:pt idx="22">
                  <c:v>58.754045999999995</c:v>
                </c:pt>
                <c:pt idx="23">
                  <c:v>59.465286999999996</c:v>
                </c:pt>
                <c:pt idx="24">
                  <c:v>58.516568999999997</c:v>
                </c:pt>
                <c:pt idx="25">
                  <c:v>59.061143000000008</c:v>
                </c:pt>
                <c:pt idx="26">
                  <c:v>60.716760000000001</c:v>
                </c:pt>
                <c:pt idx="27">
                  <c:v>60.584507999999992</c:v>
                </c:pt>
                <c:pt idx="28">
                  <c:v>61.562934999999996</c:v>
                </c:pt>
                <c:pt idx="29">
                  <c:v>61.653069999999992</c:v>
                </c:pt>
                <c:pt idx="30">
                  <c:v>61.255779000000004</c:v>
                </c:pt>
                <c:pt idx="31">
                  <c:v>61.499041000000005</c:v>
                </c:pt>
                <c:pt idx="32">
                  <c:v>59.584330000000001</c:v>
                </c:pt>
                <c:pt idx="33">
                  <c:v>61.939909</c:v>
                </c:pt>
                <c:pt idx="34">
                  <c:v>63.100408999999999</c:v>
                </c:pt>
                <c:pt idx="35">
                  <c:v>62.976300000000002</c:v>
                </c:pt>
                <c:pt idx="36">
                  <c:v>64.863068999999996</c:v>
                </c:pt>
                <c:pt idx="37">
                  <c:v>66.028153000000003</c:v>
                </c:pt>
                <c:pt idx="38">
                  <c:v>66.761263</c:v>
                </c:pt>
                <c:pt idx="39">
                  <c:v>64.746830000000003</c:v>
                </c:pt>
                <c:pt idx="40">
                  <c:v>64.521231</c:v>
                </c:pt>
                <c:pt idx="41">
                  <c:v>65.766759999999991</c:v>
                </c:pt>
                <c:pt idx="42">
                  <c:v>67.200618999999989</c:v>
                </c:pt>
                <c:pt idx="43">
                  <c:v>66.591368000000003</c:v>
                </c:pt>
                <c:pt idx="44">
                  <c:v>66.74604699999999</c:v>
                </c:pt>
                <c:pt idx="45">
                  <c:v>68.890534000000002</c:v>
                </c:pt>
                <c:pt idx="46">
                  <c:v>71.158011000000002</c:v>
                </c:pt>
                <c:pt idx="47">
                  <c:v>71.717135999999996</c:v>
                </c:pt>
                <c:pt idx="48">
                  <c:v>71.139218</c:v>
                </c:pt>
                <c:pt idx="49">
                  <c:v>71.391676000000004</c:v>
                </c:pt>
                <c:pt idx="50">
                  <c:v>70.445102000000006</c:v>
                </c:pt>
                <c:pt idx="51">
                  <c:v>70.483552000000003</c:v>
                </c:pt>
                <c:pt idx="52">
                  <c:v>70.935012</c:v>
                </c:pt>
                <c:pt idx="53">
                  <c:v>70.787795602618502</c:v>
                </c:pt>
              </c:numCache>
            </c:numRef>
          </c:val>
          <c:smooth val="0"/>
          <c:extLst>
            <c:ext xmlns:c16="http://schemas.microsoft.com/office/drawing/2014/chart" uri="{C3380CC4-5D6E-409C-BE32-E72D297353CC}">
              <c16:uniqueId val="{00000003-4695-4422-804A-2DD1150404F1}"/>
            </c:ext>
          </c:extLst>
        </c:ser>
        <c:dLbls>
          <c:showLegendKey val="0"/>
          <c:showVal val="0"/>
          <c:showCatName val="0"/>
          <c:showSerName val="0"/>
          <c:showPercent val="0"/>
          <c:showBubbleSize val="0"/>
        </c:dLbls>
        <c:marker val="1"/>
        <c:smooth val="0"/>
        <c:axId val="186696448"/>
        <c:axId val="186690176"/>
      </c:lineChart>
      <c:catAx>
        <c:axId val="18668236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5400000" vert="horz"/>
          <a:lstStyle/>
          <a:p>
            <a:pPr>
              <a:defRPr/>
            </a:pPr>
            <a:endParaRPr lang="en-US"/>
          </a:p>
        </c:txPr>
        <c:crossAx val="186688256"/>
        <c:crosses val="autoZero"/>
        <c:auto val="1"/>
        <c:lblAlgn val="ctr"/>
        <c:lblOffset val="100"/>
        <c:noMultiLvlLbl val="0"/>
      </c:catAx>
      <c:valAx>
        <c:axId val="186688256"/>
        <c:scaling>
          <c:orientation val="minMax"/>
          <c:max val="20"/>
        </c:scaling>
        <c:delete val="0"/>
        <c:axPos val="l"/>
        <c:majorGridlines>
          <c:spPr>
            <a:ln w="3175">
              <a:solidFill>
                <a:schemeClr val="bg1">
                  <a:lumMod val="65000"/>
                </a:schemeClr>
              </a:solidFill>
              <a:prstDash val="dash"/>
            </a:ln>
          </c:spPr>
        </c:majorGridlines>
        <c:title>
          <c:tx>
            <c:rich>
              <a:bodyPr rot="-5400000" vert="horz"/>
              <a:lstStyle/>
              <a:p>
                <a:pPr>
                  <a:defRPr b="0"/>
                </a:pPr>
                <a:r>
                  <a:rPr lang="en-GB" b="0"/>
                  <a:t>Tons/hectare</a:t>
                </a:r>
              </a:p>
            </c:rich>
          </c:tx>
          <c:layout>
            <c:manualLayout>
              <c:xMode val="edge"/>
              <c:yMode val="edge"/>
              <c:x val="4.1833964646464652E-3"/>
              <c:y val="0.22266712962962962"/>
            </c:manualLayout>
          </c:layout>
          <c:overlay val="0"/>
        </c:title>
        <c:numFmt formatCode="0" sourceLinked="0"/>
        <c:majorTickMark val="out"/>
        <c:minorTickMark val="none"/>
        <c:tickLblPos val="nextTo"/>
        <c:spPr>
          <a:ln w="3175">
            <a:solidFill>
              <a:schemeClr val="bg1">
                <a:lumMod val="65000"/>
              </a:schemeClr>
            </a:solidFill>
          </a:ln>
        </c:spPr>
        <c:crossAx val="186682368"/>
        <c:crosses val="autoZero"/>
        <c:crossBetween val="between"/>
        <c:majorUnit val="2.5"/>
      </c:valAx>
      <c:valAx>
        <c:axId val="186690176"/>
        <c:scaling>
          <c:orientation val="minMax"/>
        </c:scaling>
        <c:delete val="0"/>
        <c:axPos val="r"/>
        <c:title>
          <c:tx>
            <c:rich>
              <a:bodyPr rot="-5400000" vert="horz"/>
              <a:lstStyle/>
              <a:p>
                <a:pPr>
                  <a:defRPr b="0"/>
                </a:pPr>
                <a:r>
                  <a:rPr lang="en-GB" b="0"/>
                  <a:t>Tons/hectare</a:t>
                </a:r>
              </a:p>
            </c:rich>
          </c:tx>
          <c:overlay val="0"/>
        </c:title>
        <c:numFmt formatCode="#,##0" sourceLinked="0"/>
        <c:majorTickMark val="out"/>
        <c:minorTickMark val="none"/>
        <c:tickLblPos val="nextTo"/>
        <c:crossAx val="186696448"/>
        <c:crosses val="max"/>
        <c:crossBetween val="between"/>
      </c:valAx>
      <c:catAx>
        <c:axId val="186696448"/>
        <c:scaling>
          <c:orientation val="minMax"/>
        </c:scaling>
        <c:delete val="1"/>
        <c:axPos val="b"/>
        <c:numFmt formatCode="General" sourceLinked="1"/>
        <c:majorTickMark val="out"/>
        <c:minorTickMark val="none"/>
        <c:tickLblPos val="nextTo"/>
        <c:crossAx val="186690176"/>
        <c:crosses val="autoZero"/>
        <c:auto val="1"/>
        <c:lblAlgn val="ctr"/>
        <c:lblOffset val="100"/>
        <c:noMultiLvlLbl val="0"/>
      </c:catAx>
      <c:spPr>
        <a:ln w="3175">
          <a:solidFill>
            <a:schemeClr val="bg1">
              <a:lumMod val="65000"/>
            </a:schemeClr>
          </a:solidFill>
        </a:ln>
      </c:spPr>
    </c:plotArea>
    <c:legend>
      <c:legendPos val="b"/>
      <c:layout>
        <c:manualLayout>
          <c:xMode val="edge"/>
          <c:yMode val="edge"/>
          <c:x val="5.2886994949494948E-2"/>
          <c:y val="0.89276574074074078"/>
          <c:w val="0.92865025252525257"/>
          <c:h val="0.10723425925925927"/>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chart" Target="../charts/chart24.xml"/><Relationship Id="rId4"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7608570</xdr:colOff>
      <xdr:row>8</xdr:row>
      <xdr:rowOff>27940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9525" y="9525"/>
          <a:ext cx="7599045" cy="1313815"/>
        </a:xfrm>
        <a:prstGeom prst="rect">
          <a:avLst/>
        </a:prstGeom>
        <a:solidFill>
          <a:srgbClr val="42A62A"/>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clientData/>
  </xdr:twoCellAnchor>
  <xdr:twoCellAnchor editAs="oneCell">
    <xdr:from>
      <xdr:col>0</xdr:col>
      <xdr:colOff>2737485</xdr:colOff>
      <xdr:row>2</xdr:row>
      <xdr:rowOff>88265</xdr:rowOff>
    </xdr:from>
    <xdr:to>
      <xdr:col>0</xdr:col>
      <xdr:colOff>4880610</xdr:colOff>
      <xdr:row>10</xdr:row>
      <xdr:rowOff>154940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b="17648"/>
        <a:stretch>
          <a:fillRect/>
        </a:stretch>
      </xdr:blipFill>
      <xdr:spPr bwMode="auto">
        <a:xfrm>
          <a:off x="2737485" y="412115"/>
          <a:ext cx="2143125" cy="1362075"/>
        </a:xfrm>
        <a:prstGeom prst="rect">
          <a:avLst/>
        </a:prstGeom>
        <a:noFill/>
        <a:ln>
          <a:noFill/>
        </a:ln>
      </xdr:spPr>
    </xdr:pic>
    <xdr:clientData/>
  </xdr:twoCellAnchor>
  <xdr:twoCellAnchor>
    <xdr:from>
      <xdr:col>0</xdr:col>
      <xdr:colOff>3390900</xdr:colOff>
      <xdr:row>42</xdr:row>
      <xdr:rowOff>133350</xdr:rowOff>
    </xdr:from>
    <xdr:to>
      <xdr:col>0</xdr:col>
      <xdr:colOff>4219575</xdr:colOff>
      <xdr:row>46</xdr:row>
      <xdr:rowOff>8255</xdr:rowOff>
    </xdr:to>
    <xdr:sp macro="" textlink="">
      <xdr:nvSpPr>
        <xdr:cNvPr id="4" name="Text Box 9">
          <a:extLst>
            <a:ext uri="{FF2B5EF4-FFF2-40B4-BE49-F238E27FC236}">
              <a16:creationId xmlns:a16="http://schemas.microsoft.com/office/drawing/2014/main" id="{00000000-0008-0000-0000-000004000000}"/>
            </a:ext>
          </a:extLst>
        </xdr:cNvPr>
        <xdr:cNvSpPr txBox="1"/>
      </xdr:nvSpPr>
      <xdr:spPr>
        <a:xfrm>
          <a:off x="3390900" y="9572625"/>
          <a:ext cx="828675" cy="522605"/>
        </a:xfrm>
        <a:prstGeom prst="rect">
          <a:avLst/>
        </a:prstGeom>
        <a:solidFill>
          <a:srgbClr val="42A62A"/>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s-ES_tradnl" sz="700" i="1">
              <a:solidFill>
                <a:srgbClr val="FFFFFF"/>
              </a:solidFill>
              <a:effectLst/>
              <a:latin typeface="Verdana"/>
              <a:ea typeface="Times New Roman"/>
              <a:cs typeface="Arial"/>
            </a:rPr>
            <a:t>Agriculture</a:t>
          </a:r>
          <a:endParaRPr lang="en-GB" sz="1200">
            <a:effectLst/>
            <a:latin typeface="Times New Roman"/>
            <a:ea typeface="Times New Roman"/>
          </a:endParaRPr>
        </a:p>
        <a:p>
          <a:pPr>
            <a:spcAft>
              <a:spcPts val="0"/>
            </a:spcAft>
          </a:pPr>
          <a:r>
            <a:rPr lang="es-ES_tradnl" sz="700" i="1">
              <a:solidFill>
                <a:srgbClr val="FFFFFF"/>
              </a:solidFill>
              <a:effectLst/>
              <a:latin typeface="Verdana"/>
              <a:ea typeface="Times New Roman"/>
              <a:cs typeface="Arial"/>
            </a:rPr>
            <a:t>and Rural</a:t>
          </a:r>
          <a:endParaRPr lang="en-GB" sz="1200">
            <a:effectLst/>
            <a:latin typeface="Times New Roman"/>
            <a:ea typeface="Times New Roman"/>
          </a:endParaRPr>
        </a:p>
        <a:p>
          <a:pPr>
            <a:spcAft>
              <a:spcPts val="0"/>
            </a:spcAft>
          </a:pPr>
          <a:r>
            <a:rPr lang="es-ES_tradnl" sz="700" i="1">
              <a:solidFill>
                <a:srgbClr val="FFFFFF"/>
              </a:solidFill>
              <a:effectLst/>
              <a:latin typeface="Verdana"/>
              <a:ea typeface="Times New Roman"/>
              <a:cs typeface="Arial"/>
            </a:rPr>
            <a:t>Development</a:t>
          </a:r>
          <a:endParaRPr lang="en-GB" sz="1200">
            <a:effectLst/>
            <a:latin typeface="Times New Roman"/>
            <a:ea typeface="Times New Roman"/>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0.18441</cdr:x>
      <cdr:y>0.05252</cdr:y>
    </cdr:from>
    <cdr:to>
      <cdr:x>0.71558</cdr:x>
      <cdr:y>0.75851</cdr:y>
    </cdr:to>
    <cdr:cxnSp macro="">
      <cdr:nvCxnSpPr>
        <cdr:cNvPr id="2" name="Straight Connector 1">
          <a:extLst xmlns:a="http://schemas.openxmlformats.org/drawingml/2006/main">
            <a:ext uri="{FF2B5EF4-FFF2-40B4-BE49-F238E27FC236}">
              <a16:creationId xmlns:a16="http://schemas.microsoft.com/office/drawing/2014/main" id="{A8D0145F-D2D8-2647-9F6B-F4F0B2F02F50}"/>
            </a:ext>
          </a:extLst>
        </cdr:cNvPr>
        <cdr:cNvCxnSpPr/>
      </cdr:nvCxnSpPr>
      <cdr:spPr>
        <a:xfrm xmlns:a="http://schemas.openxmlformats.org/drawingml/2006/main" flipV="1">
          <a:off x="584200" y="107950"/>
          <a:ext cx="1682750" cy="1450961"/>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0.19543</cdr:x>
      <cdr:y>0.08806</cdr:y>
    </cdr:from>
    <cdr:to>
      <cdr:x>0.70656</cdr:x>
      <cdr:y>0.75079</cdr:y>
    </cdr:to>
    <cdr:cxnSp macro="">
      <cdr:nvCxnSpPr>
        <cdr:cNvPr id="3" name="Straight Connector 2">
          <a:extLst xmlns:a="http://schemas.openxmlformats.org/drawingml/2006/main">
            <a:ext uri="{FF2B5EF4-FFF2-40B4-BE49-F238E27FC236}">
              <a16:creationId xmlns:a16="http://schemas.microsoft.com/office/drawing/2014/main" id="{D962337E-4ACE-3212-D1D1-674C9E7A8D96}"/>
            </a:ext>
          </a:extLst>
        </cdr:cNvPr>
        <cdr:cNvCxnSpPr/>
      </cdr:nvCxnSpPr>
      <cdr:spPr>
        <a:xfrm xmlns:a="http://schemas.openxmlformats.org/drawingml/2006/main" flipV="1">
          <a:off x="619125" y="180975"/>
          <a:ext cx="1619250" cy="1362075"/>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0.19242</cdr:x>
      <cdr:y>0.08806</cdr:y>
    </cdr:from>
    <cdr:to>
      <cdr:x>0.70656</cdr:x>
      <cdr:y>0.75079</cdr:y>
    </cdr:to>
    <cdr:cxnSp macro="">
      <cdr:nvCxnSpPr>
        <cdr:cNvPr id="3" name="Straight Connector 2">
          <a:extLst xmlns:a="http://schemas.openxmlformats.org/drawingml/2006/main">
            <a:ext uri="{FF2B5EF4-FFF2-40B4-BE49-F238E27FC236}">
              <a16:creationId xmlns:a16="http://schemas.microsoft.com/office/drawing/2014/main" id="{8CF98971-AF96-1893-352A-0DC75E923D1F}"/>
            </a:ext>
          </a:extLst>
        </cdr:cNvPr>
        <cdr:cNvCxnSpPr/>
      </cdr:nvCxnSpPr>
      <cdr:spPr>
        <a:xfrm xmlns:a="http://schemas.openxmlformats.org/drawingml/2006/main" flipV="1">
          <a:off x="609600" y="180983"/>
          <a:ext cx="1628782" cy="1362067"/>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0.19543</cdr:x>
      <cdr:y>0.08806</cdr:y>
    </cdr:from>
    <cdr:to>
      <cdr:x>0.70656</cdr:x>
      <cdr:y>0.75079</cdr:y>
    </cdr:to>
    <cdr:cxnSp macro="">
      <cdr:nvCxnSpPr>
        <cdr:cNvPr id="3" name="Straight Connector 2">
          <a:extLst xmlns:a="http://schemas.openxmlformats.org/drawingml/2006/main">
            <a:ext uri="{FF2B5EF4-FFF2-40B4-BE49-F238E27FC236}">
              <a16:creationId xmlns:a16="http://schemas.microsoft.com/office/drawing/2014/main" id="{A0C4EE89-1FA6-7ECC-7505-425F860FA355}"/>
            </a:ext>
          </a:extLst>
        </cdr:cNvPr>
        <cdr:cNvCxnSpPr/>
      </cdr:nvCxnSpPr>
      <cdr:spPr>
        <a:xfrm xmlns:a="http://schemas.openxmlformats.org/drawingml/2006/main" flipV="1">
          <a:off x="619125" y="180975"/>
          <a:ext cx="1619250" cy="1362075"/>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0.19543</cdr:x>
      <cdr:y>0.08806</cdr:y>
    </cdr:from>
    <cdr:to>
      <cdr:x>0.70656</cdr:x>
      <cdr:y>0.75079</cdr:y>
    </cdr:to>
    <cdr:cxnSp macro="">
      <cdr:nvCxnSpPr>
        <cdr:cNvPr id="3" name="Straight Connector 2">
          <a:extLst xmlns:a="http://schemas.openxmlformats.org/drawingml/2006/main">
            <a:ext uri="{FF2B5EF4-FFF2-40B4-BE49-F238E27FC236}">
              <a16:creationId xmlns:a16="http://schemas.microsoft.com/office/drawing/2014/main" id="{425CB954-2FE2-D7E5-F842-30B4BC8C9742}"/>
            </a:ext>
          </a:extLst>
        </cdr:cNvPr>
        <cdr:cNvCxnSpPr/>
      </cdr:nvCxnSpPr>
      <cdr:spPr>
        <a:xfrm xmlns:a="http://schemas.openxmlformats.org/drawingml/2006/main" flipV="1">
          <a:off x="619125" y="180975"/>
          <a:ext cx="1619250" cy="1362075"/>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2</xdr:col>
      <xdr:colOff>19050</xdr:colOff>
      <xdr:row>8</xdr:row>
      <xdr:rowOff>0</xdr:rowOff>
    </xdr:from>
    <xdr:to>
      <xdr:col>3</xdr:col>
      <xdr:colOff>1710675</xdr:colOff>
      <xdr:row>19</xdr:row>
      <xdr:rowOff>18825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35</xdr:row>
      <xdr:rowOff>85725</xdr:rowOff>
    </xdr:from>
    <xdr:to>
      <xdr:col>3</xdr:col>
      <xdr:colOff>1691625</xdr:colOff>
      <xdr:row>46</xdr:row>
      <xdr:rowOff>104550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1438275</xdr:colOff>
      <xdr:row>122</xdr:row>
      <xdr:rowOff>152400</xdr:rowOff>
    </xdr:from>
    <xdr:to>
      <xdr:col>3</xdr:col>
      <xdr:colOff>1682100</xdr:colOff>
      <xdr:row>135</xdr:row>
      <xdr:rowOff>27375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1438275</xdr:colOff>
      <xdr:row>147</xdr:row>
      <xdr:rowOff>152400</xdr:rowOff>
    </xdr:from>
    <xdr:to>
      <xdr:col>3</xdr:col>
      <xdr:colOff>1682100</xdr:colOff>
      <xdr:row>159</xdr:row>
      <xdr:rowOff>9300</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400050</xdr:colOff>
      <xdr:row>94</xdr:row>
      <xdr:rowOff>47625</xdr:rowOff>
    </xdr:from>
    <xdr:to>
      <xdr:col>15</xdr:col>
      <xdr:colOff>139050</xdr:colOff>
      <xdr:row>107</xdr:row>
      <xdr:rowOff>102600</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1428750</xdr:colOff>
      <xdr:row>14</xdr:row>
      <xdr:rowOff>0</xdr:rowOff>
    </xdr:from>
    <xdr:to>
      <xdr:col>4</xdr:col>
      <xdr:colOff>1433250</xdr:colOff>
      <xdr:row>28</xdr:row>
      <xdr:rowOff>73050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1009649</xdr:colOff>
      <xdr:row>17</xdr:row>
      <xdr:rowOff>133350</xdr:rowOff>
    </xdr:from>
    <xdr:to>
      <xdr:col>4</xdr:col>
      <xdr:colOff>567674</xdr:colOff>
      <xdr:row>31</xdr:row>
      <xdr:rowOff>26400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1009649</xdr:colOff>
      <xdr:row>52</xdr:row>
      <xdr:rowOff>133350</xdr:rowOff>
    </xdr:from>
    <xdr:to>
      <xdr:col>4</xdr:col>
      <xdr:colOff>567674</xdr:colOff>
      <xdr:row>66</xdr:row>
      <xdr:rowOff>26400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1009649</xdr:colOff>
      <xdr:row>87</xdr:row>
      <xdr:rowOff>133350</xdr:rowOff>
    </xdr:from>
    <xdr:to>
      <xdr:col>4</xdr:col>
      <xdr:colOff>567674</xdr:colOff>
      <xdr:row>101</xdr:row>
      <xdr:rowOff>26400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1009649</xdr:colOff>
      <xdr:row>117</xdr:row>
      <xdr:rowOff>133350</xdr:rowOff>
    </xdr:from>
    <xdr:to>
      <xdr:col>4</xdr:col>
      <xdr:colOff>567674</xdr:colOff>
      <xdr:row>128</xdr:row>
      <xdr:rowOff>152175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47</xdr:row>
      <xdr:rowOff>0</xdr:rowOff>
    </xdr:from>
    <xdr:to>
      <xdr:col>3</xdr:col>
      <xdr:colOff>1024875</xdr:colOff>
      <xdr:row>58</xdr:row>
      <xdr:rowOff>18825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80</xdr:row>
      <xdr:rowOff>0</xdr:rowOff>
    </xdr:from>
    <xdr:to>
      <xdr:col>3</xdr:col>
      <xdr:colOff>1024875</xdr:colOff>
      <xdr:row>93</xdr:row>
      <xdr:rowOff>54975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118</xdr:row>
      <xdr:rowOff>0</xdr:rowOff>
    </xdr:from>
    <xdr:to>
      <xdr:col>3</xdr:col>
      <xdr:colOff>1024875</xdr:colOff>
      <xdr:row>131</xdr:row>
      <xdr:rowOff>54975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148</xdr:row>
      <xdr:rowOff>0</xdr:rowOff>
    </xdr:from>
    <xdr:to>
      <xdr:col>3</xdr:col>
      <xdr:colOff>1024875</xdr:colOff>
      <xdr:row>161</xdr:row>
      <xdr:rowOff>54975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171450</xdr:colOff>
      <xdr:row>17</xdr:row>
      <xdr:rowOff>9525</xdr:rowOff>
    </xdr:from>
    <xdr:to>
      <xdr:col>6</xdr:col>
      <xdr:colOff>681975</xdr:colOff>
      <xdr:row>30</xdr:row>
      <xdr:rowOff>64500</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523875</xdr:colOff>
      <xdr:row>20</xdr:row>
      <xdr:rowOff>9525</xdr:rowOff>
    </xdr:from>
    <xdr:to>
      <xdr:col>15</xdr:col>
      <xdr:colOff>361950</xdr:colOff>
      <xdr:row>34</xdr:row>
      <xdr:rowOff>85725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9</xdr:row>
      <xdr:rowOff>152400</xdr:rowOff>
    </xdr:from>
    <xdr:to>
      <xdr:col>10</xdr:col>
      <xdr:colOff>424800</xdr:colOff>
      <xdr:row>22</xdr:row>
      <xdr:rowOff>102600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9</xdr:row>
      <xdr:rowOff>133350</xdr:rowOff>
    </xdr:from>
    <xdr:to>
      <xdr:col>15</xdr:col>
      <xdr:colOff>443850</xdr:colOff>
      <xdr:row>22</xdr:row>
      <xdr:rowOff>83550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25</xdr:row>
      <xdr:rowOff>123825</xdr:rowOff>
    </xdr:from>
    <xdr:to>
      <xdr:col>10</xdr:col>
      <xdr:colOff>424800</xdr:colOff>
      <xdr:row>38</xdr:row>
      <xdr:rowOff>74025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57150</xdr:colOff>
      <xdr:row>25</xdr:row>
      <xdr:rowOff>76200</xdr:rowOff>
    </xdr:from>
    <xdr:to>
      <xdr:col>15</xdr:col>
      <xdr:colOff>481950</xdr:colOff>
      <xdr:row>38</xdr:row>
      <xdr:rowOff>26400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52</xdr:row>
      <xdr:rowOff>0</xdr:rowOff>
    </xdr:from>
    <xdr:to>
      <xdr:col>10</xdr:col>
      <xdr:colOff>424800</xdr:colOff>
      <xdr:row>64</xdr:row>
      <xdr:rowOff>112125</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52</xdr:row>
      <xdr:rowOff>0</xdr:rowOff>
    </xdr:from>
    <xdr:to>
      <xdr:col>15</xdr:col>
      <xdr:colOff>424800</xdr:colOff>
      <xdr:row>64</xdr:row>
      <xdr:rowOff>112125</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68</xdr:row>
      <xdr:rowOff>0</xdr:rowOff>
    </xdr:from>
    <xdr:to>
      <xdr:col>10</xdr:col>
      <xdr:colOff>424800</xdr:colOff>
      <xdr:row>80</xdr:row>
      <xdr:rowOff>112125</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68</xdr:row>
      <xdr:rowOff>0</xdr:rowOff>
    </xdr:from>
    <xdr:to>
      <xdr:col>15</xdr:col>
      <xdr:colOff>424800</xdr:colOff>
      <xdr:row>80</xdr:row>
      <xdr:rowOff>112125</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428625</xdr:colOff>
      <xdr:row>13</xdr:row>
      <xdr:rowOff>19050</xdr:rowOff>
    </xdr:from>
    <xdr:to>
      <xdr:col>7</xdr:col>
      <xdr:colOff>33655</xdr:colOff>
      <xdr:row>17</xdr:row>
      <xdr:rowOff>34925</xdr:rowOff>
    </xdr:to>
    <xdr:sp macro="" textlink="">
      <xdr:nvSpPr>
        <xdr:cNvPr id="10" name="Freeform 9">
          <a:extLst>
            <a:ext uri="{FF2B5EF4-FFF2-40B4-BE49-F238E27FC236}">
              <a16:creationId xmlns:a16="http://schemas.microsoft.com/office/drawing/2014/main" id="{00000000-0008-0000-0600-00000A000000}"/>
            </a:ext>
          </a:extLst>
        </xdr:cNvPr>
        <xdr:cNvSpPr/>
      </xdr:nvSpPr>
      <xdr:spPr>
        <a:xfrm>
          <a:off x="7038975" y="2190750"/>
          <a:ext cx="290830" cy="663575"/>
        </a:xfrm>
        <a:custGeom>
          <a:avLst/>
          <a:gdLst>
            <a:gd name="connsiteX0" fmla="*/ 252121 w 291319"/>
            <a:gd name="connsiteY0" fmla="*/ 0 h 663981"/>
            <a:gd name="connsiteX1" fmla="*/ 271171 w 291319"/>
            <a:gd name="connsiteY1" fmla="*/ 266700 h 663981"/>
            <a:gd name="connsiteX2" fmla="*/ 4471 w 291319"/>
            <a:gd name="connsiteY2" fmla="*/ 428625 h 663981"/>
            <a:gd name="connsiteX3" fmla="*/ 99721 w 291319"/>
            <a:gd name="connsiteY3" fmla="*/ 657225 h 663981"/>
            <a:gd name="connsiteX4" fmla="*/ 42571 w 291319"/>
            <a:gd name="connsiteY4" fmla="*/ 581025 h 6639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1319" h="663981">
              <a:moveTo>
                <a:pt x="252121" y="0"/>
              </a:moveTo>
              <a:cubicBezTo>
                <a:pt x="282283" y="97631"/>
                <a:pt x="312446" y="195263"/>
                <a:pt x="271171" y="266700"/>
              </a:cubicBezTo>
              <a:cubicBezTo>
                <a:pt x="229896" y="338137"/>
                <a:pt x="33046" y="363538"/>
                <a:pt x="4471" y="428625"/>
              </a:cubicBezTo>
              <a:cubicBezTo>
                <a:pt x="-24104" y="493712"/>
                <a:pt x="93371" y="631825"/>
                <a:pt x="99721" y="657225"/>
              </a:cubicBezTo>
              <a:cubicBezTo>
                <a:pt x="106071" y="682625"/>
                <a:pt x="74321" y="631825"/>
                <a:pt x="42571" y="581025"/>
              </a:cubicBezTo>
            </a:path>
          </a:pathLst>
        </a:custGeom>
        <a:noFill/>
        <a:ln>
          <a:gradFill>
            <a:gsLst>
              <a:gs pos="0">
                <a:schemeClr val="accent3">
                  <a:lumMod val="50000"/>
                </a:schemeClr>
              </a:gs>
              <a:gs pos="50000">
                <a:schemeClr val="accent3">
                  <a:lumMod val="40000"/>
                  <a:lumOff val="60000"/>
                </a:schemeClr>
              </a:gs>
              <a:gs pos="100000">
                <a:schemeClr val="bg1"/>
              </a:gs>
            </a:gsLst>
            <a:lin ang="5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12</xdr:col>
      <xdr:colOff>152400</xdr:colOff>
      <xdr:row>14</xdr:row>
      <xdr:rowOff>133350</xdr:rowOff>
    </xdr:from>
    <xdr:to>
      <xdr:col>13</xdr:col>
      <xdr:colOff>152400</xdr:colOff>
      <xdr:row>17</xdr:row>
      <xdr:rowOff>142875</xdr:rowOff>
    </xdr:to>
    <xdr:sp macro="" textlink="">
      <xdr:nvSpPr>
        <xdr:cNvPr id="11" name="Freeform 10">
          <a:extLst>
            <a:ext uri="{FF2B5EF4-FFF2-40B4-BE49-F238E27FC236}">
              <a16:creationId xmlns:a16="http://schemas.microsoft.com/office/drawing/2014/main" id="{00000000-0008-0000-0600-00000B000000}"/>
            </a:ext>
          </a:extLst>
        </xdr:cNvPr>
        <xdr:cNvSpPr/>
      </xdr:nvSpPr>
      <xdr:spPr>
        <a:xfrm>
          <a:off x="10877550" y="2466975"/>
          <a:ext cx="685800" cy="495300"/>
        </a:xfrm>
        <a:custGeom>
          <a:avLst/>
          <a:gdLst>
            <a:gd name="connsiteX0" fmla="*/ 95395 w 685945"/>
            <a:gd name="connsiteY0" fmla="*/ 0 h 495300"/>
            <a:gd name="connsiteX1" fmla="*/ 145 w 685945"/>
            <a:gd name="connsiteY1" fmla="*/ 200025 h 495300"/>
            <a:gd name="connsiteX2" fmla="*/ 114445 w 685945"/>
            <a:gd name="connsiteY2" fmla="*/ 381000 h 495300"/>
            <a:gd name="connsiteX3" fmla="*/ 228745 w 685945"/>
            <a:gd name="connsiteY3" fmla="*/ 209550 h 495300"/>
            <a:gd name="connsiteX4" fmla="*/ 685945 w 685945"/>
            <a:gd name="connsiteY4" fmla="*/ 495300 h 4953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85945" h="495300">
              <a:moveTo>
                <a:pt x="95395" y="0"/>
              </a:moveTo>
              <a:cubicBezTo>
                <a:pt x="46182" y="68262"/>
                <a:pt x="-3030" y="136525"/>
                <a:pt x="145" y="200025"/>
              </a:cubicBezTo>
              <a:cubicBezTo>
                <a:pt x="3320" y="263525"/>
                <a:pt x="76345" y="379412"/>
                <a:pt x="114445" y="381000"/>
              </a:cubicBezTo>
              <a:cubicBezTo>
                <a:pt x="152545" y="382588"/>
                <a:pt x="133495" y="190500"/>
                <a:pt x="228745" y="209550"/>
              </a:cubicBezTo>
              <a:cubicBezTo>
                <a:pt x="323995" y="228600"/>
                <a:pt x="504970" y="361950"/>
                <a:pt x="685945" y="495300"/>
              </a:cubicBezTo>
            </a:path>
          </a:pathLst>
        </a:custGeom>
        <a:noFill/>
        <a:ln>
          <a:gradFill>
            <a:gsLst>
              <a:gs pos="0">
                <a:schemeClr val="accent3">
                  <a:lumMod val="50000"/>
                </a:schemeClr>
              </a:gs>
              <a:gs pos="50000">
                <a:schemeClr val="accent3">
                  <a:lumMod val="40000"/>
                  <a:lumOff val="60000"/>
                </a:schemeClr>
              </a:gs>
              <a:gs pos="100000">
                <a:schemeClr val="bg1"/>
              </a:gs>
            </a:gsLst>
            <a:lin ang="5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438150</xdr:colOff>
      <xdr:row>30</xdr:row>
      <xdr:rowOff>152400</xdr:rowOff>
    </xdr:from>
    <xdr:to>
      <xdr:col>8</xdr:col>
      <xdr:colOff>484505</xdr:colOff>
      <xdr:row>33</xdr:row>
      <xdr:rowOff>120015</xdr:rowOff>
    </xdr:to>
    <xdr:sp macro="" textlink="">
      <xdr:nvSpPr>
        <xdr:cNvPr id="12" name="Freeform 11">
          <a:extLst>
            <a:ext uri="{FF2B5EF4-FFF2-40B4-BE49-F238E27FC236}">
              <a16:creationId xmlns:a16="http://schemas.microsoft.com/office/drawing/2014/main" id="{00000000-0008-0000-0600-00000C000000}"/>
            </a:ext>
          </a:extLst>
        </xdr:cNvPr>
        <xdr:cNvSpPr/>
      </xdr:nvSpPr>
      <xdr:spPr>
        <a:xfrm>
          <a:off x="7734300" y="5076825"/>
          <a:ext cx="732155" cy="453390"/>
        </a:xfrm>
        <a:custGeom>
          <a:avLst/>
          <a:gdLst>
            <a:gd name="connsiteX0" fmla="*/ 333637 w 732771"/>
            <a:gd name="connsiteY0" fmla="*/ 0 h 453730"/>
            <a:gd name="connsiteX1" fmla="*/ 724162 w 732771"/>
            <a:gd name="connsiteY1" fmla="*/ 400050 h 453730"/>
            <a:gd name="connsiteX2" fmla="*/ 262 w 732771"/>
            <a:gd name="connsiteY2" fmla="*/ 276225 h 453730"/>
            <a:gd name="connsiteX3" fmla="*/ 638437 w 732771"/>
            <a:gd name="connsiteY3" fmla="*/ 438150 h 453730"/>
            <a:gd name="connsiteX4" fmla="*/ 476512 w 732771"/>
            <a:gd name="connsiteY4" fmla="*/ 438150 h 45373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2771" h="453730">
              <a:moveTo>
                <a:pt x="333637" y="0"/>
              </a:moveTo>
              <a:cubicBezTo>
                <a:pt x="556680" y="177006"/>
                <a:pt x="779724" y="354013"/>
                <a:pt x="724162" y="400050"/>
              </a:cubicBezTo>
              <a:cubicBezTo>
                <a:pt x="668600" y="446087"/>
                <a:pt x="14550" y="269875"/>
                <a:pt x="262" y="276225"/>
              </a:cubicBezTo>
              <a:cubicBezTo>
                <a:pt x="-14026" y="282575"/>
                <a:pt x="559062" y="411163"/>
                <a:pt x="638437" y="438150"/>
              </a:cubicBezTo>
              <a:cubicBezTo>
                <a:pt x="717812" y="465137"/>
                <a:pt x="597162" y="451643"/>
                <a:pt x="476512" y="438150"/>
              </a:cubicBezTo>
            </a:path>
          </a:pathLst>
        </a:custGeom>
        <a:noFill/>
        <a:ln>
          <a:gradFill>
            <a:gsLst>
              <a:gs pos="0">
                <a:schemeClr val="accent3">
                  <a:lumMod val="50000"/>
                </a:schemeClr>
              </a:gs>
              <a:gs pos="50000">
                <a:schemeClr val="accent3">
                  <a:lumMod val="40000"/>
                  <a:lumOff val="60000"/>
                </a:schemeClr>
              </a:gs>
              <a:gs pos="100000">
                <a:schemeClr val="bg1"/>
              </a:gs>
            </a:gsLst>
            <a:lin ang="5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12</xdr:col>
      <xdr:colOff>523875</xdr:colOff>
      <xdr:row>33</xdr:row>
      <xdr:rowOff>76200</xdr:rowOff>
    </xdr:from>
    <xdr:to>
      <xdr:col>13</xdr:col>
      <xdr:colOff>229235</xdr:colOff>
      <xdr:row>34</xdr:row>
      <xdr:rowOff>18415</xdr:rowOff>
    </xdr:to>
    <xdr:sp macro="" textlink="">
      <xdr:nvSpPr>
        <xdr:cNvPr id="13" name="Freeform 12">
          <a:extLst>
            <a:ext uri="{FF2B5EF4-FFF2-40B4-BE49-F238E27FC236}">
              <a16:creationId xmlns:a16="http://schemas.microsoft.com/office/drawing/2014/main" id="{00000000-0008-0000-0600-00000D000000}"/>
            </a:ext>
          </a:extLst>
        </xdr:cNvPr>
        <xdr:cNvSpPr/>
      </xdr:nvSpPr>
      <xdr:spPr>
        <a:xfrm>
          <a:off x="11249025" y="5486400"/>
          <a:ext cx="391160" cy="104140"/>
        </a:xfrm>
        <a:custGeom>
          <a:avLst/>
          <a:gdLst>
            <a:gd name="connsiteX0" fmla="*/ 244 w 391026"/>
            <a:gd name="connsiteY0" fmla="*/ 95394 h 112375"/>
            <a:gd name="connsiteX1" fmla="*/ 219319 w 391026"/>
            <a:gd name="connsiteY1" fmla="*/ 104919 h 112375"/>
            <a:gd name="connsiteX2" fmla="*/ 390769 w 391026"/>
            <a:gd name="connsiteY2" fmla="*/ 9669 h 112375"/>
            <a:gd name="connsiteX3" fmla="*/ 181219 w 391026"/>
            <a:gd name="connsiteY3" fmla="*/ 9669 h 112375"/>
            <a:gd name="connsiteX4" fmla="*/ 244 w 391026"/>
            <a:gd name="connsiteY4" fmla="*/ 95394 h 1123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91026" h="112375">
              <a:moveTo>
                <a:pt x="244" y="95394"/>
              </a:moveTo>
              <a:cubicBezTo>
                <a:pt x="6594" y="111269"/>
                <a:pt x="154232" y="119206"/>
                <a:pt x="219319" y="104919"/>
              </a:cubicBezTo>
              <a:cubicBezTo>
                <a:pt x="284406" y="90632"/>
                <a:pt x="397119" y="25544"/>
                <a:pt x="390769" y="9669"/>
              </a:cubicBezTo>
              <a:cubicBezTo>
                <a:pt x="384419" y="-6206"/>
                <a:pt x="249481" y="144"/>
                <a:pt x="181219" y="9669"/>
              </a:cubicBezTo>
              <a:cubicBezTo>
                <a:pt x="112957" y="19194"/>
                <a:pt x="-6106" y="79519"/>
                <a:pt x="244" y="95394"/>
              </a:cubicBezTo>
              <a:close/>
            </a:path>
          </a:pathLst>
        </a:cu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xdr:from>
      <xdr:col>12</xdr:col>
      <xdr:colOff>514350</xdr:colOff>
      <xdr:row>33</xdr:row>
      <xdr:rowOff>85725</xdr:rowOff>
    </xdr:from>
    <xdr:to>
      <xdr:col>13</xdr:col>
      <xdr:colOff>124460</xdr:colOff>
      <xdr:row>35</xdr:row>
      <xdr:rowOff>52705</xdr:rowOff>
    </xdr:to>
    <xdr:sp macro="" textlink="">
      <xdr:nvSpPr>
        <xdr:cNvPr id="14" name="Freeform 13">
          <a:extLst>
            <a:ext uri="{FF2B5EF4-FFF2-40B4-BE49-F238E27FC236}">
              <a16:creationId xmlns:a16="http://schemas.microsoft.com/office/drawing/2014/main" id="{00000000-0008-0000-0600-00000E000000}"/>
            </a:ext>
          </a:extLst>
        </xdr:cNvPr>
        <xdr:cNvSpPr/>
      </xdr:nvSpPr>
      <xdr:spPr>
        <a:xfrm>
          <a:off x="11239500" y="5495925"/>
          <a:ext cx="295910" cy="290830"/>
        </a:xfrm>
        <a:custGeom>
          <a:avLst/>
          <a:gdLst>
            <a:gd name="connsiteX0" fmla="*/ 19456 w 295681"/>
            <a:gd name="connsiteY0" fmla="*/ 121929 h 312429"/>
            <a:gd name="connsiteX1" fmla="*/ 28981 w 295681"/>
            <a:gd name="connsiteY1" fmla="*/ 7629 h 312429"/>
            <a:gd name="connsiteX2" fmla="*/ 295681 w 295681"/>
            <a:gd name="connsiteY2" fmla="*/ 312429 h 312429"/>
          </a:gdLst>
          <a:ahLst/>
          <a:cxnLst>
            <a:cxn ang="0">
              <a:pos x="connsiteX0" y="connsiteY0"/>
            </a:cxn>
            <a:cxn ang="0">
              <a:pos x="connsiteX1" y="connsiteY1"/>
            </a:cxn>
            <a:cxn ang="0">
              <a:pos x="connsiteX2" y="connsiteY2"/>
            </a:cxn>
          </a:cxnLst>
          <a:rect l="l" t="t" r="r" b="b"/>
          <a:pathLst>
            <a:path w="295681" h="312429">
              <a:moveTo>
                <a:pt x="19456" y="121929"/>
              </a:moveTo>
              <a:cubicBezTo>
                <a:pt x="1200" y="48904"/>
                <a:pt x="-17056" y="-24121"/>
                <a:pt x="28981" y="7629"/>
              </a:cubicBezTo>
              <a:cubicBezTo>
                <a:pt x="75018" y="39379"/>
                <a:pt x="185349" y="175904"/>
                <a:pt x="295681" y="312429"/>
              </a:cubicBezTo>
            </a:path>
          </a:pathLst>
        </a:custGeom>
        <a:noFill/>
        <a:ln>
          <a:gradFill>
            <a:gsLst>
              <a:gs pos="0">
                <a:schemeClr val="accent3">
                  <a:lumMod val="50000"/>
                </a:schemeClr>
              </a:gs>
              <a:gs pos="50000">
                <a:schemeClr val="accent3">
                  <a:lumMod val="60000"/>
                  <a:lumOff val="40000"/>
                </a:schemeClr>
              </a:gs>
              <a:gs pos="100000">
                <a:schemeClr val="bg1"/>
              </a:gs>
            </a:gsLst>
            <a:lin ang="5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xdr:from>
      <xdr:col>6</xdr:col>
      <xdr:colOff>657225</xdr:colOff>
      <xdr:row>59</xdr:row>
      <xdr:rowOff>9525</xdr:rowOff>
    </xdr:from>
    <xdr:to>
      <xdr:col>7</xdr:col>
      <xdr:colOff>447675</xdr:colOff>
      <xdr:row>61</xdr:row>
      <xdr:rowOff>41910</xdr:rowOff>
    </xdr:to>
    <xdr:sp macro="" textlink="">
      <xdr:nvSpPr>
        <xdr:cNvPr id="15" name="Freeform 14">
          <a:extLst>
            <a:ext uri="{FF2B5EF4-FFF2-40B4-BE49-F238E27FC236}">
              <a16:creationId xmlns:a16="http://schemas.microsoft.com/office/drawing/2014/main" id="{00000000-0008-0000-0600-00000F000000}"/>
            </a:ext>
          </a:extLst>
        </xdr:cNvPr>
        <xdr:cNvSpPr/>
      </xdr:nvSpPr>
      <xdr:spPr>
        <a:xfrm>
          <a:off x="7267575" y="9696450"/>
          <a:ext cx="476250" cy="356235"/>
        </a:xfrm>
        <a:custGeom>
          <a:avLst/>
          <a:gdLst>
            <a:gd name="connsiteX0" fmla="*/ 249381 w 476583"/>
            <a:gd name="connsiteY0" fmla="*/ 0 h 356259"/>
            <a:gd name="connsiteX1" fmla="*/ 475013 w 476583"/>
            <a:gd name="connsiteY1" fmla="*/ 302820 h 356259"/>
            <a:gd name="connsiteX2" fmla="*/ 148441 w 476583"/>
            <a:gd name="connsiteY2" fmla="*/ 314696 h 356259"/>
            <a:gd name="connsiteX3" fmla="*/ 273132 w 476583"/>
            <a:gd name="connsiteY3" fmla="*/ 320633 h 356259"/>
            <a:gd name="connsiteX4" fmla="*/ 0 w 476583"/>
            <a:gd name="connsiteY4" fmla="*/ 356259 h 3562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76583" h="356259">
              <a:moveTo>
                <a:pt x="249381" y="0"/>
              </a:moveTo>
              <a:cubicBezTo>
                <a:pt x="370608" y="125185"/>
                <a:pt x="491836" y="250371"/>
                <a:pt x="475013" y="302820"/>
              </a:cubicBezTo>
              <a:cubicBezTo>
                <a:pt x="458190" y="355269"/>
                <a:pt x="182088" y="311727"/>
                <a:pt x="148441" y="314696"/>
              </a:cubicBezTo>
              <a:cubicBezTo>
                <a:pt x="114794" y="317665"/>
                <a:pt x="297872" y="313706"/>
                <a:pt x="273132" y="320633"/>
              </a:cubicBezTo>
              <a:cubicBezTo>
                <a:pt x="248392" y="327560"/>
                <a:pt x="124196" y="341909"/>
                <a:pt x="0" y="356259"/>
              </a:cubicBezTo>
            </a:path>
          </a:pathLst>
        </a:custGeom>
        <a:noFill/>
        <a:ln>
          <a:gradFill>
            <a:gsLst>
              <a:gs pos="0">
                <a:schemeClr val="accent2">
                  <a:lumMod val="50000"/>
                </a:schemeClr>
              </a:gs>
              <a:gs pos="50000">
                <a:schemeClr val="accent2">
                  <a:lumMod val="40000"/>
                  <a:lumOff val="60000"/>
                </a:schemeClr>
              </a:gs>
              <a:gs pos="100000">
                <a:schemeClr val="bg1"/>
              </a:gs>
            </a:gsLst>
            <a:lin ang="5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12</xdr:col>
      <xdr:colOff>600075</xdr:colOff>
      <xdr:row>59</xdr:row>
      <xdr:rowOff>152400</xdr:rowOff>
    </xdr:from>
    <xdr:to>
      <xdr:col>13</xdr:col>
      <xdr:colOff>428625</xdr:colOff>
      <xdr:row>62</xdr:row>
      <xdr:rowOff>3810</xdr:rowOff>
    </xdr:to>
    <xdr:sp macro="" textlink="">
      <xdr:nvSpPr>
        <xdr:cNvPr id="16" name="Freeform 15">
          <a:extLst>
            <a:ext uri="{FF2B5EF4-FFF2-40B4-BE49-F238E27FC236}">
              <a16:creationId xmlns:a16="http://schemas.microsoft.com/office/drawing/2014/main" id="{00000000-0008-0000-0600-000010000000}"/>
            </a:ext>
          </a:extLst>
        </xdr:cNvPr>
        <xdr:cNvSpPr/>
      </xdr:nvSpPr>
      <xdr:spPr>
        <a:xfrm>
          <a:off x="11325225" y="9839325"/>
          <a:ext cx="514350" cy="337185"/>
        </a:xfrm>
        <a:custGeom>
          <a:avLst/>
          <a:gdLst>
            <a:gd name="connsiteX0" fmla="*/ 514624 w 514624"/>
            <a:gd name="connsiteY0" fmla="*/ 232991 h 337766"/>
            <a:gd name="connsiteX1" fmla="*/ 95524 w 514624"/>
            <a:gd name="connsiteY1" fmla="*/ 4391 h 337766"/>
            <a:gd name="connsiteX2" fmla="*/ 274 w 514624"/>
            <a:gd name="connsiteY2" fmla="*/ 90116 h 337766"/>
            <a:gd name="connsiteX3" fmla="*/ 66949 w 514624"/>
            <a:gd name="connsiteY3" fmla="*/ 185366 h 337766"/>
            <a:gd name="connsiteX4" fmla="*/ 76474 w 514624"/>
            <a:gd name="connsiteY4" fmla="*/ 337766 h 33776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14624" h="337766">
              <a:moveTo>
                <a:pt x="514624" y="232991"/>
              </a:moveTo>
              <a:cubicBezTo>
                <a:pt x="347936" y="130597"/>
                <a:pt x="181249" y="28203"/>
                <a:pt x="95524" y="4391"/>
              </a:cubicBezTo>
              <a:cubicBezTo>
                <a:pt x="9799" y="-19421"/>
                <a:pt x="5036" y="59953"/>
                <a:pt x="274" y="90116"/>
              </a:cubicBezTo>
              <a:cubicBezTo>
                <a:pt x="-4489" y="120278"/>
                <a:pt x="54249" y="144091"/>
                <a:pt x="66949" y="185366"/>
              </a:cubicBezTo>
              <a:cubicBezTo>
                <a:pt x="79649" y="226641"/>
                <a:pt x="78061" y="282203"/>
                <a:pt x="76474" y="337766"/>
              </a:cubicBezTo>
            </a:path>
          </a:pathLst>
        </a:custGeom>
        <a:noFill/>
        <a:ln>
          <a:gradFill>
            <a:gsLst>
              <a:gs pos="0">
                <a:schemeClr val="accent2">
                  <a:lumMod val="50000"/>
                </a:schemeClr>
              </a:gs>
              <a:gs pos="50000">
                <a:schemeClr val="accent2">
                  <a:lumMod val="40000"/>
                  <a:lumOff val="60000"/>
                </a:schemeClr>
              </a:gs>
              <a:gs pos="100000">
                <a:schemeClr val="bg1"/>
              </a:gs>
            </a:gsLst>
            <a:lin ang="5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xdr:from>
      <xdr:col>11</xdr:col>
      <xdr:colOff>638175</xdr:colOff>
      <xdr:row>76</xdr:row>
      <xdr:rowOff>0</xdr:rowOff>
    </xdr:from>
    <xdr:to>
      <xdr:col>12</xdr:col>
      <xdr:colOff>379730</xdr:colOff>
      <xdr:row>77</xdr:row>
      <xdr:rowOff>60325</xdr:rowOff>
    </xdr:to>
    <xdr:sp macro="" textlink="">
      <xdr:nvSpPr>
        <xdr:cNvPr id="17" name="Freeform 16">
          <a:extLst>
            <a:ext uri="{FF2B5EF4-FFF2-40B4-BE49-F238E27FC236}">
              <a16:creationId xmlns:a16="http://schemas.microsoft.com/office/drawing/2014/main" id="{00000000-0008-0000-0600-000011000000}"/>
            </a:ext>
          </a:extLst>
        </xdr:cNvPr>
        <xdr:cNvSpPr/>
      </xdr:nvSpPr>
      <xdr:spPr>
        <a:xfrm>
          <a:off x="10677525" y="12439650"/>
          <a:ext cx="427355" cy="222250"/>
        </a:xfrm>
        <a:custGeom>
          <a:avLst/>
          <a:gdLst>
            <a:gd name="connsiteX0" fmla="*/ 162550 w 426580"/>
            <a:gd name="connsiteY0" fmla="*/ 0 h 244062"/>
            <a:gd name="connsiteX1" fmla="*/ 31921 w 426580"/>
            <a:gd name="connsiteY1" fmla="*/ 100941 h 244062"/>
            <a:gd name="connsiteX2" fmla="*/ 31921 w 426580"/>
            <a:gd name="connsiteY2" fmla="*/ 243445 h 244062"/>
            <a:gd name="connsiteX3" fmla="*/ 388181 w 426580"/>
            <a:gd name="connsiteY3" fmla="*/ 41564 h 244062"/>
            <a:gd name="connsiteX4" fmla="*/ 400056 w 426580"/>
            <a:gd name="connsiteY4" fmla="*/ 172193 h 2440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6580" h="244062">
              <a:moveTo>
                <a:pt x="162550" y="0"/>
              </a:moveTo>
              <a:cubicBezTo>
                <a:pt x="108121" y="30183"/>
                <a:pt x="53692" y="60367"/>
                <a:pt x="31921" y="100941"/>
              </a:cubicBezTo>
              <a:cubicBezTo>
                <a:pt x="10150" y="141515"/>
                <a:pt x="-27456" y="253341"/>
                <a:pt x="31921" y="243445"/>
              </a:cubicBezTo>
              <a:cubicBezTo>
                <a:pt x="91298" y="233549"/>
                <a:pt x="326825" y="53439"/>
                <a:pt x="388181" y="41564"/>
              </a:cubicBezTo>
              <a:cubicBezTo>
                <a:pt x="449537" y="29689"/>
                <a:pt x="424796" y="100941"/>
                <a:pt x="400056" y="172193"/>
              </a:cubicBezTo>
            </a:path>
          </a:pathLst>
        </a:custGeom>
        <a:noFill/>
        <a:ln>
          <a:gradFill>
            <a:gsLst>
              <a:gs pos="0">
                <a:schemeClr val="accent5">
                  <a:lumMod val="50000"/>
                </a:schemeClr>
              </a:gs>
              <a:gs pos="50000">
                <a:schemeClr val="accent5">
                  <a:lumMod val="40000"/>
                  <a:lumOff val="60000"/>
                </a:schemeClr>
              </a:gs>
              <a:gs pos="100000">
                <a:schemeClr val="bg1"/>
              </a:gs>
            </a:gsLst>
            <a:lin ang="2400000" scaled="0"/>
          </a:gra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xdr:from>
      <xdr:col>8</xdr:col>
      <xdr:colOff>102053</xdr:colOff>
      <xdr:row>76</xdr:row>
      <xdr:rowOff>12331</xdr:rowOff>
    </xdr:from>
    <xdr:to>
      <xdr:col>9</xdr:col>
      <xdr:colOff>203306</xdr:colOff>
      <xdr:row>77</xdr:row>
      <xdr:rowOff>6804</xdr:rowOff>
    </xdr:to>
    <xdr:sp macro="" textlink="">
      <xdr:nvSpPr>
        <xdr:cNvPr id="19" name="Freeform 18">
          <a:extLst>
            <a:ext uri="{FF2B5EF4-FFF2-40B4-BE49-F238E27FC236}">
              <a16:creationId xmlns:a16="http://schemas.microsoft.com/office/drawing/2014/main" id="{00000000-0008-0000-0600-000013000000}"/>
            </a:ext>
          </a:extLst>
        </xdr:cNvPr>
        <xdr:cNvSpPr/>
      </xdr:nvSpPr>
      <xdr:spPr>
        <a:xfrm>
          <a:off x="8089446" y="12558117"/>
          <a:ext cx="788414" cy="157758"/>
        </a:xfrm>
        <a:custGeom>
          <a:avLst/>
          <a:gdLst>
            <a:gd name="connsiteX0" fmla="*/ 768804 w 788414"/>
            <a:gd name="connsiteY0" fmla="*/ 157758 h 157758"/>
            <a:gd name="connsiteX1" fmla="*/ 741590 w 788414"/>
            <a:gd name="connsiteY1" fmla="*/ 1276 h 157758"/>
            <a:gd name="connsiteX2" fmla="*/ 360590 w 788414"/>
            <a:gd name="connsiteY2" fmla="*/ 82919 h 157758"/>
            <a:gd name="connsiteX3" fmla="*/ 0 w 788414"/>
            <a:gd name="connsiteY3" fmla="*/ 69312 h 157758"/>
          </a:gdLst>
          <a:ahLst/>
          <a:cxnLst>
            <a:cxn ang="0">
              <a:pos x="connsiteX0" y="connsiteY0"/>
            </a:cxn>
            <a:cxn ang="0">
              <a:pos x="connsiteX1" y="connsiteY1"/>
            </a:cxn>
            <a:cxn ang="0">
              <a:pos x="connsiteX2" y="connsiteY2"/>
            </a:cxn>
            <a:cxn ang="0">
              <a:pos x="connsiteX3" y="connsiteY3"/>
            </a:cxn>
          </a:cxnLst>
          <a:rect l="l" t="t" r="r" b="b"/>
          <a:pathLst>
            <a:path w="788414" h="157758">
              <a:moveTo>
                <a:pt x="768804" y="157758"/>
              </a:moveTo>
              <a:cubicBezTo>
                <a:pt x="789215" y="85753"/>
                <a:pt x="809626" y="13749"/>
                <a:pt x="741590" y="1276"/>
              </a:cubicBezTo>
              <a:cubicBezTo>
                <a:pt x="673554" y="-11197"/>
                <a:pt x="484188" y="71580"/>
                <a:pt x="360590" y="82919"/>
              </a:cubicBezTo>
              <a:cubicBezTo>
                <a:pt x="236992" y="94258"/>
                <a:pt x="118496" y="81785"/>
                <a:pt x="0" y="69312"/>
              </a:cubicBezTo>
            </a:path>
          </a:pathLst>
        </a:custGeom>
        <a:noFill/>
        <a:ln>
          <a:gradFill flip="none" rotWithShape="1">
            <a:gsLst>
              <a:gs pos="0">
                <a:schemeClr val="accent2">
                  <a:lumMod val="75000"/>
                </a:schemeClr>
              </a:gs>
              <a:gs pos="47000">
                <a:schemeClr val="accent2">
                  <a:lumMod val="20000"/>
                  <a:lumOff val="80000"/>
                </a:schemeClr>
              </a:gs>
              <a:gs pos="100000">
                <a:schemeClr val="bg1"/>
              </a:gs>
            </a:gsLst>
            <a:lin ang="10800000" scaled="1"/>
            <a:tileRect/>
          </a:gra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0.17238</cdr:x>
      <cdr:y>0.05098</cdr:y>
    </cdr:from>
    <cdr:to>
      <cdr:x>0.70355</cdr:x>
      <cdr:y>0.75697</cdr:y>
    </cdr:to>
    <cdr:cxnSp macro="">
      <cdr:nvCxnSpPr>
        <cdr:cNvPr id="2" name="Straight Connector 1">
          <a:extLst xmlns:a="http://schemas.openxmlformats.org/drawingml/2006/main">
            <a:ext uri="{FF2B5EF4-FFF2-40B4-BE49-F238E27FC236}">
              <a16:creationId xmlns:a16="http://schemas.microsoft.com/office/drawing/2014/main" id="{90A220CA-B72E-4CE0-0624-AF39B764D37A}"/>
            </a:ext>
          </a:extLst>
        </cdr:cNvPr>
        <cdr:cNvCxnSpPr/>
      </cdr:nvCxnSpPr>
      <cdr:spPr>
        <a:xfrm xmlns:a="http://schemas.openxmlformats.org/drawingml/2006/main" flipV="1">
          <a:off x="546100" y="104775"/>
          <a:ext cx="1682750" cy="1450961"/>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0.1814</cdr:x>
      <cdr:y>0.03862</cdr:y>
    </cdr:from>
    <cdr:to>
      <cdr:x>0.71257</cdr:x>
      <cdr:y>0.74461</cdr:y>
    </cdr:to>
    <cdr:cxnSp macro="">
      <cdr:nvCxnSpPr>
        <cdr:cNvPr id="2" name="Straight Connector 1">
          <a:extLst xmlns:a="http://schemas.openxmlformats.org/drawingml/2006/main">
            <a:ext uri="{FF2B5EF4-FFF2-40B4-BE49-F238E27FC236}">
              <a16:creationId xmlns:a16="http://schemas.microsoft.com/office/drawing/2014/main" id="{6319E1F1-17D2-2311-596E-8D8753E7D812}"/>
            </a:ext>
          </a:extLst>
        </cdr:cNvPr>
        <cdr:cNvCxnSpPr/>
      </cdr:nvCxnSpPr>
      <cdr:spPr>
        <a:xfrm xmlns:a="http://schemas.openxmlformats.org/drawingml/2006/main" flipV="1">
          <a:off x="574675" y="79375"/>
          <a:ext cx="1682750" cy="1450961"/>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0.16937</cdr:x>
      <cdr:y>0.04789</cdr:y>
    </cdr:from>
    <cdr:to>
      <cdr:x>0.70054</cdr:x>
      <cdr:y>0.75388</cdr:y>
    </cdr:to>
    <cdr:cxnSp macro="">
      <cdr:nvCxnSpPr>
        <cdr:cNvPr id="2" name="Straight Connector 1">
          <a:extLst xmlns:a="http://schemas.openxmlformats.org/drawingml/2006/main">
            <a:ext uri="{FF2B5EF4-FFF2-40B4-BE49-F238E27FC236}">
              <a16:creationId xmlns:a16="http://schemas.microsoft.com/office/drawing/2014/main" id="{2046A584-24BB-EB5D-0BCA-ED93028996B7}"/>
            </a:ext>
          </a:extLst>
        </cdr:cNvPr>
        <cdr:cNvCxnSpPr/>
      </cdr:nvCxnSpPr>
      <cdr:spPr>
        <a:xfrm xmlns:a="http://schemas.openxmlformats.org/drawingml/2006/main" flipV="1">
          <a:off x="536575" y="98425"/>
          <a:ext cx="1682750" cy="1450961"/>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faostat3.fao.org/download/Q/*/E" TargetMode="External"/><Relationship Id="rId2" Type="http://schemas.openxmlformats.org/officeDocument/2006/relationships/hyperlink" Target="http://apps.fas.usda.gov/psdonline/psdQuery.aspx" TargetMode="External"/><Relationship Id="rId1" Type="http://schemas.openxmlformats.org/officeDocument/2006/relationships/hyperlink" Target="http://stats.oecd.org/index.aspx?r=328451" TargetMode="External"/><Relationship Id="rId5" Type="http://schemas.openxmlformats.org/officeDocument/2006/relationships/printerSettings" Target="../printerSettings/printerSettings3.bin"/><Relationship Id="rId4" Type="http://schemas.openxmlformats.org/officeDocument/2006/relationships/hyperlink" Target="http://faostat3.fao.org/download/FB/*/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ts.oecd.org/index.aspx?r=328451" TargetMode="External"/><Relationship Id="rId13" Type="http://schemas.openxmlformats.org/officeDocument/2006/relationships/drawing" Target="../drawings/drawing3.xml"/><Relationship Id="rId3" Type="http://schemas.openxmlformats.org/officeDocument/2006/relationships/hyperlink" Target="http://apps.fas.usda.gov/psdonline/psdQuery.aspx" TargetMode="External"/><Relationship Id="rId7" Type="http://schemas.openxmlformats.org/officeDocument/2006/relationships/hyperlink" Target="http://faostat3.fao.org/download/Q/*/E" TargetMode="External"/><Relationship Id="rId12" Type="http://schemas.openxmlformats.org/officeDocument/2006/relationships/printerSettings" Target="../printerSettings/printerSettings4.bin"/><Relationship Id="rId2" Type="http://schemas.openxmlformats.org/officeDocument/2006/relationships/hyperlink" Target="http://stats.oecd.org/index.aspx?r=328451" TargetMode="External"/><Relationship Id="rId1" Type="http://schemas.openxmlformats.org/officeDocument/2006/relationships/hyperlink" Target="http://faostat3.fao.org/download/Q/*/E" TargetMode="External"/><Relationship Id="rId6" Type="http://schemas.openxmlformats.org/officeDocument/2006/relationships/hyperlink" Target="http://apps.fas.usda.gov/psdonline/psdQuery.aspx" TargetMode="External"/><Relationship Id="rId11" Type="http://schemas.openxmlformats.org/officeDocument/2006/relationships/hyperlink" Target="http://stats.oecd.org/index.aspx?r=328451" TargetMode="External"/><Relationship Id="rId5" Type="http://schemas.openxmlformats.org/officeDocument/2006/relationships/hyperlink" Target="http://stats.oecd.org/index.aspx?r=328451" TargetMode="External"/><Relationship Id="rId10" Type="http://schemas.openxmlformats.org/officeDocument/2006/relationships/hyperlink" Target="http://faostat3.fao.org/download/Q/*/E" TargetMode="External"/><Relationship Id="rId4" Type="http://schemas.openxmlformats.org/officeDocument/2006/relationships/hyperlink" Target="http://faostat3.fao.org/download/Q/*/E" TargetMode="External"/><Relationship Id="rId9" Type="http://schemas.openxmlformats.org/officeDocument/2006/relationships/hyperlink" Target="http://apps.fas.usda.gov/psdonline/psdQuery.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faostat3.fao.org/download/Q/*/E" TargetMode="External"/><Relationship Id="rId7" Type="http://schemas.openxmlformats.org/officeDocument/2006/relationships/drawing" Target="../drawings/drawing4.xml"/><Relationship Id="rId2" Type="http://schemas.openxmlformats.org/officeDocument/2006/relationships/hyperlink" Target="http://faostat3.fao.org/download/Q/*/E" TargetMode="External"/><Relationship Id="rId1" Type="http://schemas.openxmlformats.org/officeDocument/2006/relationships/hyperlink" Target="http://faostat3.fao.org/download/FB/*/E" TargetMode="External"/><Relationship Id="rId6" Type="http://schemas.openxmlformats.org/officeDocument/2006/relationships/printerSettings" Target="../printerSettings/printerSettings5.bin"/><Relationship Id="rId5" Type="http://schemas.openxmlformats.org/officeDocument/2006/relationships/hyperlink" Target="http://faostat3.fao.org/download/R/RL/E" TargetMode="External"/><Relationship Id="rId4" Type="http://schemas.openxmlformats.org/officeDocument/2006/relationships/hyperlink" Target="http://faostat3.fao.org/download/Q/*/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faostat3.fao.org/download/Q/*/E" TargetMode="External"/><Relationship Id="rId1" Type="http://schemas.openxmlformats.org/officeDocument/2006/relationships/hyperlink" Target="http://iopscience.iop.org/1748-9326/8/3/035019/media/erl462054suppdata.pdf"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faostat3.fao.org/download/Q/*/E" TargetMode="External"/><Relationship Id="rId7" Type="http://schemas.openxmlformats.org/officeDocument/2006/relationships/printerSettings" Target="../printerSettings/printerSettings7.bin"/><Relationship Id="rId2" Type="http://schemas.openxmlformats.org/officeDocument/2006/relationships/hyperlink" Target="http://apps.fas.usda.gov/psdonline/psdQuery.aspx" TargetMode="External"/><Relationship Id="rId1" Type="http://schemas.openxmlformats.org/officeDocument/2006/relationships/hyperlink" Target="http://faostat3.fao.org/download/Q/*/E" TargetMode="External"/><Relationship Id="rId6" Type="http://schemas.openxmlformats.org/officeDocument/2006/relationships/hyperlink" Target="http://stats.oecd.org/index.aspx?r=328451" TargetMode="External"/><Relationship Id="rId5" Type="http://schemas.openxmlformats.org/officeDocument/2006/relationships/hyperlink" Target="http://apps.fas.usda.gov/psdonline/psdQuery.aspx" TargetMode="External"/><Relationship Id="rId4" Type="http://schemas.openxmlformats.org/officeDocument/2006/relationships/hyperlink" Target="http://stats.oecd.org/index.aspx?r=32845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faostat3.fao.org/download/R/*/E" TargetMode="External"/><Relationship Id="rId7" Type="http://schemas.openxmlformats.org/officeDocument/2006/relationships/drawing" Target="../drawings/drawing15.xml"/><Relationship Id="rId2" Type="http://schemas.openxmlformats.org/officeDocument/2006/relationships/hyperlink" Target="http://faostat3.fao.org/download/G1/*/E" TargetMode="External"/><Relationship Id="rId1" Type="http://schemas.openxmlformats.org/officeDocument/2006/relationships/hyperlink" Target="http://faostat3.fao.org/download/R/*/E" TargetMode="External"/><Relationship Id="rId6" Type="http://schemas.openxmlformats.org/officeDocument/2006/relationships/printerSettings" Target="../printerSettings/printerSettings8.bin"/><Relationship Id="rId5" Type="http://schemas.openxmlformats.org/officeDocument/2006/relationships/hyperlink" Target="http://faostat3.fao.org/download/I/*/E" TargetMode="External"/><Relationship Id="rId4" Type="http://schemas.openxmlformats.org/officeDocument/2006/relationships/hyperlink" Target="http://faostat3.fao.org/download/O/*/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734"/>
  <sheetViews>
    <sheetView tabSelected="1" topLeftCell="A9" workbookViewId="0">
      <selection activeCell="B44" sqref="B44"/>
    </sheetView>
  </sheetViews>
  <sheetFormatPr defaultRowHeight="12.75" x14ac:dyDescent="0.2"/>
  <cols>
    <col min="1" max="1" width="99.875" style="22" customWidth="1"/>
    <col min="2" max="16384" width="9" style="21"/>
  </cols>
  <sheetData>
    <row r="1" spans="1:31" x14ac:dyDescent="0.2">
      <c r="A1" s="23"/>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x14ac:dyDescent="0.2">
      <c r="A2" s="24"/>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x14ac:dyDescent="0.2">
      <c r="A3" s="24"/>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24"/>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x14ac:dyDescent="0.2">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x14ac:dyDescent="0.2">
      <c r="A6" s="24"/>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x14ac:dyDescent="0.2">
      <c r="A7" s="24"/>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x14ac:dyDescent="0.2">
      <c r="A8" s="2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1:31" x14ac:dyDescent="0.2">
      <c r="A9" s="24"/>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row>
    <row r="10" spans="1:31" x14ac:dyDescent="0.2">
      <c r="A10" s="32" t="s">
        <v>18</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1:31" x14ac:dyDescent="0.2">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1:31" x14ac:dyDescent="0.2">
      <c r="A12" s="24"/>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row>
    <row r="13" spans="1:31" ht="24.75" x14ac:dyDescent="0.2">
      <c r="A13" s="25" t="s">
        <v>19</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row>
    <row r="14" spans="1:31" x14ac:dyDescent="0.2">
      <c r="A14" s="24"/>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row>
    <row r="15" spans="1:31" ht="18" x14ac:dyDescent="0.25">
      <c r="A15" s="26" t="s">
        <v>8</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x14ac:dyDescent="0.2">
      <c r="A16" s="24"/>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1:31" x14ac:dyDescent="0.2">
      <c r="A17" s="24"/>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x14ac:dyDescent="0.2">
      <c r="A18" s="29" t="s">
        <v>244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row>
    <row r="19" spans="1:31" x14ac:dyDescent="0.2">
      <c r="A19" s="29" t="s">
        <v>20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row>
    <row r="20" spans="1:31" x14ac:dyDescent="0.2">
      <c r="A20" s="24"/>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1:31" x14ac:dyDescent="0.2">
      <c r="A21" s="30" t="s">
        <v>21</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row>
    <row r="22" spans="1:31" x14ac:dyDescent="0.2">
      <c r="A22" s="29" t="s">
        <v>22</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row>
    <row r="23" spans="1:31" x14ac:dyDescent="0.2">
      <c r="A23" s="29" t="s">
        <v>23</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row>
    <row r="24" spans="1:31" x14ac:dyDescent="0.2">
      <c r="A24" s="29" t="s">
        <v>24</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row>
    <row r="25" spans="1:31" x14ac:dyDescent="0.2">
      <c r="A25" s="29" t="s">
        <v>25</v>
      </c>
      <c r="B25" s="108"/>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row>
    <row r="26" spans="1:31" x14ac:dyDescent="0.2">
      <c r="A26" s="27"/>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x14ac:dyDescent="0.2">
      <c r="A27" s="30" t="s">
        <v>26</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row>
    <row r="28" spans="1:31" x14ac:dyDescent="0.2">
      <c r="A28" s="29" t="s">
        <v>27</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1:31" x14ac:dyDescent="0.2">
      <c r="A29" s="29" t="s">
        <v>28</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x14ac:dyDescent="0.2">
      <c r="A30" s="29" t="s">
        <v>29</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row>
    <row r="31" spans="1:31" x14ac:dyDescent="0.2">
      <c r="A31" s="29" t="s">
        <v>30</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row>
    <row r="32" spans="1:31" x14ac:dyDescent="0.15">
      <c r="A32" s="178" t="s">
        <v>31</v>
      </c>
      <c r="B32" s="108"/>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row>
    <row r="33" spans="1:31" x14ac:dyDescent="0.15">
      <c r="A33" s="178" t="s">
        <v>32</v>
      </c>
      <c r="B33" s="108"/>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row>
    <row r="34" spans="1:31" x14ac:dyDescent="0.2">
      <c r="A34" s="29" t="s">
        <v>33</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row>
    <row r="35" spans="1:31" ht="21" x14ac:dyDescent="0.2">
      <c r="A35" s="141" t="s">
        <v>34</v>
      </c>
      <c r="B35" s="108"/>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row>
    <row r="36" spans="1:31" x14ac:dyDescent="0.2">
      <c r="A36" s="29" t="s">
        <v>35</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x14ac:dyDescent="0.2">
      <c r="A37" s="29" t="s">
        <v>36</v>
      </c>
      <c r="B37" s="108"/>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x14ac:dyDescent="0.2">
      <c r="A38" s="29" t="s">
        <v>37</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1" x14ac:dyDescent="0.2">
      <c r="A39" s="29" t="s">
        <v>281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row>
    <row r="40" spans="1:31" x14ac:dyDescent="0.2">
      <c r="A40" s="29" t="s">
        <v>38</v>
      </c>
      <c r="B40" s="108"/>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row>
    <row r="41" spans="1:31" x14ac:dyDescent="0.2">
      <c r="A41" s="27"/>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x14ac:dyDescent="0.2">
      <c r="A42" s="27"/>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row>
    <row r="43" spans="1:31" x14ac:dyDescent="0.2">
      <c r="A43" s="24"/>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row>
    <row r="44" spans="1:31" x14ac:dyDescent="0.2">
      <c r="A44" s="24"/>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row>
    <row r="45" spans="1:31" x14ac:dyDescent="0.2">
      <c r="A45" s="24"/>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x14ac:dyDescent="0.2">
      <c r="A46" s="28"/>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spans="1:31" x14ac:dyDescent="0.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row r="48" spans="1:31" x14ac:dyDescent="0.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row>
    <row r="49" spans="2:31" x14ac:dyDescent="0.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row>
    <row r="50" spans="2:31" x14ac:dyDescent="0.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row>
    <row r="51" spans="2:31" x14ac:dyDescent="0.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row>
    <row r="52" spans="2:31" x14ac:dyDescent="0.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row>
    <row r="53" spans="2:31" x14ac:dyDescent="0.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row>
    <row r="54" spans="2:31" x14ac:dyDescent="0.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row>
    <row r="55" spans="2:31" x14ac:dyDescent="0.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row r="56" spans="2:31" x14ac:dyDescent="0.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2:31" x14ac:dyDescent="0.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2:31" x14ac:dyDescent="0.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2:31" x14ac:dyDescent="0.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2:31" x14ac:dyDescent="0.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2:31" x14ac:dyDescent="0.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2:31" x14ac:dyDescent="0.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2:31" x14ac:dyDescent="0.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2:31" x14ac:dyDescent="0.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2:31" x14ac:dyDescent="0.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2:31" x14ac:dyDescent="0.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2:31" x14ac:dyDescent="0.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2:31" x14ac:dyDescent="0.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2:31" x14ac:dyDescent="0.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2:31" x14ac:dyDescent="0.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2:31" x14ac:dyDescent="0.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2:31" x14ac:dyDescent="0.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2:31" x14ac:dyDescent="0.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2:31" x14ac:dyDescent="0.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2:31" x14ac:dyDescent="0.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2:31" x14ac:dyDescent="0.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2:31" x14ac:dyDescent="0.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2:31" x14ac:dyDescent="0.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spans="2:31" x14ac:dyDescent="0.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row>
    <row r="80" spans="2:31" x14ac:dyDescent="0.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row>
    <row r="81" spans="2:31" x14ac:dyDescent="0.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row>
    <row r="82" spans="2:31" x14ac:dyDescent="0.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row>
    <row r="83" spans="2:31" x14ac:dyDescent="0.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2:31" x14ac:dyDescent="0.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row>
    <row r="85" spans="2:31" x14ac:dyDescent="0.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2:31" x14ac:dyDescent="0.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2:31" x14ac:dyDescent="0.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row>
    <row r="88" spans="2:31" x14ac:dyDescent="0.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2:31" x14ac:dyDescent="0.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spans="2:31" x14ac:dyDescent="0.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row>
    <row r="91" spans="2:31" x14ac:dyDescent="0.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spans="2:31" x14ac:dyDescent="0.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row>
    <row r="93" spans="2:31" x14ac:dyDescent="0.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row>
    <row r="94" spans="2:31" x14ac:dyDescent="0.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row>
    <row r="95" spans="2:31" x14ac:dyDescent="0.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row>
    <row r="96" spans="2:31" x14ac:dyDescent="0.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2:31" x14ac:dyDescent="0.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row>
    <row r="98" spans="2:31" x14ac:dyDescent="0.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2:31" x14ac:dyDescent="0.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row>
    <row r="100" spans="2:31" x14ac:dyDescent="0.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2:31" x14ac:dyDescent="0.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spans="2:31" x14ac:dyDescent="0.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spans="2:31" x14ac:dyDescent="0.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spans="2:31" x14ac:dyDescent="0.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spans="2:31" x14ac:dyDescent="0.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2:31" x14ac:dyDescent="0.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2:31" x14ac:dyDescent="0.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spans="2:31" x14ac:dyDescent="0.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2:31" x14ac:dyDescent="0.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2:31" x14ac:dyDescent="0.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spans="2:31" x14ac:dyDescent="0.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spans="2:31" x14ac:dyDescent="0.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spans="2:31" x14ac:dyDescent="0.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spans="2:31" x14ac:dyDescent="0.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spans="2:31" x14ac:dyDescent="0.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spans="2:31" x14ac:dyDescent="0.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spans="2:31" x14ac:dyDescent="0.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spans="2:31" x14ac:dyDescent="0.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spans="2:31" x14ac:dyDescent="0.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spans="2:31" x14ac:dyDescent="0.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spans="2:31" x14ac:dyDescent="0.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row>
    <row r="122" spans="2:31" x14ac:dyDescent="0.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2:31" x14ac:dyDescent="0.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2:31" x14ac:dyDescent="0.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spans="2:31" x14ac:dyDescent="0.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spans="2:31" x14ac:dyDescent="0.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spans="2:31" x14ac:dyDescent="0.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2:31" x14ac:dyDescent="0.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spans="2:31" x14ac:dyDescent="0.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spans="2:31" x14ac:dyDescent="0.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spans="2:31" x14ac:dyDescent="0.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spans="2:31" x14ac:dyDescent="0.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spans="2:31" x14ac:dyDescent="0.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2:31" x14ac:dyDescent="0.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spans="2:31" x14ac:dyDescent="0.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spans="2:31" x14ac:dyDescent="0.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spans="2:31" x14ac:dyDescent="0.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spans="2:31" x14ac:dyDescent="0.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2:31" x14ac:dyDescent="0.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2:31" x14ac:dyDescent="0.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2:31" x14ac:dyDescent="0.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2:31" x14ac:dyDescent="0.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spans="2:31" x14ac:dyDescent="0.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spans="2:31" x14ac:dyDescent="0.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spans="2:31" x14ac:dyDescent="0.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2:31" x14ac:dyDescent="0.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spans="2:31" x14ac:dyDescent="0.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2:31" x14ac:dyDescent="0.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2:31" x14ac:dyDescent="0.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spans="2:31" x14ac:dyDescent="0.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2:31" x14ac:dyDescent="0.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2:31" x14ac:dyDescent="0.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spans="2:31" x14ac:dyDescent="0.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spans="2:31" x14ac:dyDescent="0.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spans="2:31" x14ac:dyDescent="0.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row>
    <row r="156" spans="2:31" x14ac:dyDescent="0.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row>
    <row r="157" spans="2:31" x14ac:dyDescent="0.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row>
    <row r="158" spans="2:31" x14ac:dyDescent="0.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spans="2:31" x14ac:dyDescent="0.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spans="2:31" x14ac:dyDescent="0.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spans="2:31" x14ac:dyDescent="0.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spans="2:31" x14ac:dyDescent="0.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row>
    <row r="163" spans="2:31" x14ac:dyDescent="0.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row>
    <row r="164" spans="2:31" x14ac:dyDescent="0.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row>
    <row r="165" spans="2:31" x14ac:dyDescent="0.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row>
    <row r="166" spans="2:31" x14ac:dyDescent="0.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row>
    <row r="167" spans="2:31" x14ac:dyDescent="0.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spans="2:31" x14ac:dyDescent="0.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spans="2:31" x14ac:dyDescent="0.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spans="2:31" x14ac:dyDescent="0.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spans="2:31" x14ac:dyDescent="0.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row>
    <row r="172" spans="2:31" x14ac:dyDescent="0.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row>
    <row r="173" spans="2:31" x14ac:dyDescent="0.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row>
    <row r="174" spans="2:31" x14ac:dyDescent="0.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row>
    <row r="175" spans="2:31" x14ac:dyDescent="0.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row>
    <row r="176" spans="2:31" x14ac:dyDescent="0.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row>
    <row r="177" spans="2:31" x14ac:dyDescent="0.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row>
    <row r="178" spans="2:31" x14ac:dyDescent="0.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row>
    <row r="179" spans="2:31" x14ac:dyDescent="0.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row>
    <row r="180" spans="2:31" x14ac:dyDescent="0.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spans="2:31" x14ac:dyDescent="0.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spans="2:31" x14ac:dyDescent="0.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row>
    <row r="183" spans="2:31" x14ac:dyDescent="0.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row>
    <row r="184" spans="2:31" x14ac:dyDescent="0.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row>
    <row r="185" spans="2:31" x14ac:dyDescent="0.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row>
    <row r="186" spans="2:31" x14ac:dyDescent="0.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row>
    <row r="187" spans="2:31" x14ac:dyDescent="0.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row>
    <row r="188" spans="2:31" x14ac:dyDescent="0.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row>
    <row r="189" spans="2:31" x14ac:dyDescent="0.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row>
    <row r="190" spans="2:31" x14ac:dyDescent="0.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row>
    <row r="191" spans="2:31" x14ac:dyDescent="0.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row>
    <row r="192" spans="2:31" x14ac:dyDescent="0.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row>
    <row r="193" spans="2:31" x14ac:dyDescent="0.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row>
    <row r="194" spans="2:31" x14ac:dyDescent="0.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row>
    <row r="195" spans="2:31" x14ac:dyDescent="0.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row>
    <row r="196" spans="2:31" x14ac:dyDescent="0.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row>
    <row r="197" spans="2:31" x14ac:dyDescent="0.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row>
    <row r="198" spans="2:31" x14ac:dyDescent="0.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row>
    <row r="199" spans="2:31" x14ac:dyDescent="0.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row>
    <row r="200" spans="2:31" x14ac:dyDescent="0.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row>
    <row r="201" spans="2:31" x14ac:dyDescent="0.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spans="2:31" x14ac:dyDescent="0.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row>
    <row r="203" spans="2:31" x14ac:dyDescent="0.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spans="2:31" x14ac:dyDescent="0.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row>
    <row r="205" spans="2:31" x14ac:dyDescent="0.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row>
    <row r="206" spans="2:31" x14ac:dyDescent="0.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row>
    <row r="207" spans="2:31" x14ac:dyDescent="0.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row>
    <row r="208" spans="2:31" x14ac:dyDescent="0.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row>
    <row r="209" spans="2:31" x14ac:dyDescent="0.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row>
    <row r="210" spans="2:31" x14ac:dyDescent="0.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row>
    <row r="211" spans="2:31" x14ac:dyDescent="0.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spans="2:31" x14ac:dyDescent="0.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row>
    <row r="213" spans="2:31" x14ac:dyDescent="0.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spans="2:31" x14ac:dyDescent="0.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spans="2:31" x14ac:dyDescent="0.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spans="2:31" x14ac:dyDescent="0.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row>
    <row r="217" spans="2:31" x14ac:dyDescent="0.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row r="218" spans="2:31" x14ac:dyDescent="0.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row>
    <row r="219" spans="2:31" x14ac:dyDescent="0.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row>
    <row r="220" spans="2:31" x14ac:dyDescent="0.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row>
    <row r="221" spans="2:31" x14ac:dyDescent="0.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row>
    <row r="222" spans="2:31" x14ac:dyDescent="0.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row>
    <row r="223" spans="2:31" x14ac:dyDescent="0.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row>
    <row r="224" spans="2:31" x14ac:dyDescent="0.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row>
    <row r="225" spans="2:31" x14ac:dyDescent="0.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row>
    <row r="226" spans="2:31" x14ac:dyDescent="0.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row>
    <row r="227" spans="2:31" x14ac:dyDescent="0.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row>
    <row r="228" spans="2:31" x14ac:dyDescent="0.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row>
    <row r="229" spans="2:31" x14ac:dyDescent="0.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row>
    <row r="230" spans="2:31" x14ac:dyDescent="0.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row>
    <row r="231" spans="2:31" x14ac:dyDescent="0.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row>
    <row r="232" spans="2:31" x14ac:dyDescent="0.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row>
    <row r="233" spans="2:31" x14ac:dyDescent="0.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row>
    <row r="234" spans="2:31" x14ac:dyDescent="0.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row>
    <row r="235" spans="2:31" x14ac:dyDescent="0.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row>
    <row r="236" spans="2:31" x14ac:dyDescent="0.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row>
    <row r="237" spans="2:31" x14ac:dyDescent="0.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row>
    <row r="238" spans="2:31" x14ac:dyDescent="0.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row>
    <row r="239" spans="2:31" x14ac:dyDescent="0.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row>
    <row r="240" spans="2:31" x14ac:dyDescent="0.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row>
    <row r="241" spans="2:31" x14ac:dyDescent="0.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row>
    <row r="242" spans="2:31" x14ac:dyDescent="0.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row>
    <row r="243" spans="2:31" x14ac:dyDescent="0.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row>
    <row r="244" spans="2:31" x14ac:dyDescent="0.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row>
    <row r="245" spans="2:31" x14ac:dyDescent="0.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row>
    <row r="246" spans="2:31" x14ac:dyDescent="0.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row>
    <row r="247" spans="2:31" x14ac:dyDescent="0.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row>
    <row r="248" spans="2:31" x14ac:dyDescent="0.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row>
    <row r="249" spans="2:31" x14ac:dyDescent="0.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row>
    <row r="250" spans="2:31" x14ac:dyDescent="0.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row>
    <row r="251" spans="2:31" x14ac:dyDescent="0.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row>
    <row r="252" spans="2:31" x14ac:dyDescent="0.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row>
    <row r="253" spans="2:31" x14ac:dyDescent="0.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row>
    <row r="254" spans="2:31" x14ac:dyDescent="0.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row>
    <row r="255" spans="2:31" x14ac:dyDescent="0.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row>
    <row r="256" spans="2:31" x14ac:dyDescent="0.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row>
    <row r="257" spans="2:31" x14ac:dyDescent="0.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row>
    <row r="258" spans="2:31" x14ac:dyDescent="0.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2:31" x14ac:dyDescent="0.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row>
    <row r="260" spans="2:31" x14ac:dyDescent="0.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row>
    <row r="261" spans="2:31" x14ac:dyDescent="0.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row>
    <row r="262" spans="2:31" x14ac:dyDescent="0.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row>
    <row r="263" spans="2:31" x14ac:dyDescent="0.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row>
    <row r="264" spans="2:31" x14ac:dyDescent="0.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row>
    <row r="265" spans="2:31" x14ac:dyDescent="0.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row>
    <row r="266" spans="2:31" x14ac:dyDescent="0.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row>
    <row r="267" spans="2:31" x14ac:dyDescent="0.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row>
    <row r="268" spans="2:31" x14ac:dyDescent="0.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row>
    <row r="269" spans="2:31" x14ac:dyDescent="0.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row>
    <row r="270" spans="2:31" x14ac:dyDescent="0.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row>
    <row r="271" spans="2:31" x14ac:dyDescent="0.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row>
    <row r="272" spans="2:31" x14ac:dyDescent="0.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row>
    <row r="273" spans="2:31" x14ac:dyDescent="0.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row>
    <row r="274" spans="2:31" x14ac:dyDescent="0.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row>
    <row r="275" spans="2:31" x14ac:dyDescent="0.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row>
    <row r="276" spans="2:31" x14ac:dyDescent="0.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row>
    <row r="277" spans="2:31" x14ac:dyDescent="0.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row>
    <row r="278" spans="2:31" x14ac:dyDescent="0.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row>
    <row r="279" spans="2:31" x14ac:dyDescent="0.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row>
    <row r="280" spans="2:31" x14ac:dyDescent="0.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row>
    <row r="281" spans="2:31" x14ac:dyDescent="0.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row>
    <row r="282" spans="2:31" x14ac:dyDescent="0.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row>
    <row r="283" spans="2:31" x14ac:dyDescent="0.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row>
    <row r="284" spans="2:31" x14ac:dyDescent="0.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row>
    <row r="285" spans="2:31" x14ac:dyDescent="0.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row>
    <row r="286" spans="2:31" x14ac:dyDescent="0.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row>
    <row r="287" spans="2:31" x14ac:dyDescent="0.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row>
    <row r="288" spans="2:31" x14ac:dyDescent="0.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row>
    <row r="289" spans="2:31" x14ac:dyDescent="0.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row>
    <row r="290" spans="2:31" x14ac:dyDescent="0.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row>
    <row r="291" spans="2:31" x14ac:dyDescent="0.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row>
    <row r="292" spans="2:31" x14ac:dyDescent="0.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row>
    <row r="293" spans="2:31" x14ac:dyDescent="0.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row>
    <row r="294" spans="2:31" x14ac:dyDescent="0.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row>
    <row r="295" spans="2:31" x14ac:dyDescent="0.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row>
    <row r="296" spans="2:31" x14ac:dyDescent="0.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row>
    <row r="297" spans="2:31" x14ac:dyDescent="0.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row>
    <row r="298" spans="2:31" x14ac:dyDescent="0.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row>
    <row r="299" spans="2:31" x14ac:dyDescent="0.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row>
    <row r="300" spans="2:31" x14ac:dyDescent="0.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row>
    <row r="301" spans="2:31" x14ac:dyDescent="0.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row>
    <row r="302" spans="2:31" x14ac:dyDescent="0.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row>
    <row r="303" spans="2:31" x14ac:dyDescent="0.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row>
    <row r="304" spans="2:31" x14ac:dyDescent="0.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row>
    <row r="305" spans="2:31" x14ac:dyDescent="0.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row>
    <row r="306" spans="2:31" x14ac:dyDescent="0.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row>
    <row r="307" spans="2:31" x14ac:dyDescent="0.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row>
    <row r="308" spans="2:31" x14ac:dyDescent="0.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row>
    <row r="309" spans="2:31" x14ac:dyDescent="0.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row>
    <row r="310" spans="2:31" x14ac:dyDescent="0.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row>
    <row r="311" spans="2:31" x14ac:dyDescent="0.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row>
    <row r="312" spans="2:31" x14ac:dyDescent="0.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row>
    <row r="313" spans="2:31" x14ac:dyDescent="0.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row>
    <row r="314" spans="2:31" x14ac:dyDescent="0.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row>
    <row r="315" spans="2:31" x14ac:dyDescent="0.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row>
    <row r="316" spans="2:31" x14ac:dyDescent="0.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row>
    <row r="317" spans="2:31" x14ac:dyDescent="0.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row>
    <row r="318" spans="2:31" x14ac:dyDescent="0.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row>
    <row r="319" spans="2:31" x14ac:dyDescent="0.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row>
    <row r="320" spans="2:31" x14ac:dyDescent="0.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row>
    <row r="321" spans="2:31" x14ac:dyDescent="0.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row>
    <row r="322" spans="2:31" x14ac:dyDescent="0.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row>
    <row r="323" spans="2:31" x14ac:dyDescent="0.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row>
    <row r="324" spans="2:31" x14ac:dyDescent="0.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row>
    <row r="325" spans="2:31" x14ac:dyDescent="0.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row>
    <row r="326" spans="2:31" x14ac:dyDescent="0.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row>
    <row r="327" spans="2:31" x14ac:dyDescent="0.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row>
    <row r="328" spans="2:31" x14ac:dyDescent="0.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row>
    <row r="329" spans="2:31" x14ac:dyDescent="0.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row>
    <row r="330" spans="2:31" x14ac:dyDescent="0.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row>
    <row r="331" spans="2:31" x14ac:dyDescent="0.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row>
    <row r="332" spans="2:31" x14ac:dyDescent="0.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row>
    <row r="333" spans="2:31" x14ac:dyDescent="0.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row>
    <row r="334" spans="2:31" x14ac:dyDescent="0.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row>
    <row r="335" spans="2:31" x14ac:dyDescent="0.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row>
    <row r="336" spans="2:31" x14ac:dyDescent="0.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row>
    <row r="337" spans="2:31" x14ac:dyDescent="0.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row>
    <row r="338" spans="2:31" x14ac:dyDescent="0.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row>
    <row r="339" spans="2:31" x14ac:dyDescent="0.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row>
    <row r="340" spans="2:31" x14ac:dyDescent="0.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row>
    <row r="341" spans="2:31" x14ac:dyDescent="0.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row>
    <row r="342" spans="2:31" x14ac:dyDescent="0.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row>
    <row r="343" spans="2:31" x14ac:dyDescent="0.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row>
    <row r="344" spans="2:31" x14ac:dyDescent="0.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row>
    <row r="345" spans="2:31" x14ac:dyDescent="0.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row>
    <row r="346" spans="2:31" x14ac:dyDescent="0.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row>
    <row r="347" spans="2:31" x14ac:dyDescent="0.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row>
    <row r="348" spans="2:31" x14ac:dyDescent="0.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row>
    <row r="349" spans="2:31" x14ac:dyDescent="0.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row>
    <row r="350" spans="2:31" x14ac:dyDescent="0.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row>
    <row r="351" spans="2:31" x14ac:dyDescent="0.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row>
    <row r="352" spans="2:31" x14ac:dyDescent="0.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row>
    <row r="353" spans="2:31" x14ac:dyDescent="0.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row>
    <row r="354" spans="2:31" x14ac:dyDescent="0.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row>
    <row r="355" spans="2:31" x14ac:dyDescent="0.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row>
    <row r="356" spans="2:31" x14ac:dyDescent="0.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row>
    <row r="357" spans="2:31" x14ac:dyDescent="0.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row>
    <row r="358" spans="2:31" x14ac:dyDescent="0.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row>
    <row r="359" spans="2:31" x14ac:dyDescent="0.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row>
    <row r="360" spans="2:31" x14ac:dyDescent="0.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row>
    <row r="361" spans="2:31" x14ac:dyDescent="0.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row>
    <row r="362" spans="2:31" x14ac:dyDescent="0.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row>
    <row r="363" spans="2:31" x14ac:dyDescent="0.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row>
    <row r="364" spans="2:31" x14ac:dyDescent="0.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row>
    <row r="365" spans="2:31" x14ac:dyDescent="0.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row>
    <row r="366" spans="2:31" x14ac:dyDescent="0.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row>
    <row r="367" spans="2:31" x14ac:dyDescent="0.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row>
    <row r="368" spans="2:31" x14ac:dyDescent="0.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row>
    <row r="369" spans="2:31" x14ac:dyDescent="0.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row>
    <row r="370" spans="2:31" x14ac:dyDescent="0.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row>
    <row r="371" spans="2:31" x14ac:dyDescent="0.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row>
    <row r="372" spans="2:31" x14ac:dyDescent="0.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row>
    <row r="373" spans="2:31" x14ac:dyDescent="0.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row>
    <row r="374" spans="2:31" x14ac:dyDescent="0.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row>
    <row r="375" spans="2:31" x14ac:dyDescent="0.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row>
    <row r="376" spans="2:31" x14ac:dyDescent="0.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row>
    <row r="377" spans="2:31" x14ac:dyDescent="0.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row>
    <row r="378" spans="2:31" x14ac:dyDescent="0.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row>
    <row r="379" spans="2:31" x14ac:dyDescent="0.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row>
    <row r="380" spans="2:31" x14ac:dyDescent="0.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row>
    <row r="381" spans="2:31" x14ac:dyDescent="0.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row>
    <row r="382" spans="2:31" x14ac:dyDescent="0.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row>
    <row r="383" spans="2:31" x14ac:dyDescent="0.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row>
    <row r="384" spans="2:31" x14ac:dyDescent="0.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row>
    <row r="385" spans="2:31" x14ac:dyDescent="0.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row>
    <row r="386" spans="2:31" x14ac:dyDescent="0.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row>
    <row r="387" spans="2:31" x14ac:dyDescent="0.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row>
    <row r="388" spans="2:31" x14ac:dyDescent="0.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row>
    <row r="389" spans="2:31" x14ac:dyDescent="0.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row>
    <row r="390" spans="2:31" x14ac:dyDescent="0.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row>
    <row r="391" spans="2:31" x14ac:dyDescent="0.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row>
    <row r="392" spans="2:31" x14ac:dyDescent="0.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row>
    <row r="393" spans="2:31" x14ac:dyDescent="0.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row>
    <row r="394" spans="2:31" x14ac:dyDescent="0.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row>
    <row r="395" spans="2:31" x14ac:dyDescent="0.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row>
    <row r="396" spans="2:31" x14ac:dyDescent="0.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row>
    <row r="397" spans="2:31" x14ac:dyDescent="0.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row>
    <row r="398" spans="2:31" x14ac:dyDescent="0.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row>
    <row r="399" spans="2:31" x14ac:dyDescent="0.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row>
    <row r="400" spans="2:31" x14ac:dyDescent="0.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row>
    <row r="401" spans="2:31" x14ac:dyDescent="0.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row>
    <row r="402" spans="2:31" x14ac:dyDescent="0.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row>
    <row r="403" spans="2:31" x14ac:dyDescent="0.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row>
    <row r="404" spans="2:31" x14ac:dyDescent="0.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row>
    <row r="405" spans="2:31" x14ac:dyDescent="0.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row>
    <row r="406" spans="2:31" x14ac:dyDescent="0.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row>
    <row r="407" spans="2:31" x14ac:dyDescent="0.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row>
    <row r="408" spans="2:31" x14ac:dyDescent="0.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row>
    <row r="409" spans="2:31" x14ac:dyDescent="0.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row>
    <row r="410" spans="2:31" x14ac:dyDescent="0.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row>
    <row r="411" spans="2:31" x14ac:dyDescent="0.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row>
    <row r="412" spans="2:31" x14ac:dyDescent="0.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row>
    <row r="413" spans="2:31" x14ac:dyDescent="0.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row>
    <row r="414" spans="2:31" x14ac:dyDescent="0.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row>
    <row r="415" spans="2:31" x14ac:dyDescent="0.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row>
    <row r="416" spans="2:31" x14ac:dyDescent="0.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row>
    <row r="417" spans="2:31" x14ac:dyDescent="0.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row>
    <row r="418" spans="2:31" x14ac:dyDescent="0.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row>
    <row r="419" spans="2:31" x14ac:dyDescent="0.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row>
    <row r="420" spans="2:31" x14ac:dyDescent="0.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row>
    <row r="421" spans="2:31" x14ac:dyDescent="0.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row>
    <row r="422" spans="2:31" x14ac:dyDescent="0.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row>
    <row r="423" spans="2:31" x14ac:dyDescent="0.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row>
    <row r="424" spans="2:31" x14ac:dyDescent="0.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row>
    <row r="425" spans="2:31" x14ac:dyDescent="0.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row>
    <row r="426" spans="2:31" x14ac:dyDescent="0.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row>
    <row r="427" spans="2:31" x14ac:dyDescent="0.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row>
    <row r="428" spans="2:31" x14ac:dyDescent="0.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row>
    <row r="429" spans="2:31" x14ac:dyDescent="0.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row>
    <row r="430" spans="2:31" x14ac:dyDescent="0.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row>
    <row r="431" spans="2:31" x14ac:dyDescent="0.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row>
    <row r="432" spans="2:31" x14ac:dyDescent="0.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row>
    <row r="433" spans="2:31" x14ac:dyDescent="0.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row>
    <row r="434" spans="2:31" x14ac:dyDescent="0.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row>
    <row r="435" spans="2:31" x14ac:dyDescent="0.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row>
    <row r="436" spans="2:31" x14ac:dyDescent="0.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row>
    <row r="437" spans="2:31" x14ac:dyDescent="0.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row>
    <row r="438" spans="2:31" x14ac:dyDescent="0.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row>
    <row r="439" spans="2:31" x14ac:dyDescent="0.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row>
    <row r="440" spans="2:31" x14ac:dyDescent="0.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row>
    <row r="441" spans="2:31" x14ac:dyDescent="0.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row>
    <row r="442" spans="2:31" x14ac:dyDescent="0.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row>
    <row r="443" spans="2:31" x14ac:dyDescent="0.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row>
    <row r="444" spans="2:31" x14ac:dyDescent="0.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row>
    <row r="445" spans="2:31" x14ac:dyDescent="0.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row>
    <row r="446" spans="2:31" x14ac:dyDescent="0.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row>
    <row r="447" spans="2:31" x14ac:dyDescent="0.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row>
    <row r="448" spans="2:31" x14ac:dyDescent="0.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row>
    <row r="449" spans="2:31" x14ac:dyDescent="0.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row>
    <row r="450" spans="2:31" x14ac:dyDescent="0.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row>
    <row r="451" spans="2:31" x14ac:dyDescent="0.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row>
    <row r="452" spans="2:31" x14ac:dyDescent="0.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row>
    <row r="453" spans="2:31" x14ac:dyDescent="0.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row>
    <row r="454" spans="2:31" x14ac:dyDescent="0.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row>
    <row r="455" spans="2:31" x14ac:dyDescent="0.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row>
    <row r="456" spans="2:31" x14ac:dyDescent="0.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row>
    <row r="457" spans="2:31" x14ac:dyDescent="0.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row>
    <row r="458" spans="2:31" x14ac:dyDescent="0.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row>
    <row r="459" spans="2:31" x14ac:dyDescent="0.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row>
    <row r="460" spans="2:31" x14ac:dyDescent="0.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row>
    <row r="461" spans="2:31" x14ac:dyDescent="0.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row>
    <row r="462" spans="2:31" x14ac:dyDescent="0.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row>
    <row r="463" spans="2:31" x14ac:dyDescent="0.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row>
    <row r="464" spans="2:31" x14ac:dyDescent="0.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row>
    <row r="465" spans="2:31" x14ac:dyDescent="0.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row>
    <row r="466" spans="2:31" x14ac:dyDescent="0.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row>
    <row r="467" spans="2:31" x14ac:dyDescent="0.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row>
    <row r="468" spans="2:31" x14ac:dyDescent="0.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row>
    <row r="469" spans="2:31" x14ac:dyDescent="0.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row>
    <row r="470" spans="2:31" x14ac:dyDescent="0.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row>
    <row r="471" spans="2:31" x14ac:dyDescent="0.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row>
    <row r="472" spans="2:31" x14ac:dyDescent="0.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row>
    <row r="473" spans="2:31" x14ac:dyDescent="0.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row>
    <row r="474" spans="2:31" x14ac:dyDescent="0.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row>
    <row r="475" spans="2:31" x14ac:dyDescent="0.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row>
    <row r="476" spans="2:31" x14ac:dyDescent="0.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row>
    <row r="477" spans="2:31" x14ac:dyDescent="0.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row>
    <row r="478" spans="2:31" x14ac:dyDescent="0.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row>
    <row r="479" spans="2:31" x14ac:dyDescent="0.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row>
    <row r="480" spans="2:31" x14ac:dyDescent="0.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row>
    <row r="481" spans="2:31" x14ac:dyDescent="0.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row>
    <row r="482" spans="2:31" x14ac:dyDescent="0.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row>
    <row r="483" spans="2:31" x14ac:dyDescent="0.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row>
    <row r="484" spans="2:31" x14ac:dyDescent="0.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row>
    <row r="485" spans="2:31" x14ac:dyDescent="0.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row>
    <row r="486" spans="2:31" x14ac:dyDescent="0.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row>
    <row r="487" spans="2:31" x14ac:dyDescent="0.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row>
    <row r="488" spans="2:31" x14ac:dyDescent="0.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row>
    <row r="489" spans="2:31" x14ac:dyDescent="0.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row>
    <row r="490" spans="2:31" x14ac:dyDescent="0.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row>
    <row r="491" spans="2:31" x14ac:dyDescent="0.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row>
    <row r="492" spans="2:31" x14ac:dyDescent="0.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row>
    <row r="493" spans="2:31" x14ac:dyDescent="0.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row>
    <row r="494" spans="2:31" x14ac:dyDescent="0.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row>
    <row r="495" spans="2:31" x14ac:dyDescent="0.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row>
    <row r="496" spans="2:31" x14ac:dyDescent="0.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row>
    <row r="497" spans="2:31" x14ac:dyDescent="0.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row>
    <row r="498" spans="2:31" x14ac:dyDescent="0.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row>
    <row r="499" spans="2:31" x14ac:dyDescent="0.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row>
    <row r="500" spans="2:31" x14ac:dyDescent="0.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row>
    <row r="501" spans="2:31" x14ac:dyDescent="0.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row>
    <row r="502" spans="2:31" x14ac:dyDescent="0.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row>
    <row r="503" spans="2:31" x14ac:dyDescent="0.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row>
    <row r="504" spans="2:31" x14ac:dyDescent="0.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row>
    <row r="505" spans="2:31" x14ac:dyDescent="0.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row>
    <row r="506" spans="2:31" x14ac:dyDescent="0.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row>
    <row r="507" spans="2:31" x14ac:dyDescent="0.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row>
    <row r="508" spans="2:31" x14ac:dyDescent="0.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row>
    <row r="509" spans="2:31" x14ac:dyDescent="0.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row>
    <row r="510" spans="2:31" x14ac:dyDescent="0.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row>
    <row r="511" spans="2:31" x14ac:dyDescent="0.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row>
    <row r="512" spans="2:31" x14ac:dyDescent="0.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row>
    <row r="513" spans="2:31" x14ac:dyDescent="0.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row>
    <row r="514" spans="2:31" x14ac:dyDescent="0.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row>
    <row r="515" spans="2:31" x14ac:dyDescent="0.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row>
    <row r="516" spans="2:31" x14ac:dyDescent="0.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row>
    <row r="517" spans="2:31" x14ac:dyDescent="0.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row>
    <row r="518" spans="2:31" x14ac:dyDescent="0.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row>
    <row r="519" spans="2:31" x14ac:dyDescent="0.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row>
    <row r="520" spans="2:31" x14ac:dyDescent="0.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row>
    <row r="521" spans="2:31" x14ac:dyDescent="0.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row>
    <row r="522" spans="2:31" x14ac:dyDescent="0.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row>
    <row r="523" spans="2:31" x14ac:dyDescent="0.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row>
    <row r="524" spans="2:31" x14ac:dyDescent="0.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row>
    <row r="525" spans="2:31" x14ac:dyDescent="0.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row>
    <row r="526" spans="2:31" x14ac:dyDescent="0.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row>
    <row r="527" spans="2:31" x14ac:dyDescent="0.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row>
    <row r="528" spans="2:31" x14ac:dyDescent="0.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row>
    <row r="529" spans="2:31" x14ac:dyDescent="0.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row>
    <row r="530" spans="2:31" x14ac:dyDescent="0.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row>
    <row r="531" spans="2:31" x14ac:dyDescent="0.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row>
    <row r="532" spans="2:31" x14ac:dyDescent="0.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row>
    <row r="533" spans="2:31" x14ac:dyDescent="0.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row>
    <row r="534" spans="2:31" x14ac:dyDescent="0.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row>
    <row r="535" spans="2:31" x14ac:dyDescent="0.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row>
    <row r="536" spans="2:31" x14ac:dyDescent="0.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row>
    <row r="537" spans="2:31" x14ac:dyDescent="0.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row>
    <row r="538" spans="2:31" x14ac:dyDescent="0.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row>
    <row r="539" spans="2:31" x14ac:dyDescent="0.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row>
    <row r="540" spans="2:31" x14ac:dyDescent="0.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row>
    <row r="541" spans="2:31" x14ac:dyDescent="0.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row>
    <row r="542" spans="2:31" x14ac:dyDescent="0.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row>
    <row r="543" spans="2:31" x14ac:dyDescent="0.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row>
    <row r="544" spans="2:31" x14ac:dyDescent="0.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row>
    <row r="545" spans="2:31" x14ac:dyDescent="0.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row>
    <row r="546" spans="2:31" x14ac:dyDescent="0.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row>
    <row r="547" spans="2:31" x14ac:dyDescent="0.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row>
    <row r="548" spans="2:31" x14ac:dyDescent="0.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row>
    <row r="549" spans="2:31" x14ac:dyDescent="0.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row>
    <row r="550" spans="2:31" x14ac:dyDescent="0.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row>
    <row r="551" spans="2:31" x14ac:dyDescent="0.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row>
    <row r="552" spans="2:31" x14ac:dyDescent="0.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row>
    <row r="553" spans="2:31" x14ac:dyDescent="0.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row>
    <row r="554" spans="2:31" x14ac:dyDescent="0.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row>
    <row r="555" spans="2:31" x14ac:dyDescent="0.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row>
    <row r="556" spans="2:31" x14ac:dyDescent="0.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row>
    <row r="557" spans="2:31" x14ac:dyDescent="0.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row>
    <row r="558" spans="2:31" x14ac:dyDescent="0.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row>
    <row r="559" spans="2:31" x14ac:dyDescent="0.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row>
    <row r="560" spans="2:31" x14ac:dyDescent="0.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row>
    <row r="561" spans="2:31" x14ac:dyDescent="0.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row>
    <row r="562" spans="2:31" x14ac:dyDescent="0.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row>
    <row r="563" spans="2:31" x14ac:dyDescent="0.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row>
    <row r="564" spans="2:31" x14ac:dyDescent="0.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row>
    <row r="565" spans="2:31" x14ac:dyDescent="0.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row>
    <row r="566" spans="2:31" x14ac:dyDescent="0.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row>
    <row r="567" spans="2:31" x14ac:dyDescent="0.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row>
    <row r="568" spans="2:31" x14ac:dyDescent="0.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row>
    <row r="569" spans="2:31" x14ac:dyDescent="0.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row>
    <row r="570" spans="2:31" x14ac:dyDescent="0.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row>
    <row r="571" spans="2:31" x14ac:dyDescent="0.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row>
    <row r="572" spans="2:31" x14ac:dyDescent="0.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row>
    <row r="573" spans="2:31" x14ac:dyDescent="0.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row>
    <row r="574" spans="2:31" x14ac:dyDescent="0.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row>
    <row r="575" spans="2:31" x14ac:dyDescent="0.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row>
    <row r="576" spans="2:31" x14ac:dyDescent="0.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row>
    <row r="577" spans="2:31" x14ac:dyDescent="0.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row>
    <row r="578" spans="2:31" x14ac:dyDescent="0.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row>
    <row r="579" spans="2:31" x14ac:dyDescent="0.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row>
    <row r="580" spans="2:31" x14ac:dyDescent="0.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row>
    <row r="581" spans="2:31" x14ac:dyDescent="0.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row>
    <row r="582" spans="2:31" x14ac:dyDescent="0.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row>
    <row r="583" spans="2:31" x14ac:dyDescent="0.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row>
    <row r="584" spans="2:31" x14ac:dyDescent="0.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row>
    <row r="585" spans="2:31" x14ac:dyDescent="0.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row>
    <row r="586" spans="2:31" x14ac:dyDescent="0.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row>
    <row r="587" spans="2:31" x14ac:dyDescent="0.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row>
    <row r="588" spans="2:31" x14ac:dyDescent="0.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row>
    <row r="589" spans="2:31" x14ac:dyDescent="0.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row>
    <row r="590" spans="2:31" x14ac:dyDescent="0.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row>
    <row r="591" spans="2:31" x14ac:dyDescent="0.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row>
    <row r="592" spans="2:31" x14ac:dyDescent="0.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row>
    <row r="593" spans="2:31" x14ac:dyDescent="0.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row>
    <row r="594" spans="2:31" x14ac:dyDescent="0.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row>
    <row r="595" spans="2:31" x14ac:dyDescent="0.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row>
    <row r="596" spans="2:31" x14ac:dyDescent="0.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row>
    <row r="597" spans="2:31" x14ac:dyDescent="0.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row>
    <row r="598" spans="2:31" x14ac:dyDescent="0.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row>
    <row r="599" spans="2:31" x14ac:dyDescent="0.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row>
    <row r="600" spans="2:31" x14ac:dyDescent="0.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row>
    <row r="601" spans="2:31" x14ac:dyDescent="0.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row>
    <row r="602" spans="2:31" x14ac:dyDescent="0.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row>
    <row r="603" spans="2:31" x14ac:dyDescent="0.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row>
    <row r="604" spans="2:31" x14ac:dyDescent="0.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row>
    <row r="605" spans="2:31" x14ac:dyDescent="0.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row>
    <row r="606" spans="2:31" x14ac:dyDescent="0.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row>
    <row r="607" spans="2:31" x14ac:dyDescent="0.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row>
    <row r="608" spans="2:31" x14ac:dyDescent="0.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row>
    <row r="609" spans="2:31" x14ac:dyDescent="0.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row>
    <row r="610" spans="2:31" x14ac:dyDescent="0.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row>
    <row r="611" spans="2:31" x14ac:dyDescent="0.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row>
    <row r="612" spans="2:31" x14ac:dyDescent="0.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row>
    <row r="613" spans="2:31" x14ac:dyDescent="0.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row>
    <row r="614" spans="2:31" x14ac:dyDescent="0.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row>
    <row r="615" spans="2:31" x14ac:dyDescent="0.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row>
    <row r="616" spans="2:31" x14ac:dyDescent="0.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row>
    <row r="617" spans="2:31" x14ac:dyDescent="0.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row>
    <row r="618" spans="2:31" x14ac:dyDescent="0.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row>
    <row r="619" spans="2:31" x14ac:dyDescent="0.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row>
    <row r="620" spans="2:31" x14ac:dyDescent="0.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row>
    <row r="621" spans="2:31" x14ac:dyDescent="0.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row>
    <row r="622" spans="2:31" x14ac:dyDescent="0.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row>
    <row r="623" spans="2:31" x14ac:dyDescent="0.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row>
    <row r="624" spans="2:31" x14ac:dyDescent="0.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row>
    <row r="625" spans="2:31" x14ac:dyDescent="0.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row>
    <row r="626" spans="2:31" x14ac:dyDescent="0.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row>
    <row r="627" spans="2:31" x14ac:dyDescent="0.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row>
    <row r="628" spans="2:31" x14ac:dyDescent="0.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row>
    <row r="629" spans="2:31" x14ac:dyDescent="0.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row>
    <row r="630" spans="2:31" x14ac:dyDescent="0.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row>
    <row r="631" spans="2:31" x14ac:dyDescent="0.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row>
    <row r="632" spans="2:31" x14ac:dyDescent="0.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row>
    <row r="633" spans="2:31" x14ac:dyDescent="0.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row>
    <row r="634" spans="2:31" x14ac:dyDescent="0.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row>
    <row r="635" spans="2:31" x14ac:dyDescent="0.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row>
    <row r="636" spans="2:31" x14ac:dyDescent="0.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row>
    <row r="637" spans="2:31" x14ac:dyDescent="0.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row>
    <row r="638" spans="2:31" x14ac:dyDescent="0.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row>
    <row r="639" spans="2:31" x14ac:dyDescent="0.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row>
    <row r="640" spans="2:31" x14ac:dyDescent="0.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row>
    <row r="641" spans="2:31" x14ac:dyDescent="0.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row>
    <row r="642" spans="2:31" x14ac:dyDescent="0.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row>
    <row r="643" spans="2:31" x14ac:dyDescent="0.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row>
    <row r="644" spans="2:31" x14ac:dyDescent="0.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row>
    <row r="645" spans="2:31" x14ac:dyDescent="0.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row>
    <row r="646" spans="2:31" x14ac:dyDescent="0.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row>
    <row r="647" spans="2:31" x14ac:dyDescent="0.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row>
    <row r="648" spans="2:31" x14ac:dyDescent="0.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row>
    <row r="649" spans="2:31" x14ac:dyDescent="0.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row>
    <row r="650" spans="2:31" x14ac:dyDescent="0.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row>
    <row r="651" spans="2:31" x14ac:dyDescent="0.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row>
    <row r="652" spans="2:31" x14ac:dyDescent="0.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row>
    <row r="653" spans="2:31" x14ac:dyDescent="0.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row>
    <row r="654" spans="2:31" x14ac:dyDescent="0.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row>
    <row r="655" spans="2:31" x14ac:dyDescent="0.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row>
    <row r="656" spans="2:31" x14ac:dyDescent="0.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row>
    <row r="657" spans="2:31" x14ac:dyDescent="0.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row>
    <row r="658" spans="2:31" x14ac:dyDescent="0.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row>
    <row r="659" spans="2:31" x14ac:dyDescent="0.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row>
    <row r="660" spans="2:31" x14ac:dyDescent="0.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row>
    <row r="661" spans="2:31" x14ac:dyDescent="0.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row>
    <row r="662" spans="2:31" x14ac:dyDescent="0.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row>
    <row r="663" spans="2:31" x14ac:dyDescent="0.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row>
    <row r="664" spans="2:31" x14ac:dyDescent="0.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row>
    <row r="665" spans="2:31" x14ac:dyDescent="0.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row>
    <row r="666" spans="2:31" x14ac:dyDescent="0.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row>
    <row r="667" spans="2:31" x14ac:dyDescent="0.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row>
    <row r="668" spans="2:31" x14ac:dyDescent="0.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row>
    <row r="669" spans="2:31" x14ac:dyDescent="0.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row>
    <row r="670" spans="2:31" x14ac:dyDescent="0.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row>
    <row r="671" spans="2:31" x14ac:dyDescent="0.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row>
    <row r="672" spans="2:31" x14ac:dyDescent="0.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row>
    <row r="673" spans="2:31" x14ac:dyDescent="0.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row>
    <row r="674" spans="2:31" x14ac:dyDescent="0.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row>
    <row r="675" spans="2:31" x14ac:dyDescent="0.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row>
    <row r="676" spans="2:31" x14ac:dyDescent="0.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row>
    <row r="677" spans="2:31" x14ac:dyDescent="0.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row>
    <row r="678" spans="2:31" x14ac:dyDescent="0.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row>
    <row r="679" spans="2:31" x14ac:dyDescent="0.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row>
    <row r="680" spans="2:31" x14ac:dyDescent="0.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row>
    <row r="681" spans="2:31" x14ac:dyDescent="0.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row>
    <row r="682" spans="2:31" x14ac:dyDescent="0.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row>
    <row r="683" spans="2:31" x14ac:dyDescent="0.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row>
    <row r="684" spans="2:31" x14ac:dyDescent="0.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row>
    <row r="685" spans="2:31" x14ac:dyDescent="0.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row>
    <row r="686" spans="2:31" x14ac:dyDescent="0.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row>
    <row r="687" spans="2:31" x14ac:dyDescent="0.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row>
    <row r="688" spans="2:31" x14ac:dyDescent="0.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row>
    <row r="689" spans="2:31" x14ac:dyDescent="0.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row>
    <row r="690" spans="2:31" x14ac:dyDescent="0.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row>
    <row r="691" spans="2:31" x14ac:dyDescent="0.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row>
    <row r="692" spans="2:31" x14ac:dyDescent="0.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row>
    <row r="693" spans="2:31" x14ac:dyDescent="0.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row>
    <row r="694" spans="2:31" x14ac:dyDescent="0.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row>
    <row r="695" spans="2:31" x14ac:dyDescent="0.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row>
    <row r="696" spans="2:31" x14ac:dyDescent="0.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row>
    <row r="697" spans="2:31" x14ac:dyDescent="0.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row>
    <row r="698" spans="2:31" x14ac:dyDescent="0.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row>
    <row r="699" spans="2:31" x14ac:dyDescent="0.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row>
    <row r="700" spans="2:31" x14ac:dyDescent="0.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row>
    <row r="701" spans="2:31" x14ac:dyDescent="0.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row>
    <row r="702" spans="2:31" x14ac:dyDescent="0.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row>
    <row r="703" spans="2:31" x14ac:dyDescent="0.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row>
    <row r="704" spans="2:31" x14ac:dyDescent="0.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row>
    <row r="705" spans="2:31" x14ac:dyDescent="0.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row>
    <row r="706" spans="2:31" x14ac:dyDescent="0.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row>
    <row r="707" spans="2:31" x14ac:dyDescent="0.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row>
    <row r="708" spans="2:31" x14ac:dyDescent="0.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row>
    <row r="709" spans="2:31" x14ac:dyDescent="0.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row>
    <row r="710" spans="2:31" x14ac:dyDescent="0.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row>
    <row r="711" spans="2:31" x14ac:dyDescent="0.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row>
    <row r="712" spans="2:31" x14ac:dyDescent="0.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row>
    <row r="713" spans="2:31" x14ac:dyDescent="0.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row>
    <row r="714" spans="2:31" x14ac:dyDescent="0.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row>
    <row r="715" spans="2:31" x14ac:dyDescent="0.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row>
    <row r="716" spans="2:31" x14ac:dyDescent="0.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row>
    <row r="717" spans="2:31" x14ac:dyDescent="0.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row>
    <row r="718" spans="2:31" x14ac:dyDescent="0.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row>
    <row r="719" spans="2:31" x14ac:dyDescent="0.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row>
    <row r="720" spans="2:31" x14ac:dyDescent="0.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row>
    <row r="721" spans="2:31" x14ac:dyDescent="0.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row>
    <row r="722" spans="2:31" x14ac:dyDescent="0.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row>
    <row r="723" spans="2:31" x14ac:dyDescent="0.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row>
    <row r="724" spans="2:31" x14ac:dyDescent="0.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row>
    <row r="725" spans="2:31" x14ac:dyDescent="0.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row>
    <row r="726" spans="2:31" x14ac:dyDescent="0.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row>
    <row r="727" spans="2:31" x14ac:dyDescent="0.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row>
    <row r="728" spans="2:31" x14ac:dyDescent="0.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row>
    <row r="729" spans="2:31" x14ac:dyDescent="0.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row>
    <row r="730" spans="2:31" x14ac:dyDescent="0.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row>
    <row r="731" spans="2:31" x14ac:dyDescent="0.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row>
    <row r="732" spans="2:31" x14ac:dyDescent="0.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row>
    <row r="733" spans="2:31" x14ac:dyDescent="0.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row>
    <row r="734" spans="2:31" x14ac:dyDescent="0.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row>
  </sheetData>
  <hyperlinks>
    <hyperlink ref="A18" location="Data!A1" display="Data on area, animals, yield and production" xr:uid="{00000000-0004-0000-0000-000000000000}"/>
    <hyperlink ref="A22" location="'Graphs 2-4'!A1" display="Graph 2 - World production growth for major agricultural commodities" xr:uid="{00000000-0004-0000-0000-000001000000}"/>
    <hyperlink ref="A23" location="'Graphs 2-4'!A36" display="Graph 3 - Production growth for major agricultural commodities in developed countries" xr:uid="{00000000-0004-0000-0000-000002000000}"/>
    <hyperlink ref="A24" location="'Graphs 2-4'!A71" display="Graph 4 - Production growth for major agricultural commodities in developing countries" xr:uid="{00000000-0004-0000-0000-000003000000}"/>
    <hyperlink ref="A19" location="'Graph 1'!A1" display="Graph 1 - Evolution of world food production index and agricultural land index" xr:uid="{00000000-0004-0000-0000-000004000000}"/>
    <hyperlink ref="A25" location="'Graphs 5-9'!A1" display="Graph 5 - Different uses of world cereal production (excluding rice)" xr:uid="{00000000-0004-0000-0000-000005000000}"/>
    <hyperlink ref="A28" location="'Graphs 5-9'!A42" display="Graph 6 - Evolution in world agricultural area" xr:uid="{00000000-0004-0000-0000-000006000000}"/>
    <hyperlink ref="A29" location="'Graphs 5-9'!A69" display="Graph 7 - World crop area evolution of major commodities" xr:uid="{00000000-0004-0000-0000-000007000000}"/>
    <hyperlink ref="A30" location="'Graphs 5-9'!A104" display="Graph 8 - Evolution of world number of animal heads" xr:uid="{00000000-0004-0000-0000-000008000000}"/>
    <hyperlink ref="A31" location="'Graphs 5-9'!A133" display="Graph 9 - Yield evolution for major crops" xr:uid="{00000000-0004-0000-0000-000009000000}"/>
    <hyperlink ref="A36" location="'Graphs 15-19'!A1" display="Graph 15 - Energy use in agriculture (gas-diesel-oil)" xr:uid="{00000000-0004-0000-0000-00000A000000}"/>
    <hyperlink ref="A37" location="'Graphs 15-19'!A25" display="Graph 16 - Evolution of world fertilizer use between 2002 and 2012" xr:uid="{00000000-0004-0000-0000-00000B000000}"/>
    <hyperlink ref="A38" location="'Graphs 15-19'!A55" display="Graph 17 - Evolution of pesticide use in key countries between 1990 and 2012" xr:uid="{00000000-0004-0000-0000-00000C000000}"/>
    <hyperlink ref="A39" location="'Graphs 15-19'!A87" display="Graph 18 - Agricultural labour force evolution between 1980 and 2014" xr:uid="{00000000-0004-0000-0000-00000D000000}"/>
    <hyperlink ref="A40" location="'Graphs 15-19'!A115" display="Graph 19 - Evolution of world net machinery and buildings capital stock (2005 prices)" xr:uid="{00000000-0004-0000-0000-00000E000000}"/>
    <hyperlink ref="A34" location="'Graphs 13-14'!A1" display="Graph 13 - Yearly area growth versus yield growth for different commodity crops" xr:uid="{00000000-0004-0000-0000-00000F000000}"/>
    <hyperlink ref="A35" location="'Graphs 13-14'!A44" display="'Graphs 13-14'!A44" xr:uid="{00000000-0004-0000-0000-000010000000}"/>
    <hyperlink ref="A32" location="'Graphs 2-4 and 10'!A104" display="Graph 10 - Yield volatility" xr:uid="{00000000-0004-0000-0000-000011000000}"/>
    <hyperlink ref="A33" location="'Graph 12'!A1" display="Graph 12 - World dry matter feed use for animal production" xr:uid="{00000000-0004-0000-0000-000012000000}"/>
  </hyperlink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0"/>
  <sheetViews>
    <sheetView workbookViewId="0">
      <selection activeCell="A17" sqref="A17"/>
    </sheetView>
  </sheetViews>
  <sheetFormatPr defaultRowHeight="12.75" x14ac:dyDescent="0.2"/>
  <cols>
    <col min="1" max="1" width="19.125" customWidth="1"/>
    <col min="2" max="2" width="8.875" customWidth="1"/>
    <col min="3" max="3" width="17.125" bestFit="1" customWidth="1"/>
    <col min="4" max="4" width="22.375" bestFit="1" customWidth="1"/>
    <col min="5" max="5" width="21.75" bestFit="1" customWidth="1"/>
  </cols>
  <sheetData>
    <row r="1" spans="1:61" ht="18" x14ac:dyDescent="0.2">
      <c r="A1" s="10" t="s">
        <v>20</v>
      </c>
      <c r="B1" s="11"/>
      <c r="C1" s="11"/>
      <c r="D1" s="11"/>
      <c r="E1" s="11"/>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row>
    <row r="2" spans="1:61" x14ac:dyDescent="0.2">
      <c r="A2" s="12"/>
      <c r="B2" s="12"/>
      <c r="C2" s="12"/>
      <c r="D2" s="12"/>
      <c r="E2" s="12"/>
    </row>
    <row r="3" spans="1:61" x14ac:dyDescent="0.2">
      <c r="A3" s="14" t="s">
        <v>7</v>
      </c>
      <c r="B3" s="12"/>
      <c r="C3" s="12"/>
      <c r="D3" s="12"/>
      <c r="E3" s="12"/>
    </row>
    <row r="4" spans="1:61" x14ac:dyDescent="0.2">
      <c r="A4" s="40" t="s">
        <v>221</v>
      </c>
      <c r="B4" s="39"/>
      <c r="D4" s="41" t="s">
        <v>40</v>
      </c>
      <c r="E4" s="1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row>
    <row r="5" spans="1:61" x14ac:dyDescent="0.2">
      <c r="A5" s="109" t="s">
        <v>222</v>
      </c>
      <c r="B5" s="39"/>
      <c r="D5" s="41"/>
      <c r="E5" s="1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row>
    <row r="6" spans="1:61" x14ac:dyDescent="0.2">
      <c r="A6" s="9"/>
      <c r="B6" s="8"/>
      <c r="C6" s="8"/>
      <c r="D6" s="8"/>
      <c r="E6" s="8"/>
    </row>
    <row r="7" spans="1:61" ht="12.75" customHeight="1" x14ac:dyDescent="0.2">
      <c r="A7" s="20" t="s">
        <v>6</v>
      </c>
      <c r="B7" s="20" t="s">
        <v>13</v>
      </c>
      <c r="C7" s="20" t="s">
        <v>5</v>
      </c>
      <c r="D7" s="20" t="s">
        <v>48</v>
      </c>
      <c r="E7" s="20" t="s">
        <v>49</v>
      </c>
      <c r="F7" s="20">
        <v>1961</v>
      </c>
      <c r="G7" s="20">
        <v>1962</v>
      </c>
      <c r="H7" s="20">
        <v>1963</v>
      </c>
      <c r="I7" s="20">
        <v>1964</v>
      </c>
      <c r="J7" s="20">
        <v>1965</v>
      </c>
      <c r="K7" s="20">
        <v>1966</v>
      </c>
      <c r="L7" s="20">
        <v>1967</v>
      </c>
      <c r="M7" s="20">
        <v>1968</v>
      </c>
      <c r="N7" s="20">
        <v>1969</v>
      </c>
      <c r="O7" s="20">
        <v>1970</v>
      </c>
      <c r="P7" s="20">
        <v>1971</v>
      </c>
      <c r="Q7" s="20">
        <v>1972</v>
      </c>
      <c r="R7" s="20">
        <v>1973</v>
      </c>
      <c r="S7" s="20">
        <v>1974</v>
      </c>
      <c r="T7" s="20">
        <v>1975</v>
      </c>
      <c r="U7" s="20">
        <v>1976</v>
      </c>
      <c r="V7" s="20">
        <v>1977</v>
      </c>
      <c r="W7" s="20">
        <v>1978</v>
      </c>
      <c r="X7" s="20">
        <v>1979</v>
      </c>
      <c r="Y7" s="20">
        <v>1980</v>
      </c>
      <c r="Z7" s="20">
        <v>1981</v>
      </c>
      <c r="AA7" s="20">
        <v>1982</v>
      </c>
      <c r="AB7" s="20">
        <v>1983</v>
      </c>
      <c r="AC7" s="20">
        <v>1984</v>
      </c>
      <c r="AD7" s="20">
        <v>1985</v>
      </c>
      <c r="AE7" s="20">
        <v>1986</v>
      </c>
      <c r="AF7" s="20">
        <v>1987</v>
      </c>
      <c r="AG7" s="20">
        <v>1988</v>
      </c>
      <c r="AH7" s="20">
        <v>1989</v>
      </c>
      <c r="AI7" s="20">
        <v>1990</v>
      </c>
      <c r="AJ7" s="20">
        <v>1991</v>
      </c>
      <c r="AK7" s="20">
        <v>1992</v>
      </c>
      <c r="AL7" s="20">
        <v>1993</v>
      </c>
      <c r="AM7" s="20">
        <v>1994</v>
      </c>
      <c r="AN7" s="20">
        <v>1995</v>
      </c>
      <c r="AO7" s="20">
        <v>1996</v>
      </c>
      <c r="AP7" s="20">
        <v>1997</v>
      </c>
      <c r="AQ7" s="20">
        <v>1998</v>
      </c>
      <c r="AR7" s="20">
        <v>1999</v>
      </c>
      <c r="AS7" s="20">
        <v>2000</v>
      </c>
      <c r="AT7" s="20">
        <v>2001</v>
      </c>
      <c r="AU7" s="20">
        <v>2002</v>
      </c>
      <c r="AV7" s="20">
        <v>2003</v>
      </c>
      <c r="AW7" s="20">
        <v>2004</v>
      </c>
      <c r="AX7" s="20">
        <v>2005</v>
      </c>
      <c r="AY7" s="20">
        <v>2006</v>
      </c>
      <c r="AZ7" s="20">
        <v>2007</v>
      </c>
      <c r="BA7" s="20">
        <v>2008</v>
      </c>
      <c r="BB7" s="20">
        <v>2009</v>
      </c>
      <c r="BC7" s="20">
        <v>2010</v>
      </c>
      <c r="BD7" s="20">
        <v>2011</v>
      </c>
      <c r="BE7" s="20">
        <v>2012</v>
      </c>
      <c r="BF7" s="20">
        <v>2013</v>
      </c>
    </row>
    <row r="8" spans="1:61" x14ac:dyDescent="0.2">
      <c r="A8" s="4" t="s">
        <v>217</v>
      </c>
      <c r="B8" s="4" t="s">
        <v>10</v>
      </c>
      <c r="C8" s="4" t="s">
        <v>218</v>
      </c>
      <c r="D8" s="4" t="s">
        <v>219</v>
      </c>
      <c r="E8" s="4" t="s">
        <v>220</v>
      </c>
      <c r="F8" s="1">
        <v>34.53</v>
      </c>
      <c r="G8" s="1">
        <v>35.520000000000003</v>
      </c>
      <c r="H8" s="1">
        <v>36.409999999999997</v>
      </c>
      <c r="I8" s="1">
        <v>37.630000000000003</v>
      </c>
      <c r="J8" s="1">
        <v>38.24</v>
      </c>
      <c r="K8" s="1">
        <v>39.76</v>
      </c>
      <c r="L8" s="1">
        <v>41.3</v>
      </c>
      <c r="M8" s="1">
        <v>42.46</v>
      </c>
      <c r="N8" s="1">
        <v>42.53</v>
      </c>
      <c r="O8" s="1">
        <v>43.9</v>
      </c>
      <c r="P8" s="1">
        <v>45.04</v>
      </c>
      <c r="Q8" s="1">
        <v>44.65</v>
      </c>
      <c r="R8" s="1">
        <v>47.32</v>
      </c>
      <c r="S8" s="1">
        <v>47.96</v>
      </c>
      <c r="T8" s="1">
        <v>49.18</v>
      </c>
      <c r="U8" s="1">
        <v>50.45</v>
      </c>
      <c r="V8" s="1">
        <v>51.46</v>
      </c>
      <c r="W8" s="1">
        <v>53.89</v>
      </c>
      <c r="X8" s="1">
        <v>54.6</v>
      </c>
      <c r="Y8" s="1">
        <v>55.01</v>
      </c>
      <c r="Z8" s="1">
        <v>56.76</v>
      </c>
      <c r="AA8" s="1">
        <v>58.89</v>
      </c>
      <c r="AB8" s="1">
        <v>59.1</v>
      </c>
      <c r="AC8" s="1">
        <v>62.07</v>
      </c>
      <c r="AD8" s="1">
        <v>63.26</v>
      </c>
      <c r="AE8" s="1">
        <v>64.650000000000006</v>
      </c>
      <c r="AF8" s="1">
        <v>65.239999999999995</v>
      </c>
      <c r="AG8" s="1">
        <v>66.28</v>
      </c>
      <c r="AH8" s="1">
        <v>68.86</v>
      </c>
      <c r="AI8" s="1">
        <v>70.81</v>
      </c>
      <c r="AJ8" s="1">
        <v>71.11</v>
      </c>
      <c r="AK8" s="1">
        <v>73.150000000000006</v>
      </c>
      <c r="AL8" s="1">
        <v>73.64</v>
      </c>
      <c r="AM8" s="1">
        <v>75.73</v>
      </c>
      <c r="AN8" s="1">
        <v>77.349999999999994</v>
      </c>
      <c r="AO8" s="1">
        <v>80.84</v>
      </c>
      <c r="AP8" s="1">
        <v>82.29</v>
      </c>
      <c r="AQ8" s="1">
        <v>83.88</v>
      </c>
      <c r="AR8" s="1">
        <v>86.87</v>
      </c>
      <c r="AS8" s="1">
        <v>88.54</v>
      </c>
      <c r="AT8" s="1">
        <v>89.66</v>
      </c>
      <c r="AU8" s="1">
        <v>91.08</v>
      </c>
      <c r="AV8" s="1">
        <v>93.99</v>
      </c>
      <c r="AW8" s="1">
        <v>97.67</v>
      </c>
      <c r="AX8" s="1">
        <v>99.94</v>
      </c>
      <c r="AY8" s="1">
        <v>102.39</v>
      </c>
      <c r="AZ8" s="1">
        <v>106</v>
      </c>
      <c r="BA8" s="1">
        <v>110.24</v>
      </c>
      <c r="BB8" s="1">
        <v>111.53</v>
      </c>
      <c r="BC8" s="1">
        <v>114.26</v>
      </c>
      <c r="BD8" s="1">
        <v>117.8</v>
      </c>
      <c r="BE8" s="1">
        <v>119.6</v>
      </c>
      <c r="BF8" s="1">
        <v>123.05</v>
      </c>
    </row>
    <row r="9" spans="1:61" x14ac:dyDescent="0.2">
      <c r="A9" s="5" t="s">
        <v>223</v>
      </c>
      <c r="B9" s="5" t="s">
        <v>10</v>
      </c>
      <c r="C9" s="5" t="s">
        <v>225</v>
      </c>
      <c r="D9" s="5" t="s">
        <v>13</v>
      </c>
      <c r="E9" s="5" t="s">
        <v>224</v>
      </c>
      <c r="F9" s="2">
        <v>4443.5048099999995</v>
      </c>
      <c r="G9" s="2">
        <v>4454.9412000000002</v>
      </c>
      <c r="H9" s="2">
        <v>4466.6384100000005</v>
      </c>
      <c r="I9" s="2">
        <v>4477.0032699999992</v>
      </c>
      <c r="J9" s="2">
        <v>4492.10113</v>
      </c>
      <c r="K9" s="2">
        <v>4500.8556900000003</v>
      </c>
      <c r="L9" s="2">
        <v>4514.7231700000002</v>
      </c>
      <c r="M9" s="2">
        <v>4524.98045</v>
      </c>
      <c r="N9" s="2">
        <v>4551.8667300000006</v>
      </c>
      <c r="O9" s="2">
        <v>4556.4394699999993</v>
      </c>
      <c r="P9" s="2">
        <v>4568.4803600000005</v>
      </c>
      <c r="Q9" s="2">
        <v>4579.3730999999998</v>
      </c>
      <c r="R9" s="2">
        <v>4599.7454000000007</v>
      </c>
      <c r="S9" s="2">
        <v>4609.5214000000005</v>
      </c>
      <c r="T9" s="2">
        <v>4615.3098</v>
      </c>
      <c r="U9" s="2">
        <v>4615.0979000000007</v>
      </c>
      <c r="V9" s="2">
        <v>4614.67166</v>
      </c>
      <c r="W9" s="2">
        <v>4618.6944100000001</v>
      </c>
      <c r="X9" s="2">
        <v>4629.9955899999995</v>
      </c>
      <c r="Y9" s="2">
        <v>4641.1425300000001</v>
      </c>
      <c r="Z9" s="2">
        <v>4642.6159699999998</v>
      </c>
      <c r="AA9" s="2">
        <v>4659.4514400000007</v>
      </c>
      <c r="AB9" s="2">
        <v>4669.5195300000005</v>
      </c>
      <c r="AC9" s="2">
        <v>4697.3801700000004</v>
      </c>
      <c r="AD9" s="2">
        <v>4728.9551200000005</v>
      </c>
      <c r="AE9" s="2">
        <v>4756.3036600000005</v>
      </c>
      <c r="AF9" s="2">
        <v>4771.7822100000003</v>
      </c>
      <c r="AG9" s="2">
        <v>4794.6292599999997</v>
      </c>
      <c r="AH9" s="2">
        <v>4808.1008000000002</v>
      </c>
      <c r="AI9" s="2">
        <v>4824.4330499999996</v>
      </c>
      <c r="AJ9" s="2">
        <v>4833.4670999999998</v>
      </c>
      <c r="AK9" s="2">
        <v>4874.6756500000001</v>
      </c>
      <c r="AL9" s="2">
        <v>4905.3459899999998</v>
      </c>
      <c r="AM9" s="2">
        <v>4921.0622999999996</v>
      </c>
      <c r="AN9" s="2">
        <v>4917.5429000000004</v>
      </c>
      <c r="AO9" s="2">
        <v>4919.9640999999992</v>
      </c>
      <c r="AP9" s="2">
        <v>4931.8110999999999</v>
      </c>
      <c r="AQ9" s="2">
        <v>4936.8672000000006</v>
      </c>
      <c r="AR9" s="2">
        <v>4930.3011900000001</v>
      </c>
      <c r="AS9" s="2">
        <v>4936.4629999999997</v>
      </c>
      <c r="AT9" s="2">
        <v>4936.0458200000003</v>
      </c>
      <c r="AU9" s="2">
        <v>4925.9669800000001</v>
      </c>
      <c r="AV9" s="2">
        <v>4914.0501100000001</v>
      </c>
      <c r="AW9" s="2">
        <v>4925.6937600000001</v>
      </c>
      <c r="AX9" s="2">
        <v>4927.6769100000001</v>
      </c>
      <c r="AY9" s="2">
        <v>4913.6724400000003</v>
      </c>
      <c r="AZ9" s="2">
        <v>4912.8804199999995</v>
      </c>
      <c r="BA9" s="2">
        <v>4911.6310999999996</v>
      </c>
      <c r="BB9" s="2">
        <v>4899.9650700000002</v>
      </c>
      <c r="BC9" s="2">
        <v>4892.6331900000005</v>
      </c>
      <c r="BD9" s="2">
        <v>4910.7096300000003</v>
      </c>
      <c r="BE9" s="2">
        <v>4922.2065599999996</v>
      </c>
      <c r="BF9" s="2"/>
    </row>
    <row r="10" spans="1:61" x14ac:dyDescent="0.2">
      <c r="A10" s="6" t="s">
        <v>223</v>
      </c>
      <c r="B10" s="6" t="s">
        <v>10</v>
      </c>
      <c r="C10" s="6" t="s">
        <v>218</v>
      </c>
      <c r="D10" s="6" t="s">
        <v>17</v>
      </c>
      <c r="E10" s="6" t="s">
        <v>17</v>
      </c>
      <c r="F10" s="3">
        <f>(F9/AVERAGE($AW$9:$AY$9))*100</f>
        <v>90.272062800255455</v>
      </c>
      <c r="G10" s="3">
        <f t="shared" ref="G10:BE10" si="0">(G9/AVERAGE($AW$9:$AY$9))*100</f>
        <v>90.504398886392906</v>
      </c>
      <c r="H10" s="3">
        <f t="shared" si="0"/>
        <v>90.742033663637073</v>
      </c>
      <c r="I10" s="3">
        <f t="shared" si="0"/>
        <v>90.952601072212872</v>
      </c>
      <c r="J10" s="3">
        <f t="shared" si="0"/>
        <v>91.259321785781651</v>
      </c>
      <c r="K10" s="3">
        <f t="shared" si="0"/>
        <v>91.437175129909946</v>
      </c>
      <c r="L10" s="3">
        <f t="shared" si="0"/>
        <v>91.718900047282375</v>
      </c>
      <c r="M10" s="3">
        <f t="shared" si="0"/>
        <v>91.927281913379602</v>
      </c>
      <c r="N10" s="3">
        <f t="shared" si="0"/>
        <v>92.473490381785723</v>
      </c>
      <c r="O10" s="3">
        <f t="shared" si="0"/>
        <v>92.566387923275968</v>
      </c>
      <c r="P10" s="3">
        <f t="shared" si="0"/>
        <v>92.811004734718352</v>
      </c>
      <c r="Q10" s="3">
        <f t="shared" si="0"/>
        <v>93.032296294285004</v>
      </c>
      <c r="R10" s="3">
        <f t="shared" si="0"/>
        <v>93.446169942142205</v>
      </c>
      <c r="S10" s="3">
        <f t="shared" si="0"/>
        <v>93.644774359976807</v>
      </c>
      <c r="T10" s="3">
        <f t="shared" si="0"/>
        <v>93.762368653368128</v>
      </c>
      <c r="U10" s="3">
        <f t="shared" si="0"/>
        <v>93.75806379697093</v>
      </c>
      <c r="V10" s="3">
        <f t="shared" si="0"/>
        <v>93.74940451433406</v>
      </c>
      <c r="W10" s="3">
        <f t="shared" si="0"/>
        <v>93.831128728925322</v>
      </c>
      <c r="X10" s="3">
        <f t="shared" si="0"/>
        <v>94.060717955065257</v>
      </c>
      <c r="Y10" s="3">
        <f t="shared" si="0"/>
        <v>94.287173717067844</v>
      </c>
      <c r="Z10" s="3">
        <f t="shared" si="0"/>
        <v>94.317107400927725</v>
      </c>
      <c r="AA10" s="3">
        <f t="shared" si="0"/>
        <v>94.659128546418941</v>
      </c>
      <c r="AB10" s="3">
        <f t="shared" si="0"/>
        <v>94.863666921332637</v>
      </c>
      <c r="AC10" s="3">
        <f t="shared" si="0"/>
        <v>95.429670009272428</v>
      </c>
      <c r="AD10" s="3">
        <f t="shared" si="0"/>
        <v>96.071131196149125</v>
      </c>
      <c r="AE10" s="3">
        <f t="shared" si="0"/>
        <v>96.626730711833076</v>
      </c>
      <c r="AF10" s="3">
        <f t="shared" si="0"/>
        <v>96.941185336595112</v>
      </c>
      <c r="AG10" s="3">
        <f t="shared" si="0"/>
        <v>97.405334790818515</v>
      </c>
      <c r="AH10" s="3">
        <f t="shared" si="0"/>
        <v>97.679015985482536</v>
      </c>
      <c r="AI10" s="3">
        <f t="shared" si="0"/>
        <v>98.010813960439492</v>
      </c>
      <c r="AJ10" s="3">
        <f t="shared" si="0"/>
        <v>98.194345286231083</v>
      </c>
      <c r="AK10" s="3">
        <f t="shared" si="0"/>
        <v>99.031517962433853</v>
      </c>
      <c r="AL10" s="3">
        <f t="shared" si="0"/>
        <v>99.654601536542799</v>
      </c>
      <c r="AM10" s="3">
        <f t="shared" si="0"/>
        <v>99.973886376769698</v>
      </c>
      <c r="AN10" s="3">
        <f t="shared" si="0"/>
        <v>99.902387973728878</v>
      </c>
      <c r="AO10" s="3">
        <f t="shared" si="0"/>
        <v>99.951575884577991</v>
      </c>
      <c r="AP10" s="3">
        <f t="shared" si="0"/>
        <v>100.19225372194364</v>
      </c>
      <c r="AQ10" s="3">
        <f t="shared" si="0"/>
        <v>100.29497096795568</v>
      </c>
      <c r="AR10" s="3">
        <f t="shared" si="0"/>
        <v>100.16157913146364</v>
      </c>
      <c r="AS10" s="3">
        <f t="shared" si="0"/>
        <v>100.28675943914136</v>
      </c>
      <c r="AT10" s="3">
        <f t="shared" si="0"/>
        <v>100.27828421501776</v>
      </c>
      <c r="AU10" s="3">
        <f t="shared" si="0"/>
        <v>100.07352744838028</v>
      </c>
      <c r="AV10" s="3">
        <f t="shared" si="0"/>
        <v>99.831430166387577</v>
      </c>
      <c r="AW10" s="3">
        <f t="shared" si="0"/>
        <v>100.06797684495959</v>
      </c>
      <c r="AX10" s="3">
        <f t="shared" si="0"/>
        <v>100.10826554700833</v>
      </c>
      <c r="AY10" s="3">
        <f t="shared" si="0"/>
        <v>99.823757608032054</v>
      </c>
      <c r="AZ10" s="3">
        <f t="shared" si="0"/>
        <v>99.807667318443933</v>
      </c>
      <c r="BA10" s="3">
        <f t="shared" si="0"/>
        <v>99.782286746503559</v>
      </c>
      <c r="BB10" s="3">
        <f t="shared" si="0"/>
        <v>99.545285406835916</v>
      </c>
      <c r="BC10" s="3">
        <f t="shared" si="0"/>
        <v>99.396334531321074</v>
      </c>
      <c r="BD10" s="3">
        <f t="shared" si="0"/>
        <v>99.763566614250905</v>
      </c>
      <c r="BE10" s="3">
        <f t="shared" si="0"/>
        <v>99.997132601314647</v>
      </c>
      <c r="BF10" s="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L521"/>
  <sheetViews>
    <sheetView workbookViewId="0">
      <pane xSplit="5" topLeftCell="F1" activePane="topRight" state="frozen"/>
      <selection pane="topRight" activeCell="F1" sqref="F1"/>
    </sheetView>
  </sheetViews>
  <sheetFormatPr defaultRowHeight="12.75" x14ac:dyDescent="0.2"/>
  <cols>
    <col min="1" max="1" width="32.5" customWidth="1"/>
    <col min="2" max="2" width="23" bestFit="1" customWidth="1"/>
    <col min="3" max="3" width="13.5" customWidth="1"/>
    <col min="4" max="4" width="45.375" bestFit="1" customWidth="1"/>
    <col min="5" max="5" width="32.125" customWidth="1"/>
    <col min="6" max="59" width="10.375" customWidth="1"/>
    <col min="60" max="60" width="0" style="43" hidden="1" customWidth="1"/>
    <col min="61" max="61" width="28.625" hidden="1" customWidth="1"/>
    <col min="62" max="62" width="23.25" hidden="1" customWidth="1"/>
    <col min="63" max="64" width="9" hidden="1" customWidth="1"/>
    <col min="65" max="66" width="0" hidden="1" customWidth="1"/>
    <col min="67" max="69" width="11.5" hidden="1" customWidth="1"/>
    <col min="70" max="70" width="7.625" bestFit="1" customWidth="1"/>
  </cols>
  <sheetData>
    <row r="1" spans="1:69" ht="22.5" x14ac:dyDescent="0.2">
      <c r="A1" s="33" t="s">
        <v>244</v>
      </c>
      <c r="B1" s="34"/>
      <c r="C1" s="34"/>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spans="1:69" x14ac:dyDescent="0.2">
      <c r="A2" s="36"/>
      <c r="B2" s="36"/>
      <c r="C2" s="36"/>
      <c r="D2" s="36"/>
      <c r="E2" s="36"/>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8"/>
      <c r="BI2" s="37"/>
      <c r="BJ2" s="37"/>
      <c r="BK2" s="37"/>
      <c r="BL2" s="37"/>
      <c r="BM2" s="37"/>
      <c r="BN2" s="37"/>
      <c r="BO2" s="37"/>
      <c r="BP2" s="37"/>
      <c r="BQ2" s="37"/>
    </row>
    <row r="3" spans="1:69" x14ac:dyDescent="0.2">
      <c r="A3" s="39" t="s">
        <v>7</v>
      </c>
      <c r="B3" s="39"/>
      <c r="C3" s="39"/>
      <c r="D3" s="37"/>
      <c r="E3" s="1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8"/>
      <c r="BI3" s="37"/>
      <c r="BJ3" s="37"/>
      <c r="BK3" s="37"/>
      <c r="BL3" s="37"/>
      <c r="BM3" s="37"/>
      <c r="BN3" s="37"/>
      <c r="BO3" s="37"/>
      <c r="BP3" s="37"/>
      <c r="BQ3" s="37"/>
    </row>
    <row r="4" spans="1:69" x14ac:dyDescent="0.2">
      <c r="A4" s="40" t="s">
        <v>39</v>
      </c>
      <c r="B4" s="39"/>
      <c r="C4" s="41" t="s">
        <v>40</v>
      </c>
      <c r="D4" s="37"/>
      <c r="E4" s="1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8"/>
      <c r="BI4" s="37"/>
      <c r="BJ4" s="37"/>
      <c r="BK4" s="37"/>
      <c r="BL4" s="37"/>
      <c r="BM4" s="37"/>
      <c r="BN4" s="37"/>
      <c r="BO4" s="37"/>
      <c r="BP4" s="37"/>
      <c r="BQ4" s="37"/>
    </row>
    <row r="5" spans="1:69" x14ac:dyDescent="0.2">
      <c r="A5" s="42" t="s">
        <v>41</v>
      </c>
      <c r="C5" s="15" t="s">
        <v>42</v>
      </c>
    </row>
    <row r="6" spans="1:69" x14ac:dyDescent="0.2">
      <c r="A6" s="31" t="s">
        <v>43</v>
      </c>
      <c r="B6" s="13"/>
      <c r="C6" s="15" t="s">
        <v>44</v>
      </c>
      <c r="F6" s="37"/>
      <c r="G6" s="1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8"/>
      <c r="BI6" s="37"/>
      <c r="BJ6" s="37"/>
      <c r="BK6" s="37"/>
      <c r="BL6" s="37"/>
      <c r="BM6" s="37"/>
      <c r="BN6" s="37"/>
      <c r="BO6" s="37"/>
      <c r="BP6" s="37"/>
      <c r="BQ6" s="37"/>
    </row>
    <row r="7" spans="1:69" x14ac:dyDescent="0.2">
      <c r="A7" s="31" t="s">
        <v>45</v>
      </c>
      <c r="B7" s="13"/>
      <c r="C7" s="15" t="s">
        <v>16</v>
      </c>
      <c r="D7" s="13"/>
      <c r="H7" s="18"/>
    </row>
    <row r="8" spans="1:69" x14ac:dyDescent="0.2">
      <c r="A8" s="36"/>
      <c r="B8" s="36"/>
      <c r="C8" s="36"/>
      <c r="D8" s="36"/>
      <c r="E8" s="3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38"/>
      <c r="BI8" s="37"/>
      <c r="BJ8" s="37"/>
      <c r="BK8" s="37"/>
      <c r="BL8" s="37"/>
      <c r="BM8" s="37"/>
      <c r="BN8" s="37"/>
      <c r="BO8" s="37"/>
      <c r="BP8" s="37"/>
      <c r="BQ8" s="37"/>
    </row>
    <row r="9" spans="1:69" ht="15" x14ac:dyDescent="0.2">
      <c r="A9" s="45" t="s">
        <v>10</v>
      </c>
      <c r="B9" s="46"/>
      <c r="C9" s="46"/>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47" t="s">
        <v>46</v>
      </c>
      <c r="BF9" s="37"/>
      <c r="BG9" s="37"/>
      <c r="BH9" s="38"/>
      <c r="BI9" s="37"/>
      <c r="BJ9" s="37"/>
      <c r="BK9" s="37"/>
      <c r="BL9" s="37"/>
      <c r="BM9" s="37"/>
      <c r="BN9" s="37"/>
      <c r="BO9" s="37"/>
      <c r="BP9" s="37"/>
      <c r="BQ9" s="37"/>
    </row>
    <row r="10" spans="1:69" x14ac:dyDescent="0.2">
      <c r="A10" s="179" t="s">
        <v>47</v>
      </c>
      <c r="B10" s="179" t="s">
        <v>6</v>
      </c>
      <c r="C10" s="179" t="s">
        <v>5</v>
      </c>
      <c r="D10" s="179" t="s">
        <v>48</v>
      </c>
      <c r="E10" s="179" t="s">
        <v>49</v>
      </c>
      <c r="F10" s="20" t="s">
        <v>50</v>
      </c>
      <c r="G10" s="20" t="s">
        <v>51</v>
      </c>
      <c r="H10" s="20" t="s">
        <v>52</v>
      </c>
      <c r="I10" s="20" t="s">
        <v>53</v>
      </c>
      <c r="J10" s="20" t="s">
        <v>54</v>
      </c>
      <c r="K10" s="20" t="s">
        <v>55</v>
      </c>
      <c r="L10" s="20" t="s">
        <v>56</v>
      </c>
      <c r="M10" s="20" t="s">
        <v>57</v>
      </c>
      <c r="N10" s="20" t="s">
        <v>58</v>
      </c>
      <c r="O10" s="20" t="s">
        <v>59</v>
      </c>
      <c r="P10" s="20" t="s">
        <v>60</v>
      </c>
      <c r="Q10" s="20" t="s">
        <v>61</v>
      </c>
      <c r="R10" s="20" t="s">
        <v>62</v>
      </c>
      <c r="S10" s="20" t="s">
        <v>63</v>
      </c>
      <c r="T10" s="20" t="s">
        <v>64</v>
      </c>
      <c r="U10" s="20" t="s">
        <v>65</v>
      </c>
      <c r="V10" s="20" t="s">
        <v>66</v>
      </c>
      <c r="W10" s="20" t="s">
        <v>67</v>
      </c>
      <c r="X10" s="20" t="s">
        <v>68</v>
      </c>
      <c r="Y10" s="20" t="s">
        <v>69</v>
      </c>
      <c r="Z10" s="20" t="s">
        <v>70</v>
      </c>
      <c r="AA10" s="20" t="s">
        <v>71</v>
      </c>
      <c r="AB10" s="20" t="s">
        <v>72</v>
      </c>
      <c r="AC10" s="20" t="s">
        <v>73</v>
      </c>
      <c r="AD10" s="20" t="s">
        <v>74</v>
      </c>
      <c r="AE10" s="20" t="s">
        <v>75</v>
      </c>
      <c r="AF10" s="20" t="s">
        <v>76</v>
      </c>
      <c r="AG10" s="20" t="s">
        <v>77</v>
      </c>
      <c r="AH10" s="20" t="s">
        <v>78</v>
      </c>
      <c r="AI10" s="20" t="s">
        <v>79</v>
      </c>
      <c r="AJ10" s="20" t="s">
        <v>80</v>
      </c>
      <c r="AK10" s="20" t="s">
        <v>81</v>
      </c>
      <c r="AL10" s="20" t="s">
        <v>82</v>
      </c>
      <c r="AM10" s="20" t="s">
        <v>83</v>
      </c>
      <c r="AN10" s="20" t="s">
        <v>84</v>
      </c>
      <c r="AO10" s="20" t="s">
        <v>85</v>
      </c>
      <c r="AP10" s="20" t="s">
        <v>86</v>
      </c>
      <c r="AQ10" s="20" t="s">
        <v>87</v>
      </c>
      <c r="AR10" s="20" t="s">
        <v>88</v>
      </c>
      <c r="AS10" s="20" t="s">
        <v>89</v>
      </c>
      <c r="AT10" s="20" t="s">
        <v>90</v>
      </c>
      <c r="AU10" s="20" t="s">
        <v>91</v>
      </c>
      <c r="AV10" s="20" t="s">
        <v>92</v>
      </c>
      <c r="AW10" s="20" t="s">
        <v>93</v>
      </c>
      <c r="AX10" s="20" t="s">
        <v>94</v>
      </c>
      <c r="AY10" s="20" t="s">
        <v>95</v>
      </c>
      <c r="AZ10" s="20" t="s">
        <v>96</v>
      </c>
      <c r="BA10" s="20" t="s">
        <v>97</v>
      </c>
      <c r="BB10" s="20" t="s">
        <v>98</v>
      </c>
      <c r="BC10" s="20" t="s">
        <v>99</v>
      </c>
      <c r="BD10" s="20" t="s">
        <v>100</v>
      </c>
      <c r="BE10" s="20" t="s">
        <v>101</v>
      </c>
      <c r="BF10" s="20" t="s">
        <v>102</v>
      </c>
      <c r="BG10" s="20" t="s">
        <v>103</v>
      </c>
      <c r="BH10" s="38"/>
      <c r="BI10" s="179" t="s">
        <v>104</v>
      </c>
      <c r="BJ10" s="179" t="s">
        <v>105</v>
      </c>
      <c r="BK10" s="20" t="s">
        <v>100</v>
      </c>
      <c r="BL10" s="20" t="s">
        <v>101</v>
      </c>
      <c r="BM10" s="20" t="s">
        <v>102</v>
      </c>
      <c r="BN10" s="20" t="s">
        <v>103</v>
      </c>
      <c r="BO10" s="181" t="s">
        <v>106</v>
      </c>
      <c r="BP10" s="182"/>
      <c r="BQ10" s="183"/>
    </row>
    <row r="11" spans="1:69" x14ac:dyDescent="0.2">
      <c r="A11" s="184"/>
      <c r="B11" s="184"/>
      <c r="C11" s="184"/>
      <c r="D11" s="184"/>
      <c r="E11" s="184"/>
      <c r="F11" s="20">
        <v>1961</v>
      </c>
      <c r="G11" s="20">
        <v>1962</v>
      </c>
      <c r="H11" s="20">
        <v>1963</v>
      </c>
      <c r="I11" s="20">
        <v>1964</v>
      </c>
      <c r="J11" s="20">
        <v>1965</v>
      </c>
      <c r="K11" s="20">
        <v>1966</v>
      </c>
      <c r="L11" s="20">
        <v>1967</v>
      </c>
      <c r="M11" s="20">
        <v>1968</v>
      </c>
      <c r="N11" s="20">
        <v>1969</v>
      </c>
      <c r="O11" s="20">
        <v>1970</v>
      </c>
      <c r="P11" s="20">
        <v>1971</v>
      </c>
      <c r="Q11" s="20">
        <v>1972</v>
      </c>
      <c r="R11" s="20">
        <v>1973</v>
      </c>
      <c r="S11" s="20">
        <v>1974</v>
      </c>
      <c r="T11" s="20">
        <v>1975</v>
      </c>
      <c r="U11" s="20">
        <v>1976</v>
      </c>
      <c r="V11" s="20">
        <v>1977</v>
      </c>
      <c r="W11" s="20">
        <v>1978</v>
      </c>
      <c r="X11" s="20">
        <v>1979</v>
      </c>
      <c r="Y11" s="20">
        <v>1980</v>
      </c>
      <c r="Z11" s="20">
        <v>1981</v>
      </c>
      <c r="AA11" s="20">
        <v>1982</v>
      </c>
      <c r="AB11" s="20">
        <v>1983</v>
      </c>
      <c r="AC11" s="20">
        <v>1984</v>
      </c>
      <c r="AD11" s="20">
        <v>1985</v>
      </c>
      <c r="AE11" s="20">
        <v>1986</v>
      </c>
      <c r="AF11" s="20">
        <v>1987</v>
      </c>
      <c r="AG11" s="20">
        <v>1988</v>
      </c>
      <c r="AH11" s="20">
        <v>1989</v>
      </c>
      <c r="AI11" s="20">
        <v>1990</v>
      </c>
      <c r="AJ11" s="20">
        <v>1991</v>
      </c>
      <c r="AK11" s="20">
        <v>1992</v>
      </c>
      <c r="AL11" s="20">
        <v>1993</v>
      </c>
      <c r="AM11" s="20">
        <v>1994</v>
      </c>
      <c r="AN11" s="20">
        <v>1995</v>
      </c>
      <c r="AO11" s="20">
        <v>1996</v>
      </c>
      <c r="AP11" s="20">
        <v>1997</v>
      </c>
      <c r="AQ11" s="20">
        <v>1998</v>
      </c>
      <c r="AR11" s="20">
        <v>1999</v>
      </c>
      <c r="AS11" s="20">
        <v>2000</v>
      </c>
      <c r="AT11" s="20">
        <v>2001</v>
      </c>
      <c r="AU11" s="20">
        <v>2002</v>
      </c>
      <c r="AV11" s="20">
        <v>2003</v>
      </c>
      <c r="AW11" s="20">
        <v>2004</v>
      </c>
      <c r="AX11" s="20">
        <v>2005</v>
      </c>
      <c r="AY11" s="20">
        <v>2006</v>
      </c>
      <c r="AZ11" s="20">
        <v>2007</v>
      </c>
      <c r="BA11" s="20">
        <v>2008</v>
      </c>
      <c r="BB11" s="20">
        <v>2009</v>
      </c>
      <c r="BC11" s="20">
        <v>2010</v>
      </c>
      <c r="BD11" s="20">
        <v>2011</v>
      </c>
      <c r="BE11" s="20">
        <v>2012</v>
      </c>
      <c r="BF11" s="20">
        <v>2013</v>
      </c>
      <c r="BG11" s="20">
        <v>2014</v>
      </c>
      <c r="BH11" s="38"/>
      <c r="BI11" s="180"/>
      <c r="BJ11" s="180"/>
      <c r="BK11" s="48">
        <v>2011</v>
      </c>
      <c r="BL11" s="48">
        <v>2012</v>
      </c>
      <c r="BM11" s="48">
        <v>2013</v>
      </c>
      <c r="BN11" s="48">
        <v>2014</v>
      </c>
      <c r="BO11" s="48" t="s">
        <v>107</v>
      </c>
      <c r="BP11" s="48" t="s">
        <v>108</v>
      </c>
      <c r="BQ11" s="48" t="s">
        <v>109</v>
      </c>
    </row>
    <row r="12" spans="1:69" s="37" customFormat="1" x14ac:dyDescent="0.2">
      <c r="A12" s="49" t="s">
        <v>110</v>
      </c>
      <c r="B12" s="50" t="s">
        <v>13</v>
      </c>
      <c r="C12" s="50" t="s">
        <v>15</v>
      </c>
      <c r="D12" s="50" t="s">
        <v>110</v>
      </c>
      <c r="E12" s="50" t="s">
        <v>12</v>
      </c>
      <c r="F12" s="1">
        <v>204.20945</v>
      </c>
      <c r="G12" s="1">
        <v>207.554518</v>
      </c>
      <c r="H12" s="1">
        <v>206.13023999999999</v>
      </c>
      <c r="I12" s="1">
        <v>216.539177</v>
      </c>
      <c r="J12" s="1">
        <v>216.97976199999999</v>
      </c>
      <c r="K12" s="1">
        <v>215.76695900000001</v>
      </c>
      <c r="L12" s="1">
        <v>219.74937800000001</v>
      </c>
      <c r="M12" s="1">
        <v>224.87505300000001</v>
      </c>
      <c r="N12" s="1">
        <v>217.750101</v>
      </c>
      <c r="O12" s="1">
        <v>207.979029</v>
      </c>
      <c r="P12" s="1">
        <v>213.92416699999998</v>
      </c>
      <c r="Q12" s="1">
        <v>213.76207199999999</v>
      </c>
      <c r="R12" s="1">
        <v>219.37491299999999</v>
      </c>
      <c r="S12" s="1">
        <v>222.11796699999999</v>
      </c>
      <c r="T12" s="1">
        <v>226.617018</v>
      </c>
      <c r="U12" s="1">
        <v>234.418092</v>
      </c>
      <c r="V12" s="1">
        <v>228.57784700000002</v>
      </c>
      <c r="W12" s="1">
        <v>229.63507300000001</v>
      </c>
      <c r="X12" s="1">
        <v>228.38177900000002</v>
      </c>
      <c r="Y12" s="1">
        <v>237.251982</v>
      </c>
      <c r="Z12" s="1">
        <v>239.16563399999998</v>
      </c>
      <c r="AA12" s="1">
        <v>238.48024900000001</v>
      </c>
      <c r="AB12" s="1">
        <v>230.29162299999999</v>
      </c>
      <c r="AC12" s="1">
        <v>230.771567</v>
      </c>
      <c r="AD12" s="1">
        <v>229.99964600000001</v>
      </c>
      <c r="AE12" s="1">
        <v>227.751914</v>
      </c>
      <c r="AF12" s="1">
        <v>220.55482899999998</v>
      </c>
      <c r="AG12" s="1">
        <v>218.37734800000001</v>
      </c>
      <c r="AH12" s="1">
        <v>226.787295</v>
      </c>
      <c r="AI12" s="1">
        <v>231.26251300000001</v>
      </c>
      <c r="AJ12" s="1">
        <v>223.34898899999999</v>
      </c>
      <c r="AK12" s="1">
        <v>222.48396299999999</v>
      </c>
      <c r="AL12" s="1">
        <v>222.94562400000001</v>
      </c>
      <c r="AM12" s="1">
        <v>215.11844600000001</v>
      </c>
      <c r="AN12" s="1">
        <v>216.16248100000001</v>
      </c>
      <c r="AO12" s="1">
        <v>226.86208199999999</v>
      </c>
      <c r="AP12" s="1">
        <v>226.266277</v>
      </c>
      <c r="AQ12" s="1">
        <v>220.10748800000002</v>
      </c>
      <c r="AR12" s="1">
        <v>213.33800600000001</v>
      </c>
      <c r="AS12" s="1">
        <v>215.43713099999999</v>
      </c>
      <c r="AT12" s="1">
        <v>214.611366</v>
      </c>
      <c r="AU12" s="1">
        <v>213.81689600000001</v>
      </c>
      <c r="AV12" s="1">
        <v>207.699862</v>
      </c>
      <c r="AW12" s="1">
        <v>216.56945149999999</v>
      </c>
      <c r="AX12" s="1">
        <v>219.572765</v>
      </c>
      <c r="AY12" s="1">
        <v>211.19489300000001</v>
      </c>
      <c r="AZ12" s="1">
        <v>216.7096722</v>
      </c>
      <c r="BA12" s="1">
        <v>222.27914699999999</v>
      </c>
      <c r="BB12" s="1">
        <v>224.63401199999998</v>
      </c>
      <c r="BC12" s="1">
        <v>217.12331302000001</v>
      </c>
      <c r="BD12" s="1">
        <v>220.32925246000002</v>
      </c>
      <c r="BE12" s="1">
        <v>217.63078542</v>
      </c>
      <c r="BF12" s="1">
        <v>219.04670612000001</v>
      </c>
      <c r="BG12" s="51">
        <f>BF12+(BF12*BQ12)</f>
        <v>222.36949741307825</v>
      </c>
      <c r="BH12" s="38"/>
      <c r="BI12" s="50" t="s">
        <v>110</v>
      </c>
      <c r="BJ12" s="50" t="s">
        <v>111</v>
      </c>
      <c r="BK12" s="1"/>
      <c r="BL12" s="1"/>
      <c r="BM12" s="1">
        <v>220.71327350000001</v>
      </c>
      <c r="BN12" s="1">
        <v>224.06134549999999</v>
      </c>
      <c r="BO12" s="52"/>
      <c r="BP12" s="52"/>
      <c r="BQ12" s="52">
        <f>(BN12-BM12)/BM12</f>
        <v>1.516932782024083E-2</v>
      </c>
    </row>
    <row r="13" spans="1:69" s="37" customFormat="1" x14ac:dyDescent="0.2">
      <c r="A13" s="53" t="s">
        <v>110</v>
      </c>
      <c r="B13" s="54" t="s">
        <v>11</v>
      </c>
      <c r="C13" s="54" t="s">
        <v>14</v>
      </c>
      <c r="D13" s="54" t="s">
        <v>110</v>
      </c>
      <c r="E13" s="54" t="s">
        <v>11</v>
      </c>
      <c r="F13" s="55">
        <v>1.0888679999999999</v>
      </c>
      <c r="G13" s="55">
        <v>1.20604</v>
      </c>
      <c r="H13" s="55">
        <v>1.1319999999999999</v>
      </c>
      <c r="I13" s="55">
        <v>1.2413069999999999</v>
      </c>
      <c r="J13" s="55">
        <v>1.2150719999999999</v>
      </c>
      <c r="K13" s="55">
        <v>1.4079330000000001</v>
      </c>
      <c r="L13" s="55">
        <v>1.339234</v>
      </c>
      <c r="M13" s="55">
        <v>1.4534469999999999</v>
      </c>
      <c r="N13" s="55">
        <v>1.4174059999999999</v>
      </c>
      <c r="O13" s="55">
        <v>1.4940979999999999</v>
      </c>
      <c r="P13" s="55">
        <v>1.6245270000000001</v>
      </c>
      <c r="Q13" s="55">
        <v>1.6045940000000001</v>
      </c>
      <c r="R13" s="55">
        <v>1.683575</v>
      </c>
      <c r="S13" s="55">
        <v>1.615472</v>
      </c>
      <c r="T13" s="55">
        <v>1.5700769999999999</v>
      </c>
      <c r="U13" s="55">
        <v>1.7911080000000001</v>
      </c>
      <c r="V13" s="55">
        <v>1.6724130000000001</v>
      </c>
      <c r="W13" s="55">
        <v>1.9328270000000001</v>
      </c>
      <c r="X13" s="55">
        <v>1.8521590000000001</v>
      </c>
      <c r="Y13" s="55">
        <v>1.8553599999999999</v>
      </c>
      <c r="Z13" s="55">
        <v>1.8800110000000001</v>
      </c>
      <c r="AA13" s="55">
        <v>1.9991950000000001</v>
      </c>
      <c r="AB13" s="55">
        <v>2.1258060000000003</v>
      </c>
      <c r="AC13" s="55">
        <v>2.220075</v>
      </c>
      <c r="AD13" s="55">
        <v>2.171862</v>
      </c>
      <c r="AE13" s="55">
        <v>2.3213209999999997</v>
      </c>
      <c r="AF13" s="55">
        <v>2.2900240000000003</v>
      </c>
      <c r="AG13" s="55">
        <v>2.292621</v>
      </c>
      <c r="AH13" s="55">
        <v>2.373176</v>
      </c>
      <c r="AI13" s="55">
        <v>2.5612060000000003</v>
      </c>
      <c r="AJ13" s="55">
        <v>2.4485429999999999</v>
      </c>
      <c r="AK13" s="55">
        <v>2.5408009999999996</v>
      </c>
      <c r="AL13" s="55">
        <v>2.5318749999999999</v>
      </c>
      <c r="AM13" s="55">
        <v>2.4499970000000002</v>
      </c>
      <c r="AN13" s="55">
        <v>2.5106290000000002</v>
      </c>
      <c r="AO13" s="55">
        <v>2.5795249999999998</v>
      </c>
      <c r="AP13" s="55">
        <v>2.7108220000000003</v>
      </c>
      <c r="AQ13" s="55">
        <v>2.6965330000000001</v>
      </c>
      <c r="AR13" s="55">
        <v>2.7543990000000003</v>
      </c>
      <c r="AS13" s="55">
        <v>2.7186159999999999</v>
      </c>
      <c r="AT13" s="55">
        <v>2.7483759999999999</v>
      </c>
      <c r="AU13" s="55">
        <v>2.6880160000000002</v>
      </c>
      <c r="AV13" s="55">
        <v>2.6968190000000001</v>
      </c>
      <c r="AW13" s="55">
        <v>2.918898</v>
      </c>
      <c r="AX13" s="55">
        <v>2.8543590000000001</v>
      </c>
      <c r="AY13" s="55">
        <v>2.8520180000000002</v>
      </c>
      <c r="AZ13" s="55">
        <v>2.8280880000000002</v>
      </c>
      <c r="BA13" s="55">
        <v>3.0736439999999998</v>
      </c>
      <c r="BB13" s="55">
        <v>3.0570630000000003</v>
      </c>
      <c r="BC13" s="55">
        <v>2.9905840000000001</v>
      </c>
      <c r="BD13" s="55">
        <v>3.1742189999999999</v>
      </c>
      <c r="BE13" s="55">
        <v>3.0854180000000002</v>
      </c>
      <c r="BF13" s="55">
        <v>3.2682950000000002</v>
      </c>
      <c r="BG13" s="56">
        <f>BG14/BG12</f>
        <v>3.2572424465016443</v>
      </c>
      <c r="BH13" s="38"/>
      <c r="BI13" s="54"/>
      <c r="BJ13" s="54"/>
      <c r="BK13" s="55"/>
      <c r="BL13" s="55"/>
      <c r="BM13" s="55"/>
      <c r="BN13" s="55"/>
      <c r="BO13" s="57"/>
      <c r="BP13" s="57"/>
      <c r="BQ13" s="57"/>
    </row>
    <row r="14" spans="1:69" s="37" customFormat="1" x14ac:dyDescent="0.2">
      <c r="A14" s="53" t="s">
        <v>110</v>
      </c>
      <c r="B14" s="54" t="s">
        <v>112</v>
      </c>
      <c r="C14" s="54" t="s">
        <v>113</v>
      </c>
      <c r="D14" s="54" t="s">
        <v>110</v>
      </c>
      <c r="E14" s="54" t="s">
        <v>114</v>
      </c>
      <c r="F14" s="2">
        <v>222.35723100000001</v>
      </c>
      <c r="G14" s="2">
        <v>250.31914600000002</v>
      </c>
      <c r="H14" s="2">
        <v>233.339473</v>
      </c>
      <c r="I14" s="2">
        <v>268.79165699999999</v>
      </c>
      <c r="J14" s="2">
        <v>263.64596299999999</v>
      </c>
      <c r="K14" s="2">
        <v>303.78546</v>
      </c>
      <c r="L14" s="2">
        <v>294.29587599999996</v>
      </c>
      <c r="M14" s="2">
        <v>326.84394099999997</v>
      </c>
      <c r="N14" s="2">
        <v>308.64028300000001</v>
      </c>
      <c r="O14" s="2">
        <v>310.74095400000004</v>
      </c>
      <c r="P14" s="2">
        <v>347.52558099999999</v>
      </c>
      <c r="Q14" s="2">
        <v>343.00142900000003</v>
      </c>
      <c r="R14" s="2">
        <v>369.33412599999997</v>
      </c>
      <c r="S14" s="2">
        <v>358.82544199999995</v>
      </c>
      <c r="T14" s="2">
        <v>355.80614600000001</v>
      </c>
      <c r="U14" s="2">
        <v>419.86803100000003</v>
      </c>
      <c r="V14" s="2">
        <v>382.27667700000001</v>
      </c>
      <c r="W14" s="2">
        <v>443.84487999999999</v>
      </c>
      <c r="X14" s="2">
        <v>422.999301</v>
      </c>
      <c r="Y14" s="2">
        <v>440.18790100000001</v>
      </c>
      <c r="Z14" s="2">
        <v>449.63398599999999</v>
      </c>
      <c r="AA14" s="2">
        <v>476.76860899999997</v>
      </c>
      <c r="AB14" s="2">
        <v>489.55528100000004</v>
      </c>
      <c r="AC14" s="2">
        <v>512.33022499999993</v>
      </c>
      <c r="AD14" s="2">
        <v>499.52739200000002</v>
      </c>
      <c r="AE14" s="2">
        <v>528.68522199999995</v>
      </c>
      <c r="AF14" s="2">
        <v>505.07584700000001</v>
      </c>
      <c r="AG14" s="2">
        <v>500.65653800000001</v>
      </c>
      <c r="AH14" s="2">
        <v>538.20611399999996</v>
      </c>
      <c r="AI14" s="2">
        <v>592.31101100000001</v>
      </c>
      <c r="AJ14" s="2">
        <v>546.87962899999991</v>
      </c>
      <c r="AK14" s="2">
        <v>565.28742</v>
      </c>
      <c r="AL14" s="2">
        <v>564.47056099999998</v>
      </c>
      <c r="AM14" s="2">
        <v>527.03957400000002</v>
      </c>
      <c r="AN14" s="2">
        <v>542.70379200000002</v>
      </c>
      <c r="AO14" s="2">
        <v>585.19646799999998</v>
      </c>
      <c r="AP14" s="2">
        <v>613.36768400000005</v>
      </c>
      <c r="AQ14" s="2">
        <v>593.52721400000007</v>
      </c>
      <c r="AR14" s="2">
        <v>587.61806999999999</v>
      </c>
      <c r="AS14" s="2">
        <v>585.69088600000009</v>
      </c>
      <c r="AT14" s="2">
        <v>589.83275200000003</v>
      </c>
      <c r="AU14" s="2">
        <v>574.74326500000006</v>
      </c>
      <c r="AV14" s="2">
        <v>560.12883599999998</v>
      </c>
      <c r="AW14" s="2">
        <v>632.14410400000008</v>
      </c>
      <c r="AX14" s="2">
        <v>626.73945900000001</v>
      </c>
      <c r="AY14" s="2">
        <v>602.331547</v>
      </c>
      <c r="AZ14" s="2">
        <v>612.87401199999999</v>
      </c>
      <c r="BA14" s="2">
        <v>683.20703000000003</v>
      </c>
      <c r="BB14" s="2">
        <v>686.720279</v>
      </c>
      <c r="BC14" s="2">
        <v>649.32544501999996</v>
      </c>
      <c r="BD14" s="2">
        <v>699.3733876</v>
      </c>
      <c r="BE14" s="2">
        <v>671.48192322</v>
      </c>
      <c r="BF14" s="2">
        <v>715.90925846000005</v>
      </c>
      <c r="BG14" s="58">
        <f>BF14+(BF14*BQ14)</f>
        <v>724.31136578111602</v>
      </c>
      <c r="BH14" s="38"/>
      <c r="BI14" s="54" t="s">
        <v>110</v>
      </c>
      <c r="BJ14" s="54" t="s">
        <v>115</v>
      </c>
      <c r="BK14" s="2"/>
      <c r="BL14" s="2"/>
      <c r="BM14" s="2">
        <v>715.94063800000004</v>
      </c>
      <c r="BN14" s="2">
        <v>724.34311360000004</v>
      </c>
      <c r="BO14" s="57"/>
      <c r="BP14" s="57"/>
      <c r="BQ14" s="57">
        <f>(BN14-BM14)/BM14</f>
        <v>1.1736274146237249E-2</v>
      </c>
    </row>
    <row r="15" spans="1:69" s="37" customFormat="1" x14ac:dyDescent="0.2">
      <c r="A15" s="49" t="s">
        <v>116</v>
      </c>
      <c r="B15" s="50" t="s">
        <v>13</v>
      </c>
      <c r="C15" s="50" t="s">
        <v>15</v>
      </c>
      <c r="D15" s="50" t="s">
        <v>116</v>
      </c>
      <c r="E15" s="50" t="s">
        <v>12</v>
      </c>
      <c r="F15" s="1">
        <v>105.559708</v>
      </c>
      <c r="G15" s="1">
        <v>103.496674</v>
      </c>
      <c r="H15" s="1">
        <v>108.427548</v>
      </c>
      <c r="I15" s="1">
        <v>107.9252</v>
      </c>
      <c r="J15" s="1">
        <v>106.676579</v>
      </c>
      <c r="K15" s="1">
        <v>111.241045</v>
      </c>
      <c r="L15" s="1">
        <v>112.45775399999999</v>
      </c>
      <c r="M15" s="1">
        <v>111.67783800000001</v>
      </c>
      <c r="N15" s="1">
        <v>111.33808000000001</v>
      </c>
      <c r="O15" s="1">
        <v>113.07617900000001</v>
      </c>
      <c r="P15" s="1">
        <v>118.19515700000001</v>
      </c>
      <c r="Q15" s="1">
        <v>114.947847</v>
      </c>
      <c r="R15" s="1">
        <v>116.943608</v>
      </c>
      <c r="S15" s="1">
        <v>119.86245699999999</v>
      </c>
      <c r="T15" s="1">
        <v>121.483621</v>
      </c>
      <c r="U15" s="1">
        <v>124.209113</v>
      </c>
      <c r="V15" s="1">
        <v>125.249315</v>
      </c>
      <c r="W15" s="1">
        <v>124.72962200000001</v>
      </c>
      <c r="X15" s="1">
        <v>123.679562</v>
      </c>
      <c r="Y15" s="1">
        <v>125.776355</v>
      </c>
      <c r="Z15" s="1">
        <v>127.89503000000001</v>
      </c>
      <c r="AA15" s="1">
        <v>124.39077400000001</v>
      </c>
      <c r="AB15" s="1">
        <v>117.848186</v>
      </c>
      <c r="AC15" s="1">
        <v>127.76395600000001</v>
      </c>
      <c r="AD15" s="1">
        <v>130.51243099999999</v>
      </c>
      <c r="AE15" s="1">
        <v>131.803709</v>
      </c>
      <c r="AF15" s="1">
        <v>129.97205099999999</v>
      </c>
      <c r="AG15" s="1">
        <v>130.01030850000001</v>
      </c>
      <c r="AH15" s="1">
        <v>131.78291000000002</v>
      </c>
      <c r="AI15" s="1">
        <v>131.03792100000001</v>
      </c>
      <c r="AJ15" s="1">
        <v>133.76103099999997</v>
      </c>
      <c r="AK15" s="1">
        <v>136.771096</v>
      </c>
      <c r="AL15" s="1">
        <v>131.35680499999998</v>
      </c>
      <c r="AM15" s="1">
        <v>137.98693700000001</v>
      </c>
      <c r="AN15" s="1">
        <v>135.80115000000001</v>
      </c>
      <c r="AO15" s="1">
        <v>139.606606</v>
      </c>
      <c r="AP15" s="1">
        <v>141.12101800000002</v>
      </c>
      <c r="AQ15" s="1">
        <v>138.816383</v>
      </c>
      <c r="AR15" s="1">
        <v>137.22147200000001</v>
      </c>
      <c r="AS15" s="1">
        <v>137.00457900000001</v>
      </c>
      <c r="AT15" s="1">
        <v>137.52832899999999</v>
      </c>
      <c r="AU15" s="1">
        <v>137.60911300000001</v>
      </c>
      <c r="AV15" s="1">
        <v>144.700863</v>
      </c>
      <c r="AW15" s="1">
        <v>147.453654</v>
      </c>
      <c r="AX15" s="1">
        <v>148.03532300000001</v>
      </c>
      <c r="AY15" s="1">
        <v>146.74068599999998</v>
      </c>
      <c r="AZ15" s="1">
        <v>158.39000759999999</v>
      </c>
      <c r="BA15" s="1">
        <v>162.68915159999997</v>
      </c>
      <c r="BB15" s="1">
        <v>158.74322750000002</v>
      </c>
      <c r="BC15" s="1">
        <v>164.03104393000001</v>
      </c>
      <c r="BD15" s="1">
        <v>171.69195816999999</v>
      </c>
      <c r="BE15" s="1">
        <v>179.21899033</v>
      </c>
      <c r="BF15" s="1">
        <v>185.12134275</v>
      </c>
      <c r="BG15" s="51">
        <f>BF15+(BF15*BQ15)</f>
        <v>181.72066132677458</v>
      </c>
      <c r="BH15" s="38"/>
      <c r="BI15" s="50" t="s">
        <v>117</v>
      </c>
      <c r="BJ15" s="50" t="s">
        <v>118</v>
      </c>
      <c r="BK15" s="1"/>
      <c r="BL15" s="1"/>
      <c r="BM15" s="1">
        <v>181.43700000000001</v>
      </c>
      <c r="BN15" s="1">
        <v>178.10400000000001</v>
      </c>
      <c r="BO15" s="52"/>
      <c r="BP15" s="52"/>
      <c r="BQ15" s="52">
        <f>(BN15-BM15)/BM15</f>
        <v>-1.8370012731691983E-2</v>
      </c>
    </row>
    <row r="16" spans="1:69" s="37" customFormat="1" x14ac:dyDescent="0.2">
      <c r="A16" s="53" t="s">
        <v>116</v>
      </c>
      <c r="B16" s="54" t="s">
        <v>11</v>
      </c>
      <c r="C16" s="54" t="s">
        <v>14</v>
      </c>
      <c r="D16" s="54" t="s">
        <v>116</v>
      </c>
      <c r="E16" s="54" t="s">
        <v>11</v>
      </c>
      <c r="F16" s="55">
        <v>1.9422900000000001</v>
      </c>
      <c r="G16" s="55">
        <v>1.9795509999999998</v>
      </c>
      <c r="H16" s="55">
        <v>2.0311110000000001</v>
      </c>
      <c r="I16" s="55">
        <v>1.9937200000000002</v>
      </c>
      <c r="J16" s="55">
        <v>2.1236549999999998</v>
      </c>
      <c r="K16" s="55">
        <v>2.207811</v>
      </c>
      <c r="L16" s="55">
        <v>2.4235630000000001</v>
      </c>
      <c r="M16" s="55">
        <v>2.289358</v>
      </c>
      <c r="N16" s="55">
        <v>2.4206099999999999</v>
      </c>
      <c r="O16" s="55">
        <v>2.3509029999999997</v>
      </c>
      <c r="P16" s="55">
        <v>2.6534299999999997</v>
      </c>
      <c r="Q16" s="55">
        <v>2.6866639999999999</v>
      </c>
      <c r="R16" s="55">
        <v>2.721743</v>
      </c>
      <c r="S16" s="55">
        <v>2.5564909999999998</v>
      </c>
      <c r="T16" s="55">
        <v>2.8131529999999998</v>
      </c>
      <c r="U16" s="55">
        <v>2.8371180000000003</v>
      </c>
      <c r="V16" s="55">
        <v>2.9668290000000002</v>
      </c>
      <c r="W16" s="55">
        <v>3.1556259999999998</v>
      </c>
      <c r="X16" s="55">
        <v>3.3847389999999997</v>
      </c>
      <c r="Y16" s="55">
        <v>3.1534020000000003</v>
      </c>
      <c r="Z16" s="55">
        <v>3.4932750000000001</v>
      </c>
      <c r="AA16" s="55">
        <v>3.6090480000000005</v>
      </c>
      <c r="AB16" s="55">
        <v>2.9451619999999998</v>
      </c>
      <c r="AC16" s="55">
        <v>3.5256419999999999</v>
      </c>
      <c r="AD16" s="55">
        <v>3.7201610000000001</v>
      </c>
      <c r="AE16" s="55">
        <v>3.6279449999999995</v>
      </c>
      <c r="AF16" s="55">
        <v>3.4862559999999996</v>
      </c>
      <c r="AG16" s="55">
        <v>3.1001409999999998</v>
      </c>
      <c r="AH16" s="55">
        <v>3.6186370000000001</v>
      </c>
      <c r="AI16" s="55">
        <v>3.6887989999999999</v>
      </c>
      <c r="AJ16" s="55">
        <v>3.6966370000000004</v>
      </c>
      <c r="AK16" s="55">
        <v>3.9013100000000001</v>
      </c>
      <c r="AL16" s="55">
        <v>3.6295800000000003</v>
      </c>
      <c r="AM16" s="55">
        <v>4.1236660000000001</v>
      </c>
      <c r="AN16" s="55">
        <v>3.8092199999999998</v>
      </c>
      <c r="AO16" s="55">
        <v>4.2209370000000002</v>
      </c>
      <c r="AP16" s="55">
        <v>4.1490150000000003</v>
      </c>
      <c r="AQ16" s="55">
        <v>4.4361040000000003</v>
      </c>
      <c r="AR16" s="55">
        <v>4.4248000000000003</v>
      </c>
      <c r="AS16" s="55">
        <v>4.324522</v>
      </c>
      <c r="AT16" s="55">
        <v>4.4756860000000005</v>
      </c>
      <c r="AU16" s="55">
        <v>4.395581</v>
      </c>
      <c r="AV16" s="55">
        <v>4.4586120000000005</v>
      </c>
      <c r="AW16" s="55">
        <v>4.9437300000000004</v>
      </c>
      <c r="AX16" s="55">
        <v>4.821027</v>
      </c>
      <c r="AY16" s="55">
        <v>4.8169779999999998</v>
      </c>
      <c r="AZ16" s="55">
        <v>4.9884170000000001</v>
      </c>
      <c r="BA16" s="55">
        <v>5.1055109999999999</v>
      </c>
      <c r="BB16" s="55">
        <v>5.1668510000000003</v>
      </c>
      <c r="BC16" s="55">
        <v>5.1896089999999999</v>
      </c>
      <c r="BD16" s="55">
        <v>5.170102</v>
      </c>
      <c r="BE16" s="55">
        <v>4.898612</v>
      </c>
      <c r="BF16" s="55">
        <v>5.499701</v>
      </c>
      <c r="BG16" s="56">
        <f>BG17/BG15</f>
        <v>5.6524578257755778</v>
      </c>
      <c r="BH16" s="38"/>
      <c r="BI16" s="54"/>
      <c r="BJ16" s="54"/>
      <c r="BK16" s="55"/>
      <c r="BL16" s="55"/>
      <c r="BM16" s="55"/>
      <c r="BN16" s="55"/>
      <c r="BO16" s="57"/>
      <c r="BP16" s="57"/>
      <c r="BQ16" s="57"/>
    </row>
    <row r="17" spans="1:69" s="37" customFormat="1" x14ac:dyDescent="0.2">
      <c r="A17" s="53" t="s">
        <v>116</v>
      </c>
      <c r="B17" s="54" t="s">
        <v>112</v>
      </c>
      <c r="C17" s="54" t="s">
        <v>113</v>
      </c>
      <c r="D17" s="54" t="s">
        <v>116</v>
      </c>
      <c r="E17" s="54" t="s">
        <v>114</v>
      </c>
      <c r="F17" s="2">
        <v>205.02758299999999</v>
      </c>
      <c r="G17" s="2">
        <v>204.876937</v>
      </c>
      <c r="H17" s="2">
        <v>220.22833299999999</v>
      </c>
      <c r="I17" s="2">
        <v>215.17262700000001</v>
      </c>
      <c r="J17" s="2">
        <v>226.54425599999999</v>
      </c>
      <c r="K17" s="2">
        <v>245.59916000000001</v>
      </c>
      <c r="L17" s="2">
        <v>272.548473</v>
      </c>
      <c r="M17" s="2">
        <v>255.67055099999999</v>
      </c>
      <c r="N17" s="2">
        <v>269.50606800000003</v>
      </c>
      <c r="O17" s="2">
        <v>265.83114499999999</v>
      </c>
      <c r="P17" s="2">
        <v>313.62262199999998</v>
      </c>
      <c r="Q17" s="2">
        <v>308.82628999999997</v>
      </c>
      <c r="R17" s="2">
        <v>318.29046899999997</v>
      </c>
      <c r="S17" s="2">
        <v>306.427347</v>
      </c>
      <c r="T17" s="2">
        <v>341.75197100000003</v>
      </c>
      <c r="U17" s="2">
        <v>352.39586600000001</v>
      </c>
      <c r="V17" s="2">
        <v>371.59335499999997</v>
      </c>
      <c r="W17" s="2">
        <v>393.60009100000002</v>
      </c>
      <c r="X17" s="2">
        <v>418.62299300000001</v>
      </c>
      <c r="Y17" s="2">
        <v>396.62338799999998</v>
      </c>
      <c r="Z17" s="2">
        <v>446.77251699999999</v>
      </c>
      <c r="AA17" s="2">
        <v>448.93227999999999</v>
      </c>
      <c r="AB17" s="2">
        <v>347.08203400000002</v>
      </c>
      <c r="AC17" s="2">
        <v>450.44999200000001</v>
      </c>
      <c r="AD17" s="2">
        <v>485.52730100000002</v>
      </c>
      <c r="AE17" s="2">
        <v>478.17662200000001</v>
      </c>
      <c r="AF17" s="2">
        <v>453.11579399999999</v>
      </c>
      <c r="AG17" s="2">
        <v>403.05023399999999</v>
      </c>
      <c r="AH17" s="2">
        <v>476.874503</v>
      </c>
      <c r="AI17" s="2">
        <v>483.372615</v>
      </c>
      <c r="AJ17" s="2">
        <v>494.46599300000003</v>
      </c>
      <c r="AK17" s="2">
        <v>533.58643300000006</v>
      </c>
      <c r="AL17" s="2">
        <v>476.77004199999999</v>
      </c>
      <c r="AM17" s="2">
        <v>569.01207199999999</v>
      </c>
      <c r="AN17" s="2">
        <v>517.29642899999999</v>
      </c>
      <c r="AO17" s="2">
        <v>589.27074400000004</v>
      </c>
      <c r="AP17" s="2">
        <v>585.51326500000005</v>
      </c>
      <c r="AQ17" s="2">
        <v>615.803944</v>
      </c>
      <c r="AR17" s="2">
        <v>607.17757800000004</v>
      </c>
      <c r="AS17" s="2">
        <v>592.479375</v>
      </c>
      <c r="AT17" s="2">
        <v>615.53364499999998</v>
      </c>
      <c r="AU17" s="2">
        <v>604.87204999999994</v>
      </c>
      <c r="AV17" s="2">
        <v>645.16499299999998</v>
      </c>
      <c r="AW17" s="2">
        <v>728.97103000000004</v>
      </c>
      <c r="AX17" s="2">
        <v>713.68231100000003</v>
      </c>
      <c r="AY17" s="2">
        <v>706.84659010000007</v>
      </c>
      <c r="AZ17" s="2">
        <v>790.11539435999998</v>
      </c>
      <c r="BA17" s="2">
        <v>830.61127317</v>
      </c>
      <c r="BB17" s="2">
        <v>820.20261751999999</v>
      </c>
      <c r="BC17" s="2">
        <v>851.257025</v>
      </c>
      <c r="BD17" s="2">
        <v>887.66493338999999</v>
      </c>
      <c r="BE17" s="2">
        <v>877.92422703</v>
      </c>
      <c r="BF17" s="2">
        <v>1018.11195831</v>
      </c>
      <c r="BG17" s="58">
        <f>BF17+(BF17*BQ17)</f>
        <v>1027.1683742216403</v>
      </c>
      <c r="BH17" s="38"/>
      <c r="BI17" s="54" t="s">
        <v>117</v>
      </c>
      <c r="BJ17" s="54" t="s">
        <v>119</v>
      </c>
      <c r="BK17" s="2"/>
      <c r="BL17" s="2"/>
      <c r="BM17" s="2">
        <v>990.63499999999999</v>
      </c>
      <c r="BN17" s="2">
        <v>999.447</v>
      </c>
      <c r="BO17" s="57"/>
      <c r="BP17" s="57"/>
      <c r="BQ17" s="57">
        <f>(BN17-BM17)/BM17</f>
        <v>8.8953045268943785E-3</v>
      </c>
    </row>
    <row r="18" spans="1:69" s="37" customFormat="1" x14ac:dyDescent="0.2">
      <c r="A18" s="49" t="s">
        <v>120</v>
      </c>
      <c r="B18" s="50" t="s">
        <v>13</v>
      </c>
      <c r="C18" s="50" t="s">
        <v>15</v>
      </c>
      <c r="D18" s="50" t="s">
        <v>121</v>
      </c>
      <c r="E18" s="50" t="s">
        <v>12</v>
      </c>
      <c r="F18" s="1">
        <v>115.365135</v>
      </c>
      <c r="G18" s="1">
        <v>119.45241899999999</v>
      </c>
      <c r="H18" s="1">
        <v>120.151882</v>
      </c>
      <c r="I18" s="1">
        <v>125.0561</v>
      </c>
      <c r="J18" s="1">
        <v>124.828874</v>
      </c>
      <c r="K18" s="1">
        <v>125.68051700000001</v>
      </c>
      <c r="L18" s="1">
        <v>127.53765399999999</v>
      </c>
      <c r="M18" s="1">
        <v>129.26499200000001</v>
      </c>
      <c r="N18" s="1">
        <v>131.137551</v>
      </c>
      <c r="O18" s="1">
        <v>132.87322700000001</v>
      </c>
      <c r="P18" s="1">
        <v>134.51398600000002</v>
      </c>
      <c r="Q18" s="1">
        <v>132.19799499999999</v>
      </c>
      <c r="R18" s="1">
        <v>136.57262800000001</v>
      </c>
      <c r="S18" s="1">
        <v>136.88792900000001</v>
      </c>
      <c r="T18" s="1">
        <v>141.72933399999999</v>
      </c>
      <c r="U18" s="1">
        <v>141.86023399999999</v>
      </c>
      <c r="V18" s="1">
        <v>143.66382899999999</v>
      </c>
      <c r="W18" s="1">
        <v>143.50365199999999</v>
      </c>
      <c r="X18" s="1">
        <v>141.11809500000001</v>
      </c>
      <c r="Y18" s="1">
        <v>144.412384</v>
      </c>
      <c r="Z18" s="1">
        <v>145.04724999999999</v>
      </c>
      <c r="AA18" s="1">
        <v>141.57429099999999</v>
      </c>
      <c r="AB18" s="1">
        <v>142.83003500000001</v>
      </c>
      <c r="AC18" s="1">
        <v>144.24255400000001</v>
      </c>
      <c r="AD18" s="1">
        <v>143.73987199999999</v>
      </c>
      <c r="AE18" s="1">
        <v>144.470742</v>
      </c>
      <c r="AF18" s="1">
        <v>141.324376</v>
      </c>
      <c r="AG18" s="1">
        <v>146.40255999999999</v>
      </c>
      <c r="AH18" s="1">
        <v>148.932817</v>
      </c>
      <c r="AI18" s="1">
        <v>146.96008499999999</v>
      </c>
      <c r="AJ18" s="1">
        <v>146.72073900000001</v>
      </c>
      <c r="AK18" s="1">
        <v>147.374854</v>
      </c>
      <c r="AL18" s="1">
        <v>146.49129000000002</v>
      </c>
      <c r="AM18" s="1">
        <v>147.28807699999999</v>
      </c>
      <c r="AN18" s="1">
        <v>149.594179</v>
      </c>
      <c r="AO18" s="1">
        <v>150.29689499999998</v>
      </c>
      <c r="AP18" s="1">
        <v>151.11764000000002</v>
      </c>
      <c r="AQ18" s="1">
        <v>151.69887700000001</v>
      </c>
      <c r="AR18" s="1">
        <v>156.80665500000001</v>
      </c>
      <c r="AS18" s="1">
        <v>154.06363399999998</v>
      </c>
      <c r="AT18" s="1">
        <v>151.97115400000001</v>
      </c>
      <c r="AU18" s="1">
        <v>147.649438</v>
      </c>
      <c r="AV18" s="1">
        <v>148.53735599999999</v>
      </c>
      <c r="AW18" s="1">
        <v>150.583573</v>
      </c>
      <c r="AX18" s="1">
        <v>155.0356266</v>
      </c>
      <c r="AY18" s="1">
        <v>155.630821</v>
      </c>
      <c r="AZ18" s="1">
        <v>155.088346</v>
      </c>
      <c r="BA18" s="1">
        <v>160.04259400000001</v>
      </c>
      <c r="BB18" s="1">
        <v>158.10317699999999</v>
      </c>
      <c r="BC18" s="1">
        <v>161.19500512000002</v>
      </c>
      <c r="BD18" s="1">
        <v>162.48417938999998</v>
      </c>
      <c r="BE18" s="1">
        <v>162.93679116999999</v>
      </c>
      <c r="BF18" s="1">
        <v>165.16342318000002</v>
      </c>
      <c r="BG18" s="51">
        <f>BF18+(BF18*BQ18)</f>
        <v>164.64629137211813</v>
      </c>
      <c r="BH18" s="38"/>
      <c r="BI18" s="50" t="s">
        <v>120</v>
      </c>
      <c r="BJ18" s="50" t="s">
        <v>111</v>
      </c>
      <c r="BK18" s="1"/>
      <c r="BL18" s="1"/>
      <c r="BM18" s="1">
        <v>163.3033944</v>
      </c>
      <c r="BN18" s="1">
        <v>162.79208639999999</v>
      </c>
      <c r="BO18" s="52"/>
      <c r="BP18" s="52"/>
      <c r="BQ18" s="52">
        <f>(BN18-BM18)/BM18</f>
        <v>-3.1310310595724753E-3</v>
      </c>
    </row>
    <row r="19" spans="1:69" s="37" customFormat="1" x14ac:dyDescent="0.2">
      <c r="A19" s="53" t="s">
        <v>120</v>
      </c>
      <c r="B19" s="54" t="s">
        <v>11</v>
      </c>
      <c r="C19" s="54" t="s">
        <v>14</v>
      </c>
      <c r="D19" s="54" t="s">
        <v>121</v>
      </c>
      <c r="E19" s="54" t="s">
        <v>11</v>
      </c>
      <c r="F19" s="55">
        <v>1.8692529999999998</v>
      </c>
      <c r="G19" s="55">
        <v>1.8957869999999999</v>
      </c>
      <c r="H19" s="55">
        <v>2.056724</v>
      </c>
      <c r="I19" s="55">
        <v>2.1024880000000001</v>
      </c>
      <c r="J19" s="55">
        <v>2.0352639999999997</v>
      </c>
      <c r="K19" s="55">
        <v>2.0781360000000002</v>
      </c>
      <c r="L19" s="55">
        <v>2.1749369999999999</v>
      </c>
      <c r="M19" s="55">
        <v>2.2328109999999999</v>
      </c>
      <c r="N19" s="55">
        <v>2.254003</v>
      </c>
      <c r="O19" s="55">
        <v>2.380808</v>
      </c>
      <c r="P19" s="55">
        <v>2.3619289999999999</v>
      </c>
      <c r="Q19" s="55">
        <v>2.3244669999999998</v>
      </c>
      <c r="R19" s="55">
        <v>2.4523860000000002</v>
      </c>
      <c r="S19" s="55">
        <v>2.4251270000000003</v>
      </c>
      <c r="T19" s="55">
        <v>2.5186250000000001</v>
      </c>
      <c r="U19" s="55">
        <v>2.4509090000000002</v>
      </c>
      <c r="V19" s="55">
        <v>2.5718450000000002</v>
      </c>
      <c r="W19" s="55">
        <v>2.6843129999999999</v>
      </c>
      <c r="X19" s="55">
        <v>2.6591330000000002</v>
      </c>
      <c r="Y19" s="55">
        <v>2.7481810000000002</v>
      </c>
      <c r="Z19" s="55">
        <v>2.8271839999999999</v>
      </c>
      <c r="AA19" s="55">
        <v>2.980407</v>
      </c>
      <c r="AB19" s="55">
        <v>3.1367090000000002</v>
      </c>
      <c r="AC19" s="55">
        <v>3.2261139999999999</v>
      </c>
      <c r="AD19" s="55">
        <v>3.2570259999999998</v>
      </c>
      <c r="AE19" s="55">
        <v>3.244084</v>
      </c>
      <c r="AF19" s="55">
        <v>3.2651119999999998</v>
      </c>
      <c r="AG19" s="55">
        <v>3.3295720000000002</v>
      </c>
      <c r="AH19" s="55">
        <v>3.4540519999999999</v>
      </c>
      <c r="AI19" s="55">
        <v>3.5286360000000001</v>
      </c>
      <c r="AJ19" s="55">
        <v>3.5352969999999999</v>
      </c>
      <c r="AK19" s="55">
        <v>3.5865620000000002</v>
      </c>
      <c r="AL19" s="55">
        <v>3.6247949999999998</v>
      </c>
      <c r="AM19" s="55">
        <v>3.6589480000000005</v>
      </c>
      <c r="AN19" s="55">
        <v>3.6594370000000001</v>
      </c>
      <c r="AO19" s="55">
        <v>3.7852679999999999</v>
      </c>
      <c r="AP19" s="55">
        <v>3.8181540000000003</v>
      </c>
      <c r="AQ19" s="55">
        <v>3.8180459999999998</v>
      </c>
      <c r="AR19" s="55">
        <v>3.8961870000000003</v>
      </c>
      <c r="AS19" s="55">
        <v>3.887346</v>
      </c>
      <c r="AT19" s="55">
        <v>3.9444809999999997</v>
      </c>
      <c r="AU19" s="55">
        <v>3.8676629999999999</v>
      </c>
      <c r="AV19" s="55">
        <v>3.9498150000000001</v>
      </c>
      <c r="AW19" s="55">
        <v>4.0348069999999998</v>
      </c>
      <c r="AX19" s="55">
        <v>4.0911819999999999</v>
      </c>
      <c r="AY19" s="55">
        <v>4.1182349999999994</v>
      </c>
      <c r="AZ19" s="55">
        <v>4.2348860000000004</v>
      </c>
      <c r="BA19" s="55">
        <v>4.2990760000000003</v>
      </c>
      <c r="BB19" s="55">
        <v>4.3448089999999997</v>
      </c>
      <c r="BC19" s="55">
        <v>4.354819</v>
      </c>
      <c r="BD19" s="55">
        <v>4.4479319999999998</v>
      </c>
      <c r="BE19" s="55">
        <v>4.5103759999999999</v>
      </c>
      <c r="BF19" s="55">
        <v>4.4858750000000001</v>
      </c>
      <c r="BG19" s="56">
        <f>BG20/BG18</f>
        <v>4.4816207274367059</v>
      </c>
      <c r="BH19" s="38"/>
      <c r="BI19" s="54"/>
      <c r="BJ19" s="54"/>
      <c r="BK19" s="55"/>
      <c r="BL19" s="55"/>
      <c r="BM19" s="55"/>
      <c r="BN19" s="55"/>
      <c r="BO19" s="57"/>
      <c r="BP19" s="57"/>
      <c r="BQ19" s="57"/>
    </row>
    <row r="20" spans="1:69" s="37" customFormat="1" x14ac:dyDescent="0.2">
      <c r="A20" s="53" t="s">
        <v>120</v>
      </c>
      <c r="B20" s="54" t="s">
        <v>112</v>
      </c>
      <c r="C20" s="54" t="s">
        <v>113</v>
      </c>
      <c r="D20" s="54" t="s">
        <v>121</v>
      </c>
      <c r="E20" s="54" t="s">
        <v>114</v>
      </c>
      <c r="F20" s="2">
        <v>215.64663300000001</v>
      </c>
      <c r="G20" s="2">
        <v>226.45629699999998</v>
      </c>
      <c r="H20" s="2">
        <v>247.11921100000001</v>
      </c>
      <c r="I20" s="2">
        <v>262.92895600000003</v>
      </c>
      <c r="J20" s="2">
        <v>254.059664</v>
      </c>
      <c r="K20" s="2">
        <v>261.18125800000001</v>
      </c>
      <c r="L20" s="2">
        <v>277.38636300000002</v>
      </c>
      <c r="M20" s="2">
        <v>288.62430800000004</v>
      </c>
      <c r="N20" s="2">
        <v>295.58439099999998</v>
      </c>
      <c r="O20" s="2">
        <v>316.34570299999996</v>
      </c>
      <c r="P20" s="2">
        <v>317.71242599999999</v>
      </c>
      <c r="Q20" s="2">
        <v>307.28993699999995</v>
      </c>
      <c r="R20" s="2">
        <v>334.92883799999998</v>
      </c>
      <c r="S20" s="2">
        <v>331.97061400000001</v>
      </c>
      <c r="T20" s="2">
        <v>356.96309000000002</v>
      </c>
      <c r="U20" s="2">
        <v>347.68646200000001</v>
      </c>
      <c r="V20" s="2">
        <v>369.48115300000001</v>
      </c>
      <c r="W20" s="2">
        <v>385.20874500000002</v>
      </c>
      <c r="X20" s="2">
        <v>375.251758</v>
      </c>
      <c r="Y20" s="2">
        <v>396.87130999999999</v>
      </c>
      <c r="Z20" s="2">
        <v>410.07523100000003</v>
      </c>
      <c r="AA20" s="2">
        <v>421.949049</v>
      </c>
      <c r="AB20" s="2">
        <v>448.01629499999996</v>
      </c>
      <c r="AC20" s="2">
        <v>465.34289799999999</v>
      </c>
      <c r="AD20" s="2">
        <v>468.16457199999996</v>
      </c>
      <c r="AE20" s="2">
        <v>468.67524200000003</v>
      </c>
      <c r="AF20" s="2">
        <v>461.439908</v>
      </c>
      <c r="AG20" s="2">
        <v>487.45790199999999</v>
      </c>
      <c r="AH20" s="2">
        <v>514.42164000000002</v>
      </c>
      <c r="AI20" s="2">
        <v>518.56865300000004</v>
      </c>
      <c r="AJ20" s="2">
        <v>518.70138599999996</v>
      </c>
      <c r="AK20" s="2">
        <v>528.56908200000009</v>
      </c>
      <c r="AL20" s="2">
        <v>531.00083499999994</v>
      </c>
      <c r="AM20" s="2">
        <v>538.91939200000002</v>
      </c>
      <c r="AN20" s="2">
        <v>547.43053599999996</v>
      </c>
      <c r="AO20" s="2">
        <v>568.91400499999997</v>
      </c>
      <c r="AP20" s="2">
        <v>576.99045700000011</v>
      </c>
      <c r="AQ20" s="2">
        <v>579.19323400000007</v>
      </c>
      <c r="AR20" s="2">
        <v>610.9480307</v>
      </c>
      <c r="AS20" s="2">
        <v>598.89863200000002</v>
      </c>
      <c r="AT20" s="2">
        <v>599.44739700000002</v>
      </c>
      <c r="AU20" s="2">
        <v>571.05820900000003</v>
      </c>
      <c r="AV20" s="2">
        <v>586.69504080000002</v>
      </c>
      <c r="AW20" s="2">
        <v>607.57560100000001</v>
      </c>
      <c r="AX20" s="2">
        <v>634.27902300000005</v>
      </c>
      <c r="AY20" s="2">
        <v>640.92428599999994</v>
      </c>
      <c r="AZ20" s="2">
        <v>656.78151188000004</v>
      </c>
      <c r="BA20" s="2">
        <v>688.03525200999991</v>
      </c>
      <c r="BB20" s="2">
        <v>686.92807230999995</v>
      </c>
      <c r="BC20" s="2">
        <v>701.97499803999995</v>
      </c>
      <c r="BD20" s="2">
        <v>722.71863139000004</v>
      </c>
      <c r="BE20" s="2">
        <v>734.90625974</v>
      </c>
      <c r="BF20" s="2">
        <v>740.90253163</v>
      </c>
      <c r="BG20" s="58">
        <f>BF20+(BF20*BQ20)</f>
        <v>737.88223210886781</v>
      </c>
      <c r="BH20" s="38"/>
      <c r="BI20" s="54" t="s">
        <v>120</v>
      </c>
      <c r="BJ20" s="54" t="s">
        <v>115</v>
      </c>
      <c r="BK20" s="2"/>
      <c r="BL20" s="2"/>
      <c r="BM20" s="2">
        <v>496.5555655</v>
      </c>
      <c r="BN20" s="2">
        <v>494.53134980000004</v>
      </c>
      <c r="BO20" s="57"/>
      <c r="BP20" s="57"/>
      <c r="BQ20" s="57">
        <f>(BN20-BM20)/BM20</f>
        <v>-4.076513970720879E-3</v>
      </c>
    </row>
    <row r="21" spans="1:69" s="37" customFormat="1" x14ac:dyDescent="0.2">
      <c r="A21" s="59" t="s">
        <v>122</v>
      </c>
      <c r="B21" s="4" t="s">
        <v>13</v>
      </c>
      <c r="C21" s="4" t="s">
        <v>15</v>
      </c>
      <c r="D21" s="60" t="s">
        <v>123</v>
      </c>
      <c r="E21" s="4" t="s">
        <v>12</v>
      </c>
      <c r="F21" s="61">
        <v>647.99734999999998</v>
      </c>
      <c r="G21" s="61">
        <v>653.83970700000009</v>
      </c>
      <c r="H21" s="61">
        <v>659.23458999999991</v>
      </c>
      <c r="I21" s="61">
        <v>670.23199600000009</v>
      </c>
      <c r="J21" s="61">
        <v>667.19525600000009</v>
      </c>
      <c r="K21" s="61">
        <v>669.67903799999999</v>
      </c>
      <c r="L21" s="61">
        <v>679.89101899999991</v>
      </c>
      <c r="M21" s="61">
        <v>684.2057759999999</v>
      </c>
      <c r="N21" s="61">
        <v>685.280485</v>
      </c>
      <c r="O21" s="61">
        <v>675.46505000000002</v>
      </c>
      <c r="P21" s="61">
        <v>686.87162799999999</v>
      </c>
      <c r="Q21" s="61">
        <v>677.27196600000002</v>
      </c>
      <c r="R21" s="61">
        <v>699.33646299999998</v>
      </c>
      <c r="S21" s="61">
        <v>700.90053699999999</v>
      </c>
      <c r="T21" s="61">
        <v>710.95602300000007</v>
      </c>
      <c r="U21" s="61">
        <v>722.486986</v>
      </c>
      <c r="V21" s="61">
        <v>719.08717100000001</v>
      </c>
      <c r="W21" s="61">
        <v>714.99452500000007</v>
      </c>
      <c r="X21" s="61">
        <v>706.55100899999991</v>
      </c>
      <c r="Y21" s="61">
        <v>717.19631600000002</v>
      </c>
      <c r="Z21" s="61">
        <v>726.54873499999997</v>
      </c>
      <c r="AA21" s="61">
        <v>714.35681899999997</v>
      </c>
      <c r="AB21" s="61">
        <v>704.73423500000001</v>
      </c>
      <c r="AC21" s="61">
        <v>714.9784350000001</v>
      </c>
      <c r="AD21" s="61">
        <v>720.19410300000004</v>
      </c>
      <c r="AE21" s="61">
        <v>717.35395499999993</v>
      </c>
      <c r="AF21" s="61">
        <v>697.52963800000009</v>
      </c>
      <c r="AG21" s="61">
        <v>702.30448349999995</v>
      </c>
      <c r="AH21" s="61">
        <v>711.7684549999999</v>
      </c>
      <c r="AI21" s="61">
        <v>708.19796400000007</v>
      </c>
      <c r="AJ21" s="61">
        <v>703.69821100000001</v>
      </c>
      <c r="AK21" s="61">
        <v>709.00561600000003</v>
      </c>
      <c r="AL21" s="61">
        <v>696.85158000000001</v>
      </c>
      <c r="AM21" s="61">
        <v>695.30764299999998</v>
      </c>
      <c r="AN21" s="61">
        <v>686.44639599999994</v>
      </c>
      <c r="AO21" s="61">
        <v>703.80303400000003</v>
      </c>
      <c r="AP21" s="61">
        <v>700.12784699999997</v>
      </c>
      <c r="AQ21" s="61">
        <v>680.76483200000007</v>
      </c>
      <c r="AR21" s="61">
        <v>670.97141899999997</v>
      </c>
      <c r="AS21" s="61">
        <v>673.07574499999998</v>
      </c>
      <c r="AT21" s="61">
        <v>673.25597900000002</v>
      </c>
      <c r="AU21" s="61">
        <v>660.54567799999995</v>
      </c>
      <c r="AV21" s="61">
        <v>671.540301</v>
      </c>
      <c r="AW21" s="61">
        <v>678.1105215</v>
      </c>
      <c r="AX21" s="61">
        <v>690.77887839999994</v>
      </c>
      <c r="AY21" s="61">
        <v>679.04182660000004</v>
      </c>
      <c r="AZ21" s="61">
        <v>697.46401249999997</v>
      </c>
      <c r="BA21" s="61">
        <v>712.28195760000006</v>
      </c>
      <c r="BB21" s="61">
        <v>699.5369445</v>
      </c>
      <c r="BC21" s="61">
        <v>693.15928731999998</v>
      </c>
      <c r="BD21" s="61">
        <v>705.79859987999998</v>
      </c>
      <c r="BE21" s="61">
        <v>704.94233044999999</v>
      </c>
      <c r="BF21" s="61">
        <v>721.81751702999998</v>
      </c>
      <c r="BG21" s="62">
        <f>BF21+(BF21*BQ21)</f>
        <v>726.5313725969595</v>
      </c>
      <c r="BH21" s="38"/>
      <c r="BI21" s="60" t="s">
        <v>124</v>
      </c>
      <c r="BJ21" s="4" t="s">
        <v>111</v>
      </c>
      <c r="BK21" s="61"/>
      <c r="BL21" s="61"/>
      <c r="BM21" s="61">
        <v>720.28045080000004</v>
      </c>
      <c r="BN21" s="61">
        <v>724.98426849999998</v>
      </c>
      <c r="BO21" s="63"/>
      <c r="BP21" s="63"/>
      <c r="BQ21" s="63">
        <f>(BN21-BM21)/BM21</f>
        <v>6.5305363970041335E-3</v>
      </c>
    </row>
    <row r="22" spans="1:69" s="37" customFormat="1" x14ac:dyDescent="0.2">
      <c r="A22" s="5" t="s">
        <v>122</v>
      </c>
      <c r="B22" s="5" t="s">
        <v>11</v>
      </c>
      <c r="C22" s="5" t="s">
        <v>14</v>
      </c>
      <c r="D22" s="5" t="s">
        <v>123</v>
      </c>
      <c r="E22" s="5" t="s">
        <v>11</v>
      </c>
      <c r="F22" s="64">
        <v>1.353208</v>
      </c>
      <c r="G22" s="64">
        <v>1.4275260000000001</v>
      </c>
      <c r="H22" s="64">
        <v>1.4400729999999999</v>
      </c>
      <c r="I22" s="64">
        <v>1.493832</v>
      </c>
      <c r="J22" s="64">
        <v>1.4967030000000001</v>
      </c>
      <c r="K22" s="64">
        <v>1.6102339999999999</v>
      </c>
      <c r="L22" s="64">
        <v>1.6533259999999999</v>
      </c>
      <c r="M22" s="64">
        <v>1.6963900000000001</v>
      </c>
      <c r="N22" s="64">
        <v>1.7087889999999999</v>
      </c>
      <c r="O22" s="64">
        <v>1.765463</v>
      </c>
      <c r="P22" s="64">
        <v>1.8921569999999999</v>
      </c>
      <c r="Q22" s="64">
        <v>1.8581599999999998</v>
      </c>
      <c r="R22" s="64">
        <v>1.940434</v>
      </c>
      <c r="S22" s="64">
        <v>1.8926369999999999</v>
      </c>
      <c r="T22" s="64">
        <v>1.9126430000000001</v>
      </c>
      <c r="U22" s="64">
        <v>2.0259360000000002</v>
      </c>
      <c r="V22" s="64">
        <v>2.0252699999999999</v>
      </c>
      <c r="W22" s="64">
        <v>2.212634</v>
      </c>
      <c r="X22" s="64">
        <v>2.1760679999999999</v>
      </c>
      <c r="Y22" s="64">
        <v>2.161073</v>
      </c>
      <c r="Z22" s="64">
        <v>2.2467639999999998</v>
      </c>
      <c r="AA22" s="64">
        <v>2.3693219999999999</v>
      </c>
      <c r="AB22" s="64">
        <v>2.3085979999999999</v>
      </c>
      <c r="AC22" s="64">
        <v>2.4990930000000002</v>
      </c>
      <c r="AD22" s="64">
        <v>2.5288219999999999</v>
      </c>
      <c r="AE22" s="64">
        <v>2.5566520000000001</v>
      </c>
      <c r="AF22" s="64">
        <v>2.5397220000000003</v>
      </c>
      <c r="AG22" s="64">
        <v>2.4599439999999997</v>
      </c>
      <c r="AH22" s="64">
        <v>2.6291669999999998</v>
      </c>
      <c r="AI22" s="64">
        <v>2.7569400000000002</v>
      </c>
      <c r="AJ22" s="64">
        <v>2.6855349999999998</v>
      </c>
      <c r="AK22" s="64">
        <v>2.784081</v>
      </c>
      <c r="AL22" s="64">
        <v>2.7329319999999999</v>
      </c>
      <c r="AM22" s="64">
        <v>2.8144200000000001</v>
      </c>
      <c r="AN22" s="64">
        <v>2.764697</v>
      </c>
      <c r="AO22" s="64">
        <v>2.9444539999999999</v>
      </c>
      <c r="AP22" s="64">
        <v>2.993465</v>
      </c>
      <c r="AQ22" s="64">
        <v>3.0620979999999998</v>
      </c>
      <c r="AR22" s="64">
        <v>3.1079400000000001</v>
      </c>
      <c r="AS22" s="64">
        <v>3.0608299999999997</v>
      </c>
      <c r="AT22" s="64">
        <v>3.1341429999999999</v>
      </c>
      <c r="AU22" s="64">
        <v>3.076975</v>
      </c>
      <c r="AV22" s="64">
        <v>3.1145740000000002</v>
      </c>
      <c r="AW22" s="64">
        <v>3.3620209999999999</v>
      </c>
      <c r="AX22" s="64">
        <v>3.2834940000000001</v>
      </c>
      <c r="AY22" s="64">
        <v>3.2925339999999998</v>
      </c>
      <c r="AZ22" s="64">
        <v>3.3776969999999999</v>
      </c>
      <c r="BA22" s="64">
        <v>3.5482019999999999</v>
      </c>
      <c r="BB22" s="64">
        <v>3.5709419999999996</v>
      </c>
      <c r="BC22" s="64">
        <v>3.5715239999999997</v>
      </c>
      <c r="BD22" s="64">
        <v>3.6667800000000002</v>
      </c>
      <c r="BE22" s="64">
        <v>3.6362999999999999</v>
      </c>
      <c r="BF22" s="64">
        <v>3.8513050000000004</v>
      </c>
      <c r="BG22" s="65">
        <f>BG23/BG21</f>
        <v>3.8351376631370941</v>
      </c>
      <c r="BH22" s="38"/>
      <c r="BI22" s="5"/>
      <c r="BJ22" s="5"/>
      <c r="BK22" s="64"/>
      <c r="BL22" s="64"/>
      <c r="BM22" s="64"/>
      <c r="BN22" s="64"/>
      <c r="BO22" s="66"/>
      <c r="BP22" s="66"/>
      <c r="BQ22" s="66"/>
    </row>
    <row r="23" spans="1:69" s="37" customFormat="1" x14ac:dyDescent="0.2">
      <c r="A23" s="5" t="s">
        <v>122</v>
      </c>
      <c r="B23" s="5" t="s">
        <v>112</v>
      </c>
      <c r="C23" s="5" t="s">
        <v>113</v>
      </c>
      <c r="D23" s="5" t="s">
        <v>123</v>
      </c>
      <c r="E23" s="5" t="s">
        <v>114</v>
      </c>
      <c r="F23" s="67">
        <v>876.87488600000006</v>
      </c>
      <c r="G23" s="67">
        <v>933.37327500000004</v>
      </c>
      <c r="H23" s="67">
        <v>949.34611399999994</v>
      </c>
      <c r="I23" s="67">
        <v>1001.214296</v>
      </c>
      <c r="J23" s="67">
        <v>998.59315700000002</v>
      </c>
      <c r="K23" s="67">
        <v>1078.340254</v>
      </c>
      <c r="L23" s="67">
        <v>1124.081414</v>
      </c>
      <c r="M23" s="67">
        <v>1160.6798999999999</v>
      </c>
      <c r="N23" s="67">
        <v>1170.9996740000001</v>
      </c>
      <c r="O23" s="67">
        <v>1192.5086659999999</v>
      </c>
      <c r="P23" s="67">
        <v>1299.6687569999999</v>
      </c>
      <c r="Q23" s="67">
        <v>1258.479748</v>
      </c>
      <c r="R23" s="67">
        <v>1357.016286</v>
      </c>
      <c r="S23" s="67">
        <v>1326.5506110000001</v>
      </c>
      <c r="T23" s="67">
        <v>1359.8051950000001</v>
      </c>
      <c r="U23" s="67">
        <v>1463.7124490000001</v>
      </c>
      <c r="V23" s="67">
        <v>1456.34557</v>
      </c>
      <c r="W23" s="67">
        <v>1582.0211859999999</v>
      </c>
      <c r="X23" s="67">
        <v>1537.503183</v>
      </c>
      <c r="Y23" s="67">
        <v>1549.9138479999999</v>
      </c>
      <c r="Z23" s="67">
        <v>1632.3838209999999</v>
      </c>
      <c r="AA23" s="67">
        <v>1692.5416729999999</v>
      </c>
      <c r="AB23" s="67">
        <v>1626.948118</v>
      </c>
      <c r="AC23" s="67">
        <v>1786.7974410000002</v>
      </c>
      <c r="AD23" s="67">
        <v>1821.2428430000002</v>
      </c>
      <c r="AE23" s="67">
        <v>1834.0245159999999</v>
      </c>
      <c r="AF23" s="67">
        <v>1771.531205</v>
      </c>
      <c r="AG23" s="67">
        <v>1727.629727</v>
      </c>
      <c r="AH23" s="67">
        <v>1871.3578870000001</v>
      </c>
      <c r="AI23" s="67">
        <v>1952.459276</v>
      </c>
      <c r="AJ23" s="67">
        <v>1889.805881</v>
      </c>
      <c r="AK23" s="67">
        <v>1973.9287448</v>
      </c>
      <c r="AL23" s="67">
        <v>1904.4483218</v>
      </c>
      <c r="AM23" s="67">
        <v>1956.8878119999999</v>
      </c>
      <c r="AN23" s="67">
        <v>1897.8164214000001</v>
      </c>
      <c r="AO23" s="67">
        <v>2072.3155323999999</v>
      </c>
      <c r="AP23" s="67">
        <v>2095.807914</v>
      </c>
      <c r="AQ23" s="67">
        <v>2084.5689087999999</v>
      </c>
      <c r="AR23" s="67">
        <v>2085.3386577000001</v>
      </c>
      <c r="AS23" s="67">
        <v>2060.1701819999998</v>
      </c>
      <c r="AT23" s="67">
        <v>2110.080293</v>
      </c>
      <c r="AU23" s="67">
        <v>2032.4827970000001</v>
      </c>
      <c r="AV23" s="67">
        <v>2091.5617618000001</v>
      </c>
      <c r="AW23" s="67">
        <v>2279.8218970999997</v>
      </c>
      <c r="AX23" s="67">
        <v>2268.1686091000001</v>
      </c>
      <c r="AY23" s="67">
        <v>2235.7682831000002</v>
      </c>
      <c r="AZ23" s="67">
        <v>2355.8218270900002</v>
      </c>
      <c r="BA23" s="67">
        <v>2527.3199203200002</v>
      </c>
      <c r="BB23" s="67">
        <v>2498.0061089000001</v>
      </c>
      <c r="BC23" s="67">
        <v>2475.6347504999999</v>
      </c>
      <c r="BD23" s="67">
        <v>2588.0081773299999</v>
      </c>
      <c r="BE23" s="67">
        <v>2563.3815674299999</v>
      </c>
      <c r="BF23" s="67">
        <v>2779.9395860100003</v>
      </c>
      <c r="BG23" s="68">
        <f>BF23+(BF23*BQ23)</f>
        <v>2786.3478304972887</v>
      </c>
      <c r="BH23" s="38"/>
      <c r="BI23" s="5" t="s">
        <v>124</v>
      </c>
      <c r="BJ23" s="5" t="s">
        <v>115</v>
      </c>
      <c r="BK23" s="67"/>
      <c r="BL23" s="67"/>
      <c r="BM23" s="67">
        <v>2514.7727985000001</v>
      </c>
      <c r="BN23" s="67">
        <v>2520.5697874000002</v>
      </c>
      <c r="BO23" s="66"/>
      <c r="BP23" s="66"/>
      <c r="BQ23" s="66">
        <f>(BN23-BM23)/BM23</f>
        <v>2.3051740115281384E-3</v>
      </c>
    </row>
    <row r="24" spans="1:69" s="37" customFormat="1" x14ac:dyDescent="0.2">
      <c r="A24" s="49" t="s">
        <v>125</v>
      </c>
      <c r="B24" s="50" t="s">
        <v>13</v>
      </c>
      <c r="C24" s="50" t="s">
        <v>15</v>
      </c>
      <c r="D24" s="50" t="s">
        <v>125</v>
      </c>
      <c r="E24" s="50" t="s">
        <v>12</v>
      </c>
      <c r="F24" s="1">
        <v>23.818819999999999</v>
      </c>
      <c r="G24" s="1">
        <v>23.822275000000001</v>
      </c>
      <c r="H24" s="1">
        <v>24.398949000000002</v>
      </c>
      <c r="I24" s="1">
        <v>25.681026000000003</v>
      </c>
      <c r="J24" s="1">
        <v>25.819966000000001</v>
      </c>
      <c r="K24" s="1">
        <v>26.534256000000003</v>
      </c>
      <c r="L24" s="1">
        <v>28.112290000000002</v>
      </c>
      <c r="M24" s="1">
        <v>28.874372000000001</v>
      </c>
      <c r="N24" s="1">
        <v>28.897038000000002</v>
      </c>
      <c r="O24" s="1">
        <v>29.525509999999997</v>
      </c>
      <c r="P24" s="1">
        <v>30.033768999999999</v>
      </c>
      <c r="Q24" s="1">
        <v>31.724285999999999</v>
      </c>
      <c r="R24" s="1">
        <v>37.391239999999996</v>
      </c>
      <c r="S24" s="1">
        <v>37.390118000000001</v>
      </c>
      <c r="T24" s="1">
        <v>38.764952000000001</v>
      </c>
      <c r="U24" s="1">
        <v>37.167563999999999</v>
      </c>
      <c r="V24" s="1">
        <v>42.056753</v>
      </c>
      <c r="W24" s="1">
        <v>46.392180000000003</v>
      </c>
      <c r="X24" s="1">
        <v>50.708188</v>
      </c>
      <c r="Y24" s="1">
        <v>50.646946000000007</v>
      </c>
      <c r="Z24" s="1">
        <v>50.475792999999996</v>
      </c>
      <c r="AA24" s="1">
        <v>52.384044000000003</v>
      </c>
      <c r="AB24" s="1">
        <v>49.049878</v>
      </c>
      <c r="AC24" s="1">
        <v>52.939196000000003</v>
      </c>
      <c r="AD24" s="1">
        <v>53.063617000000001</v>
      </c>
      <c r="AE24" s="1">
        <v>51.896341</v>
      </c>
      <c r="AF24" s="1">
        <v>52.541950999999997</v>
      </c>
      <c r="AG24" s="1">
        <v>54.861083000000001</v>
      </c>
      <c r="AH24" s="1">
        <v>58.647478</v>
      </c>
      <c r="AI24" s="1">
        <v>57.209428999999993</v>
      </c>
      <c r="AJ24" s="1">
        <v>54.986635999999997</v>
      </c>
      <c r="AK24" s="1">
        <v>56.170559000000004</v>
      </c>
      <c r="AL24" s="1">
        <v>59.499298000000003</v>
      </c>
      <c r="AM24" s="1">
        <v>62.498607000000007</v>
      </c>
      <c r="AN24" s="1">
        <v>62.510300999999998</v>
      </c>
      <c r="AO24" s="1">
        <v>61.094352000000001</v>
      </c>
      <c r="AP24" s="1">
        <v>66.938145999999989</v>
      </c>
      <c r="AQ24" s="1">
        <v>70.982808000000006</v>
      </c>
      <c r="AR24" s="1">
        <v>72.050418999999991</v>
      </c>
      <c r="AS24" s="1">
        <v>74.366918999999996</v>
      </c>
      <c r="AT24" s="1">
        <v>76.801439900000005</v>
      </c>
      <c r="AU24" s="1">
        <v>78.960441599999996</v>
      </c>
      <c r="AV24" s="1">
        <v>83.63973</v>
      </c>
      <c r="AW24" s="1">
        <v>91.602423999999999</v>
      </c>
      <c r="AX24" s="1">
        <v>92.567210599999996</v>
      </c>
      <c r="AY24" s="1">
        <v>95.315217000000004</v>
      </c>
      <c r="AZ24" s="1">
        <v>90.162868000000003</v>
      </c>
      <c r="BA24" s="1">
        <v>96.46777800000001</v>
      </c>
      <c r="BB24" s="1">
        <v>99.337807579999989</v>
      </c>
      <c r="BC24" s="1">
        <v>102.80782803000001</v>
      </c>
      <c r="BD24" s="1">
        <v>103.81664087999999</v>
      </c>
      <c r="BE24" s="1">
        <v>105.01885906999999</v>
      </c>
      <c r="BF24" s="1">
        <v>111.54470307999999</v>
      </c>
      <c r="BG24" s="51">
        <f>BF24+(BF24*BQ24)</f>
        <v>116.68398503374024</v>
      </c>
      <c r="BH24" s="38"/>
      <c r="BI24" s="50" t="s">
        <v>126</v>
      </c>
      <c r="BJ24" s="50" t="s">
        <v>118</v>
      </c>
      <c r="BK24" s="1"/>
      <c r="BL24" s="1"/>
      <c r="BM24" s="1">
        <v>113.123</v>
      </c>
      <c r="BN24" s="1">
        <v>118.33499999999999</v>
      </c>
      <c r="BO24" s="52"/>
      <c r="BP24" s="52"/>
      <c r="BQ24" s="52">
        <f>(BN24-BM24)/BM24</f>
        <v>4.6073742740203046E-2</v>
      </c>
    </row>
    <row r="25" spans="1:69" s="37" customFormat="1" x14ac:dyDescent="0.2">
      <c r="A25" s="53" t="s">
        <v>125</v>
      </c>
      <c r="B25" s="54" t="s">
        <v>11</v>
      </c>
      <c r="C25" s="54" t="s">
        <v>14</v>
      </c>
      <c r="D25" s="54" t="s">
        <v>125</v>
      </c>
      <c r="E25" s="54" t="s">
        <v>11</v>
      </c>
      <c r="F25" s="55">
        <v>1.128652</v>
      </c>
      <c r="G25" s="55">
        <v>1.1384370000000001</v>
      </c>
      <c r="H25" s="55">
        <v>1.156077</v>
      </c>
      <c r="I25" s="55">
        <v>1.132336</v>
      </c>
      <c r="J25" s="55">
        <v>1.2279229999999999</v>
      </c>
      <c r="K25" s="55">
        <v>1.372298</v>
      </c>
      <c r="L25" s="55">
        <v>1.34935</v>
      </c>
      <c r="M25" s="55">
        <v>1.434507</v>
      </c>
      <c r="N25" s="55">
        <v>1.4523059999999999</v>
      </c>
      <c r="O25" s="55">
        <v>1.4799709999999999</v>
      </c>
      <c r="P25" s="55">
        <v>1.5189159999999999</v>
      </c>
      <c r="Q25" s="55">
        <v>1.489622</v>
      </c>
      <c r="R25" s="55">
        <v>1.5850739999999999</v>
      </c>
      <c r="S25" s="55">
        <v>1.4078540000000002</v>
      </c>
      <c r="T25" s="55">
        <v>1.6573869999999999</v>
      </c>
      <c r="U25" s="55">
        <v>1.5443370000000001</v>
      </c>
      <c r="V25" s="55">
        <v>1.7560750000000001</v>
      </c>
      <c r="W25" s="55">
        <v>1.6263510000000001</v>
      </c>
      <c r="X25" s="55">
        <v>1.7491919999999999</v>
      </c>
      <c r="Y25" s="55">
        <v>1.6001040000000002</v>
      </c>
      <c r="Z25" s="55">
        <v>1.7538119999999999</v>
      </c>
      <c r="AA25" s="55">
        <v>1.7585830000000002</v>
      </c>
      <c r="AB25" s="55">
        <v>1.620128</v>
      </c>
      <c r="AC25" s="55">
        <v>1.714286</v>
      </c>
      <c r="AD25" s="55">
        <v>1.9063319999999999</v>
      </c>
      <c r="AE25" s="55">
        <v>1.8199040000000002</v>
      </c>
      <c r="AF25" s="55">
        <v>1.9051910000000001</v>
      </c>
      <c r="AG25" s="55">
        <v>1.7047049999999999</v>
      </c>
      <c r="AH25" s="55">
        <v>1.8287959999999999</v>
      </c>
      <c r="AI25" s="55">
        <v>1.8957790000000001</v>
      </c>
      <c r="AJ25" s="55">
        <v>1.8790560000000001</v>
      </c>
      <c r="AK25" s="55">
        <v>2.0378529999999997</v>
      </c>
      <c r="AL25" s="55">
        <v>1.935287</v>
      </c>
      <c r="AM25" s="55">
        <v>2.1832389999999999</v>
      </c>
      <c r="AN25" s="55">
        <v>2.0308709999999999</v>
      </c>
      <c r="AO25" s="55">
        <v>2.1312220000000002</v>
      </c>
      <c r="AP25" s="55">
        <v>2.1565880000000002</v>
      </c>
      <c r="AQ25" s="55">
        <v>2.255989</v>
      </c>
      <c r="AR25" s="55">
        <v>2.189835</v>
      </c>
      <c r="AS25" s="55">
        <v>2.1689560000000001</v>
      </c>
      <c r="AT25" s="55">
        <v>2.3208500000000001</v>
      </c>
      <c r="AU25" s="55">
        <v>2.3008700000000002</v>
      </c>
      <c r="AV25" s="55">
        <v>2.2794380000000003</v>
      </c>
      <c r="AW25" s="55">
        <v>2.2436569999999998</v>
      </c>
      <c r="AX25" s="55">
        <v>2.3178919999999996</v>
      </c>
      <c r="AY25" s="55">
        <v>2.328757</v>
      </c>
      <c r="AZ25" s="55">
        <v>2.4370060000000002</v>
      </c>
      <c r="BA25" s="55">
        <v>2.3973970000000002</v>
      </c>
      <c r="BB25" s="55">
        <v>2.2490060000000001</v>
      </c>
      <c r="BC25" s="55">
        <v>2.5787960000000001</v>
      </c>
      <c r="BD25" s="55">
        <v>2.5225849999999999</v>
      </c>
      <c r="BE25" s="55">
        <v>2.2945509999999998</v>
      </c>
      <c r="BF25" s="55">
        <v>2.474634</v>
      </c>
      <c r="BG25" s="56">
        <f>BG26/BG24</f>
        <v>2.6579495665125874</v>
      </c>
      <c r="BH25" s="38"/>
      <c r="BI25" s="54"/>
      <c r="BJ25" s="54"/>
      <c r="BK25" s="55"/>
      <c r="BL25" s="55"/>
      <c r="BM25" s="55"/>
      <c r="BN25" s="55"/>
      <c r="BO25" s="57"/>
      <c r="BP25" s="57"/>
      <c r="BQ25" s="57"/>
    </row>
    <row r="26" spans="1:69" s="37" customFormat="1" x14ac:dyDescent="0.2">
      <c r="A26" s="53" t="s">
        <v>125</v>
      </c>
      <c r="B26" s="54" t="s">
        <v>112</v>
      </c>
      <c r="C26" s="54" t="s">
        <v>113</v>
      </c>
      <c r="D26" s="54" t="s">
        <v>125</v>
      </c>
      <c r="E26" s="54" t="s">
        <v>114</v>
      </c>
      <c r="F26" s="2">
        <v>26.883157999999998</v>
      </c>
      <c r="G26" s="2">
        <v>27.120148</v>
      </c>
      <c r="H26" s="2">
        <v>28.207070999999999</v>
      </c>
      <c r="I26" s="2">
        <v>29.079546999999998</v>
      </c>
      <c r="J26" s="2">
        <v>31.704922999999997</v>
      </c>
      <c r="K26" s="2">
        <v>36.412917999999998</v>
      </c>
      <c r="L26" s="2">
        <v>37.933319000000004</v>
      </c>
      <c r="M26" s="2">
        <v>41.420481000000002</v>
      </c>
      <c r="N26" s="2">
        <v>41.967347000000004</v>
      </c>
      <c r="O26" s="2">
        <v>43.696887000000004</v>
      </c>
      <c r="P26" s="2">
        <v>45.618769</v>
      </c>
      <c r="Q26" s="2">
        <v>47.257207000000001</v>
      </c>
      <c r="R26" s="2">
        <v>59.267889000000004</v>
      </c>
      <c r="S26" s="2">
        <v>52.639832000000006</v>
      </c>
      <c r="T26" s="2">
        <v>64.248541000000003</v>
      </c>
      <c r="U26" s="2">
        <v>57.399226000000006</v>
      </c>
      <c r="V26" s="2">
        <v>73.854801999999992</v>
      </c>
      <c r="W26" s="2">
        <v>75.449966000000003</v>
      </c>
      <c r="X26" s="2">
        <v>88.698340999999999</v>
      </c>
      <c r="Y26" s="2">
        <v>81.040368000000001</v>
      </c>
      <c r="Z26" s="2">
        <v>88.52503999999999</v>
      </c>
      <c r="AA26" s="2">
        <v>92.121683999999988</v>
      </c>
      <c r="AB26" s="2">
        <v>79.467061000000001</v>
      </c>
      <c r="AC26" s="2">
        <v>90.752914999999987</v>
      </c>
      <c r="AD26" s="2">
        <v>101.156845</v>
      </c>
      <c r="AE26" s="2">
        <v>94.44635000000001</v>
      </c>
      <c r="AF26" s="2">
        <v>100.102463</v>
      </c>
      <c r="AG26" s="2">
        <v>93.521957999999998</v>
      </c>
      <c r="AH26" s="2">
        <v>107.254261</v>
      </c>
      <c r="AI26" s="2">
        <v>108.45644299999999</v>
      </c>
      <c r="AJ26" s="2">
        <v>103.322985</v>
      </c>
      <c r="AK26" s="2">
        <v>114.467366</v>
      </c>
      <c r="AL26" s="2">
        <v>115.148217</v>
      </c>
      <c r="AM26" s="2">
        <v>136.44942499999999</v>
      </c>
      <c r="AN26" s="2">
        <v>126.95033500000001</v>
      </c>
      <c r="AO26" s="2">
        <v>130.20562100000001</v>
      </c>
      <c r="AP26" s="2">
        <v>144.35798399999999</v>
      </c>
      <c r="AQ26" s="2">
        <v>160.13646299999999</v>
      </c>
      <c r="AR26" s="2">
        <v>157.77852200000001</v>
      </c>
      <c r="AS26" s="2">
        <v>161.298573</v>
      </c>
      <c r="AT26" s="2">
        <v>178.24465900000001</v>
      </c>
      <c r="AU26" s="2">
        <v>181.677707</v>
      </c>
      <c r="AV26" s="2">
        <v>190.65160399999999</v>
      </c>
      <c r="AW26" s="2">
        <v>205.524449</v>
      </c>
      <c r="AX26" s="2">
        <v>214.560799</v>
      </c>
      <c r="AY26" s="2">
        <v>221.96601100000001</v>
      </c>
      <c r="AZ26" s="2">
        <v>219.72748899999999</v>
      </c>
      <c r="BA26" s="2">
        <v>231.27158900000001</v>
      </c>
      <c r="BB26" s="2">
        <v>223.41132880000001</v>
      </c>
      <c r="BC26" s="2">
        <v>265.12039198000002</v>
      </c>
      <c r="BD26" s="2">
        <v>261.88630222</v>
      </c>
      <c r="BE26" s="2">
        <v>240.97112974999999</v>
      </c>
      <c r="BF26" s="2">
        <v>276.03236161999996</v>
      </c>
      <c r="BG26" s="58">
        <f>BF26+(BF26*BQ26)</f>
        <v>310.14014743939111</v>
      </c>
      <c r="BH26" s="38"/>
      <c r="BI26" s="54" t="s">
        <v>126</v>
      </c>
      <c r="BJ26" s="54" t="s">
        <v>119</v>
      </c>
      <c r="BK26" s="2"/>
      <c r="BL26" s="2"/>
      <c r="BM26" s="2">
        <v>283.25299999999999</v>
      </c>
      <c r="BN26" s="2">
        <v>318.25299999999999</v>
      </c>
      <c r="BO26" s="57"/>
      <c r="BP26" s="57"/>
      <c r="BQ26" s="57">
        <f>(BN26-BM26)/BM26</f>
        <v>0.12356444591937243</v>
      </c>
    </row>
    <row r="27" spans="1:69" s="37" customFormat="1" x14ac:dyDescent="0.2">
      <c r="A27" s="49" t="s">
        <v>127</v>
      </c>
      <c r="B27" s="50" t="s">
        <v>13</v>
      </c>
      <c r="C27" s="50" t="s">
        <v>15</v>
      </c>
      <c r="D27" s="69" t="s">
        <v>127</v>
      </c>
      <c r="E27" s="50" t="s">
        <v>12</v>
      </c>
      <c r="F27" s="1">
        <v>6.2772730000000001</v>
      </c>
      <c r="G27" s="1">
        <v>6.3334409999999997</v>
      </c>
      <c r="H27" s="1">
        <v>6.3363019999999999</v>
      </c>
      <c r="I27" s="1">
        <v>6.8323799999999997</v>
      </c>
      <c r="J27" s="1">
        <v>7.0652169999999996</v>
      </c>
      <c r="K27" s="1">
        <v>6.9131309999999999</v>
      </c>
      <c r="L27" s="1">
        <v>7.0966519999999997</v>
      </c>
      <c r="M27" s="1">
        <v>7.0350820000000001</v>
      </c>
      <c r="N27" s="1">
        <v>6.7954699999999999</v>
      </c>
      <c r="O27" s="1">
        <v>8.2129599999999989</v>
      </c>
      <c r="P27" s="1">
        <v>9.2441200000000006</v>
      </c>
      <c r="Q27" s="1">
        <v>9.0443940000000005</v>
      </c>
      <c r="R27" s="1">
        <v>8.8232340000000011</v>
      </c>
      <c r="S27" s="1">
        <v>8.8446960000000008</v>
      </c>
      <c r="T27" s="1">
        <v>9.911404000000001</v>
      </c>
      <c r="U27" s="1">
        <v>8.5814869999999992</v>
      </c>
      <c r="V27" s="1">
        <v>9.0426389999999994</v>
      </c>
      <c r="W27" s="1">
        <v>11.159171000000001</v>
      </c>
      <c r="X27" s="1">
        <v>11.871002000000001</v>
      </c>
      <c r="Y27" s="1">
        <v>10.992014999999999</v>
      </c>
      <c r="Z27" s="1">
        <v>12.036543</v>
      </c>
      <c r="AA27" s="1">
        <v>13.123837</v>
      </c>
      <c r="AB27" s="1">
        <v>12.807739999999999</v>
      </c>
      <c r="AC27" s="1">
        <v>13.514505</v>
      </c>
      <c r="AD27" s="1">
        <v>14.755614</v>
      </c>
      <c r="AE27" s="1">
        <v>15.097633999999999</v>
      </c>
      <c r="AF27" s="1">
        <v>15.999105999999999</v>
      </c>
      <c r="AG27" s="1">
        <v>17.631575000000002</v>
      </c>
      <c r="AH27" s="1">
        <v>17.266629000000002</v>
      </c>
      <c r="AI27" s="1">
        <v>17.610808000000002</v>
      </c>
      <c r="AJ27" s="1">
        <v>19.967624000000001</v>
      </c>
      <c r="AK27" s="1">
        <v>20.148233000000001</v>
      </c>
      <c r="AL27" s="1">
        <v>19.844207999999998</v>
      </c>
      <c r="AM27" s="1">
        <v>22.708226</v>
      </c>
      <c r="AN27" s="1">
        <v>23.816423999999998</v>
      </c>
      <c r="AO27" s="1">
        <v>21.659399000000001</v>
      </c>
      <c r="AP27" s="1">
        <v>23.377030999999999</v>
      </c>
      <c r="AQ27" s="1">
        <v>25.806588000000001</v>
      </c>
      <c r="AR27" s="1">
        <v>27.664401000000002</v>
      </c>
      <c r="AS27" s="1">
        <v>25.843897999999999</v>
      </c>
      <c r="AT27" s="1">
        <v>22.566721000000001</v>
      </c>
      <c r="AU27" s="1">
        <v>22.912958999999997</v>
      </c>
      <c r="AV27" s="1">
        <v>23.470328000000002</v>
      </c>
      <c r="AW27" s="1">
        <v>25.317219000000001</v>
      </c>
      <c r="AX27" s="1">
        <v>27.690258</v>
      </c>
      <c r="AY27" s="1">
        <v>27.43852</v>
      </c>
      <c r="AZ27" s="1">
        <v>29.844892999999999</v>
      </c>
      <c r="BA27" s="1">
        <v>30.754208999999999</v>
      </c>
      <c r="BB27" s="1">
        <v>31.818025000000002</v>
      </c>
      <c r="BC27" s="1">
        <v>32.230916999999998</v>
      </c>
      <c r="BD27" s="1">
        <v>33.841296999999997</v>
      </c>
      <c r="BE27" s="1">
        <v>34.291462000000003</v>
      </c>
      <c r="BF27" s="1">
        <v>36.498656000000004</v>
      </c>
      <c r="BG27" s="51">
        <f>BF27+(BF27*BQ27)</f>
        <v>36.041059100631031</v>
      </c>
      <c r="BH27" s="38"/>
      <c r="BI27" s="69" t="s">
        <v>128</v>
      </c>
      <c r="BJ27" s="50" t="s">
        <v>118</v>
      </c>
      <c r="BK27" s="1"/>
      <c r="BL27" s="1"/>
      <c r="BM27" s="1">
        <v>36.131999999999998</v>
      </c>
      <c r="BN27" s="1">
        <v>35.679000000000002</v>
      </c>
      <c r="BO27" s="52"/>
      <c r="BP27" s="52"/>
      <c r="BQ27" s="52">
        <f>(BN27-BM27)/BM27</f>
        <v>-1.2537363002324695E-2</v>
      </c>
    </row>
    <row r="28" spans="1:69" s="37" customFormat="1" x14ac:dyDescent="0.2">
      <c r="A28" s="53" t="s">
        <v>127</v>
      </c>
      <c r="B28" s="54" t="s">
        <v>11</v>
      </c>
      <c r="C28" s="54" t="s">
        <v>14</v>
      </c>
      <c r="D28" s="54" t="s">
        <v>127</v>
      </c>
      <c r="E28" s="54" t="s">
        <v>11</v>
      </c>
      <c r="F28" s="55">
        <v>0.57278499999999999</v>
      </c>
      <c r="G28" s="55">
        <v>0.58750100000000005</v>
      </c>
      <c r="H28" s="55">
        <v>0.53612599999999999</v>
      </c>
      <c r="I28" s="55">
        <v>0.56590299999999993</v>
      </c>
      <c r="J28" s="55">
        <v>0.740788</v>
      </c>
      <c r="K28" s="55">
        <v>0.67433299999999996</v>
      </c>
      <c r="L28" s="55">
        <v>0.74224999999999997</v>
      </c>
      <c r="M28" s="55">
        <v>0.763297</v>
      </c>
      <c r="N28" s="55">
        <v>0.72749700000000006</v>
      </c>
      <c r="O28" s="55">
        <v>0.81603700000000001</v>
      </c>
      <c r="P28" s="55">
        <v>0.89783600000000008</v>
      </c>
      <c r="Q28" s="55">
        <v>0.77538000000000007</v>
      </c>
      <c r="R28" s="55">
        <v>0.82686499999999996</v>
      </c>
      <c r="S28" s="55">
        <v>0.83121</v>
      </c>
      <c r="T28" s="55">
        <v>0.88667700000000005</v>
      </c>
      <c r="U28" s="55">
        <v>0.88692999999999989</v>
      </c>
      <c r="V28" s="55">
        <v>0.87402000000000002</v>
      </c>
      <c r="W28" s="55">
        <v>0.94698600000000011</v>
      </c>
      <c r="X28" s="55">
        <v>0.89622099999999993</v>
      </c>
      <c r="Y28" s="55">
        <v>0.97858199999999995</v>
      </c>
      <c r="Z28" s="55">
        <v>1.0356020000000001</v>
      </c>
      <c r="AA28" s="55">
        <v>1.1613340000000001</v>
      </c>
      <c r="AB28" s="55">
        <v>1.1058620000000001</v>
      </c>
      <c r="AC28" s="55">
        <v>1.236505</v>
      </c>
      <c r="AD28" s="55">
        <v>1.3039799999999999</v>
      </c>
      <c r="AE28" s="55">
        <v>1.312683</v>
      </c>
      <c r="AF28" s="55">
        <v>1.415581</v>
      </c>
      <c r="AG28" s="55">
        <v>1.2398739999999999</v>
      </c>
      <c r="AH28" s="55">
        <v>1.3123400000000001</v>
      </c>
      <c r="AI28" s="55">
        <v>1.3871169999999999</v>
      </c>
      <c r="AJ28" s="55">
        <v>1.3963219999999998</v>
      </c>
      <c r="AK28" s="55">
        <v>1.3260530000000001</v>
      </c>
      <c r="AL28" s="55">
        <v>1.317944</v>
      </c>
      <c r="AM28" s="55">
        <v>1.3063040000000001</v>
      </c>
      <c r="AN28" s="55">
        <v>1.435138</v>
      </c>
      <c r="AO28" s="55">
        <v>1.4041350000000001</v>
      </c>
      <c r="AP28" s="55">
        <v>1.499239</v>
      </c>
      <c r="AQ28" s="55">
        <v>1.385219</v>
      </c>
      <c r="AR28" s="55">
        <v>1.5610569999999999</v>
      </c>
      <c r="AS28" s="55">
        <v>1.52942</v>
      </c>
      <c r="AT28" s="55">
        <v>1.591952</v>
      </c>
      <c r="AU28" s="55">
        <v>1.500931</v>
      </c>
      <c r="AV28" s="55">
        <v>1.566894</v>
      </c>
      <c r="AW28" s="55">
        <v>1.8382240000000001</v>
      </c>
      <c r="AX28" s="55">
        <v>1.8054709999999998</v>
      </c>
      <c r="AY28" s="55">
        <v>1.7493310000000002</v>
      </c>
      <c r="AZ28" s="55">
        <v>1.7215369999999999</v>
      </c>
      <c r="BA28" s="55">
        <v>1.8836700000000002</v>
      </c>
      <c r="BB28" s="55">
        <v>1.9672529999999999</v>
      </c>
      <c r="BC28" s="55">
        <v>1.8644909999999999</v>
      </c>
      <c r="BD28" s="55">
        <v>1.8541380000000001</v>
      </c>
      <c r="BE28" s="55">
        <v>1.8852679999999999</v>
      </c>
      <c r="BF28" s="55">
        <v>1.991843</v>
      </c>
      <c r="BG28" s="56">
        <f>BG29/BG27</f>
        <v>2.026288766601402</v>
      </c>
      <c r="BH28" s="38"/>
      <c r="BI28" s="54"/>
      <c r="BJ28" s="54"/>
      <c r="BK28" s="55"/>
      <c r="BL28" s="55"/>
      <c r="BM28" s="55"/>
      <c r="BN28" s="55"/>
      <c r="BO28" s="57"/>
      <c r="BP28" s="57"/>
      <c r="BQ28" s="57"/>
    </row>
    <row r="29" spans="1:69" s="37" customFormat="1" x14ac:dyDescent="0.2">
      <c r="A29" s="53" t="s">
        <v>127</v>
      </c>
      <c r="B29" s="54" t="s">
        <v>112</v>
      </c>
      <c r="C29" s="54" t="s">
        <v>113</v>
      </c>
      <c r="D29" s="54" t="s">
        <v>127</v>
      </c>
      <c r="E29" s="54" t="s">
        <v>114</v>
      </c>
      <c r="F29" s="2">
        <v>3.5955250000000003</v>
      </c>
      <c r="G29" s="2">
        <v>3.7208999999999999</v>
      </c>
      <c r="H29" s="2">
        <v>3.3970540000000002</v>
      </c>
      <c r="I29" s="2">
        <v>3.8664619999999998</v>
      </c>
      <c r="J29" s="2">
        <v>5.2338259999999996</v>
      </c>
      <c r="K29" s="2">
        <v>4.6617550000000003</v>
      </c>
      <c r="L29" s="2">
        <v>5.267487</v>
      </c>
      <c r="M29" s="2">
        <v>5.3698589999999999</v>
      </c>
      <c r="N29" s="2">
        <v>4.9436859999999996</v>
      </c>
      <c r="O29" s="2">
        <v>6.7020770000000001</v>
      </c>
      <c r="P29" s="2">
        <v>8.2997040000000002</v>
      </c>
      <c r="Q29" s="2">
        <v>7.012842</v>
      </c>
      <c r="R29" s="2">
        <v>7.2956240000000001</v>
      </c>
      <c r="S29" s="2">
        <v>7.3518019999999993</v>
      </c>
      <c r="T29" s="2">
        <v>8.788214</v>
      </c>
      <c r="U29" s="2">
        <v>7.6111769999999996</v>
      </c>
      <c r="V29" s="2">
        <v>7.9034459999999997</v>
      </c>
      <c r="W29" s="2">
        <v>10.567575000000001</v>
      </c>
      <c r="X29" s="2">
        <v>10.639042</v>
      </c>
      <c r="Y29" s="2">
        <v>10.756587999999999</v>
      </c>
      <c r="Z29" s="2">
        <v>12.465066</v>
      </c>
      <c r="AA29" s="2">
        <v>15.241159</v>
      </c>
      <c r="AB29" s="2">
        <v>14.163590000000001</v>
      </c>
      <c r="AC29" s="2">
        <v>16.710757000000001</v>
      </c>
      <c r="AD29" s="2">
        <v>19.241032000000001</v>
      </c>
      <c r="AE29" s="2">
        <v>19.81841</v>
      </c>
      <c r="AF29" s="2">
        <v>22.648026999999999</v>
      </c>
      <c r="AG29" s="2">
        <v>21.860939999999999</v>
      </c>
      <c r="AH29" s="2">
        <v>22.659693999999998</v>
      </c>
      <c r="AI29" s="2">
        <v>24.428258999999997</v>
      </c>
      <c r="AJ29" s="2">
        <v>27.881225999999998</v>
      </c>
      <c r="AK29" s="2">
        <v>26.717633999999997</v>
      </c>
      <c r="AL29" s="2">
        <v>26.153555000000001</v>
      </c>
      <c r="AM29" s="2">
        <v>29.663854999999998</v>
      </c>
      <c r="AN29" s="2">
        <v>34.179843999999996</v>
      </c>
      <c r="AO29" s="2">
        <v>30.412723999999997</v>
      </c>
      <c r="AP29" s="2">
        <v>35.047766000000003</v>
      </c>
      <c r="AQ29" s="2">
        <v>35.747783000000005</v>
      </c>
      <c r="AR29" s="2">
        <v>43.185704999999999</v>
      </c>
      <c r="AS29" s="2">
        <v>39.526177000000004</v>
      </c>
      <c r="AT29" s="2">
        <v>35.925144999999993</v>
      </c>
      <c r="AU29" s="2">
        <v>34.390763</v>
      </c>
      <c r="AV29" s="2">
        <v>36.775504999999995</v>
      </c>
      <c r="AW29" s="2">
        <v>46.538710000000002</v>
      </c>
      <c r="AX29" s="2">
        <v>49.993970000000004</v>
      </c>
      <c r="AY29" s="2">
        <v>47.999055999999996</v>
      </c>
      <c r="AZ29" s="2">
        <v>51.379078999999997</v>
      </c>
      <c r="BA29" s="2">
        <v>57.930775999999994</v>
      </c>
      <c r="BB29" s="2">
        <v>62.594097500000004</v>
      </c>
      <c r="BC29" s="2">
        <v>60.094257899999995</v>
      </c>
      <c r="BD29" s="2">
        <v>62.746444899999993</v>
      </c>
      <c r="BE29" s="2">
        <v>64.648593399999996</v>
      </c>
      <c r="BF29" s="2">
        <v>72.699607999999998</v>
      </c>
      <c r="BG29" s="58">
        <f>BF29+(BF29*BQ29)</f>
        <v>73.029593192025885</v>
      </c>
      <c r="BH29" s="38"/>
      <c r="BI29" s="54" t="s">
        <v>128</v>
      </c>
      <c r="BJ29" s="54" t="s">
        <v>119</v>
      </c>
      <c r="BK29" s="2"/>
      <c r="BL29" s="2"/>
      <c r="BM29" s="2">
        <v>71.381</v>
      </c>
      <c r="BN29" s="2">
        <v>71.704999999999998</v>
      </c>
      <c r="BO29" s="57"/>
      <c r="BP29" s="57"/>
      <c r="BQ29" s="57">
        <f>(BN29-BM29)/BM29</f>
        <v>4.5390229893108539E-3</v>
      </c>
    </row>
    <row r="30" spans="1:69" s="37" customFormat="1" x14ac:dyDescent="0.2">
      <c r="A30" s="49" t="s">
        <v>129</v>
      </c>
      <c r="B30" s="50" t="s">
        <v>13</v>
      </c>
      <c r="C30" s="50" t="s">
        <v>15</v>
      </c>
      <c r="D30" s="69" t="s">
        <v>129</v>
      </c>
      <c r="E30" s="50" t="s">
        <v>12</v>
      </c>
      <c r="F30" s="1">
        <v>6.6671300000000002</v>
      </c>
      <c r="G30" s="1">
        <v>7.0923159999999994</v>
      </c>
      <c r="H30" s="1">
        <v>6.807315</v>
      </c>
      <c r="I30" s="1">
        <v>7.01159</v>
      </c>
      <c r="J30" s="1">
        <v>7.5392610000000007</v>
      </c>
      <c r="K30" s="1">
        <v>7.8773429999999998</v>
      </c>
      <c r="L30" s="1">
        <v>7.864973</v>
      </c>
      <c r="M30" s="1">
        <v>7.8435860000000002</v>
      </c>
      <c r="N30" s="1">
        <v>8.1150850000000005</v>
      </c>
      <c r="O30" s="1">
        <v>8.7460159999999991</v>
      </c>
      <c r="P30" s="1">
        <v>8.7499839999999995</v>
      </c>
      <c r="Q30" s="1">
        <v>9.1643950000000007</v>
      </c>
      <c r="R30" s="1">
        <v>9.7936080000000008</v>
      </c>
      <c r="S30" s="1">
        <v>9.3666079999999994</v>
      </c>
      <c r="T30" s="1">
        <v>9.2459509999999998</v>
      </c>
      <c r="U30" s="1">
        <v>9.6494179999999989</v>
      </c>
      <c r="V30" s="1">
        <v>10.301289000000001</v>
      </c>
      <c r="W30" s="1">
        <v>11.825799999999999</v>
      </c>
      <c r="X30" s="1">
        <v>12.269579</v>
      </c>
      <c r="Y30" s="1">
        <v>12.425559</v>
      </c>
      <c r="Z30" s="1">
        <v>12.277191999999999</v>
      </c>
      <c r="AA30" s="1">
        <v>13.217938999999999</v>
      </c>
      <c r="AB30" s="1">
        <v>13.037985000000001</v>
      </c>
      <c r="AC30" s="1">
        <v>13.910907</v>
      </c>
      <c r="AD30" s="1">
        <v>14.845941999999999</v>
      </c>
      <c r="AE30" s="1">
        <v>15.415253</v>
      </c>
      <c r="AF30" s="1">
        <v>15.254736000000001</v>
      </c>
      <c r="AG30" s="1">
        <v>15.118380999999999</v>
      </c>
      <c r="AH30" s="1">
        <v>15.209108000000001</v>
      </c>
      <c r="AI30" s="1">
        <v>17.036002</v>
      </c>
      <c r="AJ30" s="1">
        <v>17.073981</v>
      </c>
      <c r="AK30" s="1">
        <v>18.208767739999999</v>
      </c>
      <c r="AL30" s="1">
        <v>18.809631899999999</v>
      </c>
      <c r="AM30" s="1">
        <v>18.532715</v>
      </c>
      <c r="AN30" s="1">
        <v>20.946985100000003</v>
      </c>
      <c r="AO30" s="1">
        <v>20.500383000000003</v>
      </c>
      <c r="AP30" s="1">
        <v>18.833503</v>
      </c>
      <c r="AQ30" s="1">
        <v>20.773928000000002</v>
      </c>
      <c r="AR30" s="1">
        <v>23.876317999999998</v>
      </c>
      <c r="AS30" s="1">
        <v>21.200598000000003</v>
      </c>
      <c r="AT30" s="1">
        <v>17.917964000000001</v>
      </c>
      <c r="AU30" s="1">
        <v>19.612029999999997</v>
      </c>
      <c r="AV30" s="1">
        <v>23.604740000000003</v>
      </c>
      <c r="AW30" s="1">
        <v>21.597711999999998</v>
      </c>
      <c r="AX30" s="1">
        <v>23.217368999999998</v>
      </c>
      <c r="AY30" s="1">
        <v>24.256871999999998</v>
      </c>
      <c r="AZ30" s="1">
        <v>21.509236900000001</v>
      </c>
      <c r="BA30" s="1">
        <v>25.382427</v>
      </c>
      <c r="BB30" s="1">
        <v>24.356766</v>
      </c>
      <c r="BC30" s="1">
        <v>23.108405999999999</v>
      </c>
      <c r="BD30" s="1">
        <v>25.693352390000001</v>
      </c>
      <c r="BE30" s="1">
        <v>24.900890390000001</v>
      </c>
      <c r="BF30" s="1">
        <v>25.453574960000001</v>
      </c>
      <c r="BG30" s="51">
        <f>BF30+(BF30*BQ30)</f>
        <v>24.362990459604312</v>
      </c>
      <c r="BH30" s="38"/>
      <c r="BI30" s="69" t="s">
        <v>130</v>
      </c>
      <c r="BJ30" s="50" t="s">
        <v>118</v>
      </c>
      <c r="BK30" s="1"/>
      <c r="BL30" s="1"/>
      <c r="BM30" s="1">
        <v>24.413</v>
      </c>
      <c r="BN30" s="1">
        <v>23.367000000000001</v>
      </c>
      <c r="BO30" s="52"/>
      <c r="BP30" s="52"/>
      <c r="BQ30" s="52">
        <f>(BN30-BM30)/BM30</f>
        <v>-4.2846024658993134E-2</v>
      </c>
    </row>
    <row r="31" spans="1:69" s="37" customFormat="1" x14ac:dyDescent="0.2">
      <c r="A31" s="53" t="s">
        <v>129</v>
      </c>
      <c r="B31" s="54" t="s">
        <v>11</v>
      </c>
      <c r="C31" s="54" t="s">
        <v>14</v>
      </c>
      <c r="D31" s="54" t="s">
        <v>129</v>
      </c>
      <c r="E31" s="54" t="s">
        <v>11</v>
      </c>
      <c r="F31" s="55">
        <v>1.022489</v>
      </c>
      <c r="G31" s="55">
        <v>1.016443</v>
      </c>
      <c r="H31" s="55">
        <v>0.96958700000000009</v>
      </c>
      <c r="I31" s="55">
        <v>1.1995129999999998</v>
      </c>
      <c r="J31" s="55">
        <v>1.059161</v>
      </c>
      <c r="K31" s="55">
        <v>1.1718879999999998</v>
      </c>
      <c r="L31" s="55">
        <v>1.273436</v>
      </c>
      <c r="M31" s="55">
        <v>1.2772110000000001</v>
      </c>
      <c r="N31" s="55">
        <v>1.22173</v>
      </c>
      <c r="O31" s="55">
        <v>1.1486049999999999</v>
      </c>
      <c r="P31" s="55">
        <v>1.1407590000000001</v>
      </c>
      <c r="Q31" s="55">
        <v>1.070919</v>
      </c>
      <c r="R31" s="55">
        <v>1.2616309999999999</v>
      </c>
      <c r="S31" s="55">
        <v>1.201343</v>
      </c>
      <c r="T31" s="55">
        <v>1.067879</v>
      </c>
      <c r="U31" s="55">
        <v>1.084937</v>
      </c>
      <c r="V31" s="55">
        <v>1.1957260000000001</v>
      </c>
      <c r="W31" s="55">
        <v>1.124952</v>
      </c>
      <c r="X31" s="55">
        <v>1.2434190000000001</v>
      </c>
      <c r="Y31" s="55">
        <v>1.099051</v>
      </c>
      <c r="Z31" s="55">
        <v>1.167783</v>
      </c>
      <c r="AA31" s="55">
        <v>1.2450299999999999</v>
      </c>
      <c r="AB31" s="55">
        <v>1.206359</v>
      </c>
      <c r="AC31" s="55">
        <v>1.1953479999999999</v>
      </c>
      <c r="AD31" s="55">
        <v>1.270391</v>
      </c>
      <c r="AE31" s="55">
        <v>1.348773</v>
      </c>
      <c r="AF31" s="55">
        <v>1.351054</v>
      </c>
      <c r="AG31" s="55">
        <v>1.3608979999999999</v>
      </c>
      <c r="AH31" s="55">
        <v>1.407702</v>
      </c>
      <c r="AI31" s="55">
        <v>1.3327990000000001</v>
      </c>
      <c r="AJ31" s="55">
        <v>1.3444510000000001</v>
      </c>
      <c r="AK31" s="55">
        <v>1.207335</v>
      </c>
      <c r="AL31" s="55">
        <v>1.0639069999999999</v>
      </c>
      <c r="AM31" s="55">
        <v>1.1802820000000001</v>
      </c>
      <c r="AN31" s="55">
        <v>1.2554350000000001</v>
      </c>
      <c r="AO31" s="55">
        <v>1.2127139999999998</v>
      </c>
      <c r="AP31" s="55">
        <v>1.240699</v>
      </c>
      <c r="AQ31" s="55">
        <v>1.206386</v>
      </c>
      <c r="AR31" s="55">
        <v>1.222534</v>
      </c>
      <c r="AS31" s="55">
        <v>1.2498899999999999</v>
      </c>
      <c r="AT31" s="55">
        <v>1.146889</v>
      </c>
      <c r="AU31" s="55">
        <v>1.254799</v>
      </c>
      <c r="AV31" s="55">
        <v>1.1659250000000001</v>
      </c>
      <c r="AW31" s="55">
        <v>1.2108159999999999</v>
      </c>
      <c r="AX31" s="55">
        <v>1.323539</v>
      </c>
      <c r="AY31" s="55">
        <v>1.3106899999999999</v>
      </c>
      <c r="AZ31" s="55">
        <v>1.2313829999999999</v>
      </c>
      <c r="BA31" s="55">
        <v>1.429103</v>
      </c>
      <c r="BB31" s="55">
        <v>1.3474649999999999</v>
      </c>
      <c r="BC31" s="55">
        <v>1.363985</v>
      </c>
      <c r="BD31" s="55">
        <v>1.5889409999999999</v>
      </c>
      <c r="BE31" s="55">
        <v>1.495279</v>
      </c>
      <c r="BF31" s="55">
        <v>1.7502880000000001</v>
      </c>
      <c r="BG31" s="56">
        <f>BG32/BG30</f>
        <v>1.7076247582957818</v>
      </c>
      <c r="BH31" s="38"/>
      <c r="BI31" s="54"/>
      <c r="BJ31" s="54"/>
      <c r="BK31" s="55"/>
      <c r="BL31" s="55"/>
      <c r="BM31" s="55"/>
      <c r="BN31" s="55"/>
      <c r="BO31" s="57"/>
      <c r="BP31" s="57"/>
      <c r="BQ31" s="57"/>
    </row>
    <row r="32" spans="1:69" s="37" customFormat="1" x14ac:dyDescent="0.2">
      <c r="A32" s="53" t="s">
        <v>129</v>
      </c>
      <c r="B32" s="54" t="s">
        <v>112</v>
      </c>
      <c r="C32" s="54" t="s">
        <v>113</v>
      </c>
      <c r="D32" s="54" t="s">
        <v>129</v>
      </c>
      <c r="E32" s="54" t="s">
        <v>114</v>
      </c>
      <c r="F32" s="2">
        <v>6.8170640000000002</v>
      </c>
      <c r="G32" s="2">
        <v>7.2089369999999997</v>
      </c>
      <c r="H32" s="2">
        <v>6.6002830000000001</v>
      </c>
      <c r="I32" s="2">
        <v>8.4104899999999994</v>
      </c>
      <c r="J32" s="2">
        <v>7.9852939999999997</v>
      </c>
      <c r="K32" s="2">
        <v>9.2313639999999992</v>
      </c>
      <c r="L32" s="2">
        <v>10.015542999999999</v>
      </c>
      <c r="M32" s="2">
        <v>10.017913</v>
      </c>
      <c r="N32" s="2">
        <v>9.9144419999999993</v>
      </c>
      <c r="O32" s="2">
        <v>10.045716000000001</v>
      </c>
      <c r="P32" s="2">
        <v>9.9816209999999987</v>
      </c>
      <c r="Q32" s="2">
        <v>9.8143240000000009</v>
      </c>
      <c r="R32" s="2">
        <v>12.355919</v>
      </c>
      <c r="S32" s="2">
        <v>11.252508000000001</v>
      </c>
      <c r="T32" s="2">
        <v>9.8735599999999994</v>
      </c>
      <c r="U32" s="2">
        <v>10.469009</v>
      </c>
      <c r="V32" s="2">
        <v>12.317522</v>
      </c>
      <c r="W32" s="2">
        <v>13.303452</v>
      </c>
      <c r="X32" s="2">
        <v>15.256227000000001</v>
      </c>
      <c r="Y32" s="2">
        <v>13.656326</v>
      </c>
      <c r="Z32" s="2">
        <v>14.337102000000002</v>
      </c>
      <c r="AA32" s="2">
        <v>16.456724999999999</v>
      </c>
      <c r="AB32" s="2">
        <v>15.728491</v>
      </c>
      <c r="AC32" s="2">
        <v>16.628368999999999</v>
      </c>
      <c r="AD32" s="2">
        <v>18.860156</v>
      </c>
      <c r="AE32" s="2">
        <v>20.791677</v>
      </c>
      <c r="AF32" s="2">
        <v>20.609974999999999</v>
      </c>
      <c r="AG32" s="2">
        <v>20.574577000000001</v>
      </c>
      <c r="AH32" s="2">
        <v>21.409896</v>
      </c>
      <c r="AI32" s="2">
        <v>22.705559000000001</v>
      </c>
      <c r="AJ32" s="2">
        <v>22.955124000000001</v>
      </c>
      <c r="AK32" s="2">
        <v>21.984081</v>
      </c>
      <c r="AL32" s="2">
        <v>20.011693999999999</v>
      </c>
      <c r="AM32" s="2">
        <v>21.873832999999998</v>
      </c>
      <c r="AN32" s="2">
        <v>26.297584999999998</v>
      </c>
      <c r="AO32" s="2">
        <v>24.861108000000002</v>
      </c>
      <c r="AP32" s="2">
        <v>23.366716</v>
      </c>
      <c r="AQ32" s="2">
        <v>25.061374000000001</v>
      </c>
      <c r="AR32" s="2">
        <v>29.189615</v>
      </c>
      <c r="AS32" s="2">
        <v>26.498407999999998</v>
      </c>
      <c r="AT32" s="2">
        <v>20.549919999999997</v>
      </c>
      <c r="AU32" s="2">
        <v>24.609154</v>
      </c>
      <c r="AV32" s="2">
        <v>27.521345</v>
      </c>
      <c r="AW32" s="2">
        <v>26.150853999999999</v>
      </c>
      <c r="AX32" s="2">
        <v>30.729081999999998</v>
      </c>
      <c r="AY32" s="2">
        <v>31.793232</v>
      </c>
      <c r="AZ32" s="2">
        <v>26.486101999999999</v>
      </c>
      <c r="BA32" s="2">
        <v>36.274109200000005</v>
      </c>
      <c r="BB32" s="2">
        <v>32.819898600000002</v>
      </c>
      <c r="BC32" s="2">
        <v>31.519512500000001</v>
      </c>
      <c r="BD32" s="2">
        <v>40.825231950000003</v>
      </c>
      <c r="BE32" s="2">
        <v>37.233772990000006</v>
      </c>
      <c r="BF32" s="2">
        <v>44.551095219999993</v>
      </c>
      <c r="BG32" s="58">
        <f>BF32+(BF32*BQ32)</f>
        <v>41.60284569494425</v>
      </c>
      <c r="BH32" s="38"/>
      <c r="BI32" s="54" t="s">
        <v>130</v>
      </c>
      <c r="BJ32" s="54" t="s">
        <v>119</v>
      </c>
      <c r="BK32" s="2"/>
      <c r="BL32" s="2"/>
      <c r="BM32" s="2">
        <v>42.87</v>
      </c>
      <c r="BN32" s="2">
        <v>40.033000000000001</v>
      </c>
      <c r="BO32" s="57"/>
      <c r="BP32" s="57"/>
      <c r="BQ32" s="57">
        <f>(BN32-BM32)/BM32</f>
        <v>-6.6176813622579808E-2</v>
      </c>
    </row>
    <row r="33" spans="1:69" s="37" customFormat="1" x14ac:dyDescent="0.2">
      <c r="A33" s="59" t="s">
        <v>131</v>
      </c>
      <c r="B33" s="4" t="s">
        <v>13</v>
      </c>
      <c r="C33" s="4" t="s">
        <v>15</v>
      </c>
      <c r="D33" s="60" t="s">
        <v>132</v>
      </c>
      <c r="E33" s="4" t="s">
        <v>12</v>
      </c>
      <c r="F33" s="61">
        <v>113.621003</v>
      </c>
      <c r="G33" s="61">
        <v>116.256867</v>
      </c>
      <c r="H33" s="61">
        <v>119.221277</v>
      </c>
      <c r="I33" s="61">
        <v>123.022879</v>
      </c>
      <c r="J33" s="61">
        <v>124.74140399999999</v>
      </c>
      <c r="K33" s="61">
        <v>122.223699</v>
      </c>
      <c r="L33" s="61">
        <v>124.60709900000001</v>
      </c>
      <c r="M33" s="61">
        <v>125.92958299999999</v>
      </c>
      <c r="N33" s="61">
        <v>126.839603</v>
      </c>
      <c r="O33" s="61">
        <v>132.027826</v>
      </c>
      <c r="P33" s="61">
        <v>135.16100299999999</v>
      </c>
      <c r="Q33" s="61">
        <v>136.71649299999999</v>
      </c>
      <c r="R33" s="61">
        <v>141.981066</v>
      </c>
      <c r="S33" s="61">
        <v>142.464696</v>
      </c>
      <c r="T33" s="61">
        <v>142.47545300000002</v>
      </c>
      <c r="U33" s="61">
        <v>137.700309</v>
      </c>
      <c r="V33" s="61">
        <v>148.064266</v>
      </c>
      <c r="W33" s="61">
        <v>157.108665</v>
      </c>
      <c r="X33" s="61">
        <v>162.663803</v>
      </c>
      <c r="Y33" s="61">
        <v>162.11525033000001</v>
      </c>
      <c r="Z33" s="61">
        <v>164.44772133000001</v>
      </c>
      <c r="AA33" s="61">
        <v>166.00090033000001</v>
      </c>
      <c r="AB33" s="61">
        <v>160.936578</v>
      </c>
      <c r="AC33" s="61">
        <v>169.61007833000002</v>
      </c>
      <c r="AD33" s="61">
        <v>174.46763000000001</v>
      </c>
      <c r="AE33" s="61">
        <v>172.32473800000002</v>
      </c>
      <c r="AF33" s="61">
        <v>172.29153833000001</v>
      </c>
      <c r="AG33" s="61">
        <v>182.53464567</v>
      </c>
      <c r="AH33" s="61">
        <v>183.93958499999999</v>
      </c>
      <c r="AI33" s="61">
        <v>185.46174216</v>
      </c>
      <c r="AJ33" s="61">
        <v>188.51767778999999</v>
      </c>
      <c r="AK33" s="61">
        <v>189.312601</v>
      </c>
      <c r="AL33" s="61">
        <v>191.07459166000001</v>
      </c>
      <c r="AM33" s="61">
        <v>199.85140165000001</v>
      </c>
      <c r="AN33" s="61">
        <v>208.11208309999998</v>
      </c>
      <c r="AO33" s="61">
        <v>204.10977804000001</v>
      </c>
      <c r="AP33" s="61">
        <v>208.77559112999998</v>
      </c>
      <c r="AQ33" s="61">
        <v>217.33675631</v>
      </c>
      <c r="AR33" s="61">
        <v>224.34621569999999</v>
      </c>
      <c r="AS33" s="61">
        <v>222.39419821000001</v>
      </c>
      <c r="AT33" s="61">
        <v>221.40388540999999</v>
      </c>
      <c r="AU33" s="61">
        <v>221.20375013</v>
      </c>
      <c r="AV33" s="61">
        <v>233.30242100000001</v>
      </c>
      <c r="AW33" s="61">
        <v>246.89712299999999</v>
      </c>
      <c r="AX33" s="61">
        <v>253.34327219999997</v>
      </c>
      <c r="AY33" s="61">
        <v>253.48570119999999</v>
      </c>
      <c r="AZ33" s="61">
        <v>248.36184857000001</v>
      </c>
      <c r="BA33" s="61">
        <v>260.10748190999999</v>
      </c>
      <c r="BB33" s="61">
        <v>263.24711334</v>
      </c>
      <c r="BC33" s="61">
        <v>270.76594206000004</v>
      </c>
      <c r="BD33" s="61">
        <v>280.10519987999999</v>
      </c>
      <c r="BE33" s="61">
        <v>281.55821814999996</v>
      </c>
      <c r="BF33" s="61">
        <v>290.15009901999997</v>
      </c>
      <c r="BG33" s="62">
        <f>BF33+(BF33*BQ33)</f>
        <v>298.23616202910534</v>
      </c>
      <c r="BH33" s="38"/>
      <c r="BI33" s="60" t="s">
        <v>131</v>
      </c>
      <c r="BJ33" s="4" t="s">
        <v>111</v>
      </c>
      <c r="BK33" s="61"/>
      <c r="BL33" s="61"/>
      <c r="BM33" s="61">
        <v>195.9016915</v>
      </c>
      <c r="BN33" s="61">
        <v>201.36118789999998</v>
      </c>
      <c r="BO33" s="63"/>
      <c r="BP33" s="63"/>
      <c r="BQ33" s="63">
        <f>(BN33-BM33)/BM33</f>
        <v>2.7868551609723992E-2</v>
      </c>
    </row>
    <row r="34" spans="1:69" s="37" customFormat="1" x14ac:dyDescent="0.2">
      <c r="A34" s="5" t="s">
        <v>131</v>
      </c>
      <c r="B34" s="5" t="s">
        <v>11</v>
      </c>
      <c r="C34" s="5" t="s">
        <v>14</v>
      </c>
      <c r="D34" s="5" t="s">
        <v>132</v>
      </c>
      <c r="E34" s="5" t="s">
        <v>11</v>
      </c>
      <c r="F34" s="64">
        <v>0.226656</v>
      </c>
      <c r="G34" s="64">
        <v>0.22709499999999999</v>
      </c>
      <c r="H34" s="64">
        <v>0.23486599999999999</v>
      </c>
      <c r="I34" s="64">
        <v>0.23095100000000002</v>
      </c>
      <c r="J34" s="64">
        <v>0.238204</v>
      </c>
      <c r="K34" s="64">
        <v>0.25240400000000002</v>
      </c>
      <c r="L34" s="64">
        <v>0.254944</v>
      </c>
      <c r="M34" s="64">
        <v>0.25989400000000001</v>
      </c>
      <c r="N34" s="64">
        <v>0.25700500000000004</v>
      </c>
      <c r="O34" s="64">
        <v>0.26469399999999998</v>
      </c>
      <c r="P34" s="64">
        <v>0.27219199999999999</v>
      </c>
      <c r="Q34" s="64">
        <v>0.26175199999999998</v>
      </c>
      <c r="R34" s="64">
        <v>0.278447</v>
      </c>
      <c r="S34" s="64">
        <v>0.27115900000000004</v>
      </c>
      <c r="T34" s="64">
        <v>0.29202899999999998</v>
      </c>
      <c r="U34" s="64">
        <v>0.28464600000000001</v>
      </c>
      <c r="V34" s="64">
        <v>0.30095100000000002</v>
      </c>
      <c r="W34" s="64">
        <v>0.29913600000000001</v>
      </c>
      <c r="X34" s="64">
        <v>0.31193799999999999</v>
      </c>
      <c r="Y34" s="64">
        <v>0.304068</v>
      </c>
      <c r="Z34" s="64">
        <v>0.323241</v>
      </c>
      <c r="AA34" s="64">
        <v>0.34029999999999999</v>
      </c>
      <c r="AB34" s="64">
        <v>0.32777000000000001</v>
      </c>
      <c r="AC34" s="64">
        <v>0.34706500000000001</v>
      </c>
      <c r="AD34" s="64">
        <v>0.36858099999999999</v>
      </c>
      <c r="AE34" s="64">
        <v>0.37370999999999999</v>
      </c>
      <c r="AF34" s="64">
        <v>0.39200100000000004</v>
      </c>
      <c r="AG34" s="64">
        <v>0.37215700000000002</v>
      </c>
      <c r="AH34" s="64">
        <v>0.39234400000000003</v>
      </c>
      <c r="AI34" s="64">
        <v>0.40724099999999996</v>
      </c>
      <c r="AJ34" s="64">
        <v>0.41234700000000002</v>
      </c>
      <c r="AK34" s="64">
        <v>0.41778500000000002</v>
      </c>
      <c r="AL34" s="64">
        <v>0.41834700000000002</v>
      </c>
      <c r="AM34" s="64">
        <v>0.44208500000000006</v>
      </c>
      <c r="AN34" s="64">
        <v>0.44170399999999999</v>
      </c>
      <c r="AO34" s="64">
        <v>0.45782499999999998</v>
      </c>
      <c r="AP34" s="64">
        <v>0.46936099999999997</v>
      </c>
      <c r="AQ34" s="64">
        <v>0.47189300000000001</v>
      </c>
      <c r="AR34" s="64">
        <v>0.486321</v>
      </c>
      <c r="AS34" s="64">
        <v>0.49558999999999997</v>
      </c>
      <c r="AT34" s="64">
        <v>0.51283800000000002</v>
      </c>
      <c r="AU34" s="64">
        <v>0.52131000000000005</v>
      </c>
      <c r="AV34" s="64">
        <v>0.53275299999999992</v>
      </c>
      <c r="AW34" s="64">
        <v>0.54072399999999998</v>
      </c>
      <c r="AX34" s="64">
        <v>0.55922099999999997</v>
      </c>
      <c r="AY34" s="64">
        <v>0.58886400000000005</v>
      </c>
      <c r="AZ34" s="64">
        <v>0.60346</v>
      </c>
      <c r="BA34" s="64">
        <v>0.62153100000000006</v>
      </c>
      <c r="BB34" s="64">
        <v>0.614676</v>
      </c>
      <c r="BC34" s="64">
        <v>0.63649</v>
      </c>
      <c r="BD34" s="64">
        <v>0.64987700000000004</v>
      </c>
      <c r="BE34" s="64">
        <v>0.64283199999999996</v>
      </c>
      <c r="BF34" s="64">
        <v>0.67813800000000002</v>
      </c>
      <c r="BG34" s="65">
        <f>BG35/BG33</f>
        <v>0.69363737029604622</v>
      </c>
      <c r="BH34" s="38"/>
      <c r="BI34" s="5"/>
      <c r="BJ34" s="5"/>
      <c r="BK34" s="64"/>
      <c r="BL34" s="64"/>
      <c r="BM34" s="64"/>
      <c r="BN34" s="64"/>
      <c r="BO34" s="66"/>
      <c r="BP34" s="66"/>
      <c r="BQ34" s="66"/>
    </row>
    <row r="35" spans="1:69" s="37" customFormat="1" x14ac:dyDescent="0.2">
      <c r="A35" s="5" t="s">
        <v>131</v>
      </c>
      <c r="B35" s="5" t="s">
        <v>112</v>
      </c>
      <c r="C35" s="5" t="s">
        <v>113</v>
      </c>
      <c r="D35" s="5" t="s">
        <v>132</v>
      </c>
      <c r="E35" s="5" t="s">
        <v>114</v>
      </c>
      <c r="F35" s="67">
        <v>25.75285972</v>
      </c>
      <c r="G35" s="67">
        <v>26.401382609999999</v>
      </c>
      <c r="H35" s="67">
        <v>28.001066170000001</v>
      </c>
      <c r="I35" s="67">
        <v>28.412284979999999</v>
      </c>
      <c r="J35" s="67">
        <v>29.713884850000003</v>
      </c>
      <c r="K35" s="67">
        <v>30.84976743</v>
      </c>
      <c r="L35" s="67">
        <v>31.767817760000003</v>
      </c>
      <c r="M35" s="67">
        <v>32.728373249999997</v>
      </c>
      <c r="N35" s="67">
        <v>32.598414640000001</v>
      </c>
      <c r="O35" s="67">
        <v>34.946968799999993</v>
      </c>
      <c r="P35" s="67">
        <v>36.789710790000001</v>
      </c>
      <c r="Q35" s="67">
        <v>35.78578375</v>
      </c>
      <c r="R35" s="67">
        <v>39.534141920000003</v>
      </c>
      <c r="S35" s="67">
        <v>38.630607299999994</v>
      </c>
      <c r="T35" s="67">
        <v>41.606907439999993</v>
      </c>
      <c r="U35" s="67">
        <v>39.195899509999997</v>
      </c>
      <c r="V35" s="67">
        <v>44.560027150000003</v>
      </c>
      <c r="W35" s="67">
        <v>46.996917939999996</v>
      </c>
      <c r="X35" s="67">
        <v>50.741084450000002</v>
      </c>
      <c r="Y35" s="67">
        <v>49.294001270000003</v>
      </c>
      <c r="Z35" s="67">
        <v>53.156208759999998</v>
      </c>
      <c r="AA35" s="67">
        <v>56.490030990000001</v>
      </c>
      <c r="AB35" s="67">
        <v>52.750147830000003</v>
      </c>
      <c r="AC35" s="67">
        <v>58.865676229999998</v>
      </c>
      <c r="AD35" s="67">
        <v>64.305428520000007</v>
      </c>
      <c r="AE35" s="67">
        <v>64.39946578</v>
      </c>
      <c r="AF35" s="67">
        <v>67.538538930000016</v>
      </c>
      <c r="AG35" s="67">
        <v>67.931532099999998</v>
      </c>
      <c r="AH35" s="67">
        <v>72.167618930000017</v>
      </c>
      <c r="AI35" s="67">
        <v>75.52768184</v>
      </c>
      <c r="AJ35" s="67">
        <v>77.734786560000003</v>
      </c>
      <c r="AK35" s="67">
        <v>79.091986609999992</v>
      </c>
      <c r="AL35" s="67">
        <v>79.935494090000006</v>
      </c>
      <c r="AM35" s="67">
        <v>88.351312280000002</v>
      </c>
      <c r="AN35" s="67">
        <v>91.923943610000009</v>
      </c>
      <c r="AO35" s="67">
        <v>93.446630839999997</v>
      </c>
      <c r="AP35" s="67">
        <v>97.991149629999995</v>
      </c>
      <c r="AQ35" s="67">
        <v>102.5595859</v>
      </c>
      <c r="AR35" s="67">
        <v>109.10423141</v>
      </c>
      <c r="AS35" s="67">
        <v>110.21637398</v>
      </c>
      <c r="AT35" s="67">
        <v>113.54421843000002</v>
      </c>
      <c r="AU35" s="67">
        <v>115.3157411</v>
      </c>
      <c r="AV35" s="67">
        <v>124.29245886</v>
      </c>
      <c r="AW35" s="67">
        <v>133.50314173999999</v>
      </c>
      <c r="AX35" s="67">
        <v>141.67477105</v>
      </c>
      <c r="AY35" s="67">
        <v>149.26850042000001</v>
      </c>
      <c r="AZ35" s="67">
        <v>149.87634953</v>
      </c>
      <c r="BA35" s="67">
        <v>161.66476396000002</v>
      </c>
      <c r="BB35" s="67">
        <v>161.81181337000001</v>
      </c>
      <c r="BC35" s="67">
        <v>172.33978316</v>
      </c>
      <c r="BD35" s="67">
        <v>182.03387787</v>
      </c>
      <c r="BE35" s="67">
        <v>180.99467168000001</v>
      </c>
      <c r="BF35" s="67">
        <v>196.76170902000001</v>
      </c>
      <c r="BG35" s="68">
        <f>BF35+(BF35*BQ35)</f>
        <v>206.86774715705417</v>
      </c>
      <c r="BH35" s="38"/>
      <c r="BI35" s="5" t="s">
        <v>131</v>
      </c>
      <c r="BJ35" s="5" t="s">
        <v>115</v>
      </c>
      <c r="BK35" s="67"/>
      <c r="BL35" s="67"/>
      <c r="BM35" s="67">
        <v>431.56938069999995</v>
      </c>
      <c r="BN35" s="67">
        <v>453.73556660000003</v>
      </c>
      <c r="BO35" s="66"/>
      <c r="BP35" s="66"/>
      <c r="BQ35" s="66">
        <f>(BN35-BM35)/BM35</f>
        <v>5.1361813166742286E-2</v>
      </c>
    </row>
    <row r="36" spans="1:69" s="37" customFormat="1" x14ac:dyDescent="0.2">
      <c r="A36" s="49" t="s">
        <v>133</v>
      </c>
      <c r="B36" s="50" t="s">
        <v>13</v>
      </c>
      <c r="C36" s="50" t="s">
        <v>15</v>
      </c>
      <c r="D36" s="50" t="s">
        <v>134</v>
      </c>
      <c r="E36" s="50" t="s">
        <v>12</v>
      </c>
      <c r="F36" s="1">
        <v>3.6210369999999998</v>
      </c>
      <c r="G36" s="1">
        <v>3.422412</v>
      </c>
      <c r="H36" s="1">
        <v>3.51763</v>
      </c>
      <c r="I36" s="1">
        <v>3.5408249999999999</v>
      </c>
      <c r="J36" s="1">
        <v>3.6173850000000001</v>
      </c>
      <c r="K36" s="1">
        <v>3.5236700000000001</v>
      </c>
      <c r="L36" s="1">
        <v>3.081995</v>
      </c>
      <c r="M36" s="1">
        <v>3.1852739999999997</v>
      </c>
      <c r="N36" s="1">
        <v>3.2957320000000001</v>
      </c>
      <c r="O36" s="1">
        <v>3.2630270000000001</v>
      </c>
      <c r="P36" s="1">
        <v>3.311979</v>
      </c>
      <c r="Q36" s="1">
        <v>3.210852</v>
      </c>
      <c r="R36" s="1">
        <v>3.263026</v>
      </c>
      <c r="S36" s="1">
        <v>3.49823</v>
      </c>
      <c r="T36" s="1">
        <v>3.5391539999999999</v>
      </c>
      <c r="U36" s="1">
        <v>3.5931139999999999</v>
      </c>
      <c r="V36" s="1">
        <v>3.7223190000000002</v>
      </c>
      <c r="W36" s="1">
        <v>3.7183110000000004</v>
      </c>
      <c r="X36" s="1">
        <v>4.1550880000000001</v>
      </c>
      <c r="Y36" s="1">
        <v>4.2768280000000001</v>
      </c>
      <c r="Z36" s="1">
        <v>4.0775350000000001</v>
      </c>
      <c r="AA36" s="1">
        <v>4.190963</v>
      </c>
      <c r="AB36" s="1">
        <v>4.2252650000000003</v>
      </c>
      <c r="AC36" s="1">
        <v>4.6688239999999999</v>
      </c>
      <c r="AD36" s="1">
        <v>4.8988990000000001</v>
      </c>
      <c r="AE36" s="1">
        <v>5.1466530000000006</v>
      </c>
      <c r="AF36" s="1">
        <v>5.3015140000000001</v>
      </c>
      <c r="AG36" s="1">
        <v>5.5771459999999999</v>
      </c>
      <c r="AH36" s="1">
        <v>5.8572839999999999</v>
      </c>
      <c r="AI36" s="1">
        <v>6.1152110000000004</v>
      </c>
      <c r="AJ36" s="1">
        <v>6.4997389999999999</v>
      </c>
      <c r="AK36" s="1">
        <v>6.8237510000000006</v>
      </c>
      <c r="AL36" s="1">
        <v>7.1848299999999998</v>
      </c>
      <c r="AM36" s="1">
        <v>7.5408710000000001</v>
      </c>
      <c r="AN36" s="1">
        <v>7.9995649999999996</v>
      </c>
      <c r="AO36" s="1">
        <v>8.4289850000000008</v>
      </c>
      <c r="AP36" s="1">
        <v>8.7329709999999992</v>
      </c>
      <c r="AQ36" s="1">
        <v>9.0633790000000012</v>
      </c>
      <c r="AR36" s="1">
        <v>9.3959449999999993</v>
      </c>
      <c r="AS36" s="1">
        <v>10.031527000000001</v>
      </c>
      <c r="AT36" s="1">
        <v>10.610768999999999</v>
      </c>
      <c r="AU36" s="1">
        <v>11.332436</v>
      </c>
      <c r="AV36" s="1">
        <v>11.685933</v>
      </c>
      <c r="AW36" s="1">
        <v>12.271829</v>
      </c>
      <c r="AX36" s="1">
        <v>12.908476</v>
      </c>
      <c r="AY36" s="1">
        <v>13.312728</v>
      </c>
      <c r="AZ36" s="1">
        <v>13.943424</v>
      </c>
      <c r="BA36" s="1">
        <v>14.753043</v>
      </c>
      <c r="BB36" s="1">
        <v>15.448669000000001</v>
      </c>
      <c r="BC36" s="1">
        <v>16.108279</v>
      </c>
      <c r="BD36" s="1">
        <v>16.903133999999998</v>
      </c>
      <c r="BE36" s="1">
        <v>17.631754000000001</v>
      </c>
      <c r="BF36" s="1">
        <v>18.053325000000001</v>
      </c>
      <c r="BG36" s="1"/>
      <c r="BH36" s="38"/>
      <c r="BI36" s="50"/>
      <c r="BJ36" s="50"/>
      <c r="BK36" s="70"/>
      <c r="BL36" s="70"/>
      <c r="BM36" s="70"/>
      <c r="BN36" s="70"/>
      <c r="BO36" s="71"/>
      <c r="BP36" s="71"/>
      <c r="BQ36" s="71"/>
    </row>
    <row r="37" spans="1:69" s="37" customFormat="1" x14ac:dyDescent="0.2">
      <c r="A37" s="53" t="s">
        <v>133</v>
      </c>
      <c r="B37" s="54" t="s">
        <v>11</v>
      </c>
      <c r="C37" s="54" t="s">
        <v>14</v>
      </c>
      <c r="D37" s="54" t="s">
        <v>134</v>
      </c>
      <c r="E37" s="54" t="s">
        <v>11</v>
      </c>
      <c r="F37" s="55">
        <v>3.7658410000000004</v>
      </c>
      <c r="G37" s="55">
        <v>3.8702139999999998</v>
      </c>
      <c r="H37" s="55">
        <v>3.8604629999999998</v>
      </c>
      <c r="I37" s="55">
        <v>3.8378970000000003</v>
      </c>
      <c r="J37" s="55">
        <v>3.8125620000000002</v>
      </c>
      <c r="K37" s="55">
        <v>3.8855789999999999</v>
      </c>
      <c r="L37" s="55">
        <v>4.2652790000000005</v>
      </c>
      <c r="M37" s="55">
        <v>4.4186269999999999</v>
      </c>
      <c r="N37" s="55">
        <v>4.4818150000000001</v>
      </c>
      <c r="O37" s="55">
        <v>4.6361679999999996</v>
      </c>
      <c r="P37" s="55">
        <v>4.9271830000000003</v>
      </c>
      <c r="Q37" s="55">
        <v>5.1931539999999998</v>
      </c>
      <c r="R37" s="55">
        <v>5.3081519999999998</v>
      </c>
      <c r="S37" s="55">
        <v>5.5738149999999997</v>
      </c>
      <c r="T37" s="55">
        <v>5.9255449999999996</v>
      </c>
      <c r="U37" s="55">
        <v>5.9148779999999999</v>
      </c>
      <c r="V37" s="55">
        <v>5.9857910000000007</v>
      </c>
      <c r="W37" s="55">
        <v>6.6693089999999993</v>
      </c>
      <c r="X37" s="55">
        <v>6.5741619999999994</v>
      </c>
      <c r="Y37" s="55">
        <v>6.9814999999999996</v>
      </c>
      <c r="Z37" s="55">
        <v>7.6026440000000006</v>
      </c>
      <c r="AA37" s="55">
        <v>8.5318570000000005</v>
      </c>
      <c r="AB37" s="55">
        <v>7.8800550000000005</v>
      </c>
      <c r="AC37" s="55">
        <v>8.6529990000000012</v>
      </c>
      <c r="AD37" s="55">
        <v>8.8231979999999997</v>
      </c>
      <c r="AE37" s="55">
        <v>9.1161169999999991</v>
      </c>
      <c r="AF37" s="55">
        <v>9.0710289999999993</v>
      </c>
      <c r="AG37" s="55">
        <v>9.4952000000000005</v>
      </c>
      <c r="AH37" s="55">
        <v>10.048446999999999</v>
      </c>
      <c r="AI37" s="55">
        <v>9.9591130000000003</v>
      </c>
      <c r="AJ37" s="55">
        <v>9.7369000000000003</v>
      </c>
      <c r="AK37" s="55">
        <v>9.8020259999999997</v>
      </c>
      <c r="AL37" s="55">
        <v>10.937207000000001</v>
      </c>
      <c r="AM37" s="55">
        <v>10.770042</v>
      </c>
      <c r="AN37" s="55">
        <v>11.014753000000001</v>
      </c>
      <c r="AO37" s="55">
        <v>11.037927</v>
      </c>
      <c r="AP37" s="55">
        <v>11.354386999999999</v>
      </c>
      <c r="AQ37" s="55">
        <v>10.872933999999999</v>
      </c>
      <c r="AR37" s="55">
        <v>12.167699000000001</v>
      </c>
      <c r="AS37" s="55">
        <v>11.998154</v>
      </c>
      <c r="AT37" s="55">
        <v>12.132415</v>
      </c>
      <c r="AU37" s="55">
        <v>11.95293</v>
      </c>
      <c r="AV37" s="55">
        <v>12.848255</v>
      </c>
      <c r="AW37" s="55">
        <v>13.304817000000002</v>
      </c>
      <c r="AX37" s="55">
        <v>14.084992000000002</v>
      </c>
      <c r="AY37" s="55">
        <v>14.687756</v>
      </c>
      <c r="AZ37" s="55">
        <v>13.840125</v>
      </c>
      <c r="BA37" s="55">
        <v>14.514842000000002</v>
      </c>
      <c r="BB37" s="55">
        <v>14.130207999999998</v>
      </c>
      <c r="BC37" s="55">
        <v>13.941281</v>
      </c>
      <c r="BD37" s="55">
        <v>14.528295000000002</v>
      </c>
      <c r="BE37" s="55">
        <v>14.487148999999999</v>
      </c>
      <c r="BF37" s="55">
        <v>14.760645999999999</v>
      </c>
      <c r="BG37" s="55"/>
      <c r="BH37" s="38"/>
      <c r="BI37" s="54"/>
      <c r="BJ37" s="54"/>
      <c r="BK37" s="55"/>
      <c r="BL37" s="55"/>
      <c r="BM37" s="55"/>
      <c r="BN37" s="55"/>
      <c r="BO37" s="57"/>
      <c r="BP37" s="57"/>
      <c r="BQ37" s="57"/>
    </row>
    <row r="38" spans="1:69" s="37" customFormat="1" x14ac:dyDescent="0.2">
      <c r="A38" s="53" t="s">
        <v>133</v>
      </c>
      <c r="B38" s="54" t="s">
        <v>112</v>
      </c>
      <c r="C38" s="54" t="s">
        <v>113</v>
      </c>
      <c r="D38" s="54" t="s">
        <v>134</v>
      </c>
      <c r="E38" s="54" t="s">
        <v>114</v>
      </c>
      <c r="F38" s="2">
        <v>13.63625</v>
      </c>
      <c r="G38" s="2">
        <v>13.245466</v>
      </c>
      <c r="H38" s="2">
        <v>13.579681000000001</v>
      </c>
      <c r="I38" s="2">
        <v>13.589323</v>
      </c>
      <c r="J38" s="2">
        <v>13.791506</v>
      </c>
      <c r="K38" s="2">
        <v>13.691499</v>
      </c>
      <c r="L38" s="2">
        <v>13.145567999999999</v>
      </c>
      <c r="M38" s="2">
        <v>14.074539000000001</v>
      </c>
      <c r="N38" s="2">
        <v>14.770861</v>
      </c>
      <c r="O38" s="2">
        <v>15.127941999999999</v>
      </c>
      <c r="P38" s="2">
        <v>16.318726999999999</v>
      </c>
      <c r="Q38" s="2">
        <v>16.674448000000002</v>
      </c>
      <c r="R38" s="2">
        <v>17.320636999999998</v>
      </c>
      <c r="S38" s="2">
        <v>19.498488000000002</v>
      </c>
      <c r="T38" s="2">
        <v>20.971418</v>
      </c>
      <c r="U38" s="2">
        <v>21.252830999999997</v>
      </c>
      <c r="V38" s="2">
        <v>22.281025000000003</v>
      </c>
      <c r="W38" s="2">
        <v>24.798565999999997</v>
      </c>
      <c r="X38" s="2">
        <v>27.316222000000003</v>
      </c>
      <c r="Y38" s="2">
        <v>29.858674999999998</v>
      </c>
      <c r="Z38" s="2">
        <v>31.000046999999999</v>
      </c>
      <c r="AA38" s="2">
        <v>35.756698999999998</v>
      </c>
      <c r="AB38" s="2">
        <v>33.295321999999999</v>
      </c>
      <c r="AC38" s="2">
        <v>40.399328000000004</v>
      </c>
      <c r="AD38" s="2">
        <v>43.223956000000001</v>
      </c>
      <c r="AE38" s="2">
        <v>46.917489000000003</v>
      </c>
      <c r="AF38" s="2">
        <v>48.090188999999995</v>
      </c>
      <c r="AG38" s="2">
        <v>52.956113999999999</v>
      </c>
      <c r="AH38" s="2">
        <v>58.856608999999999</v>
      </c>
      <c r="AI38" s="2">
        <v>60.902076999999998</v>
      </c>
      <c r="AJ38" s="2">
        <v>63.287309999999998</v>
      </c>
      <c r="AK38" s="2">
        <v>66.886583999999999</v>
      </c>
      <c r="AL38" s="2">
        <v>78.581975999999997</v>
      </c>
      <c r="AM38" s="2">
        <v>81.21549499999999</v>
      </c>
      <c r="AN38" s="2">
        <v>88.113230000000001</v>
      </c>
      <c r="AO38" s="2">
        <v>93.038524999999993</v>
      </c>
      <c r="AP38" s="2">
        <v>99.157531000000006</v>
      </c>
      <c r="AQ38" s="2">
        <v>98.545524999999998</v>
      </c>
      <c r="AR38" s="2">
        <v>114.32703100000001</v>
      </c>
      <c r="AS38" s="2">
        <v>120.359808</v>
      </c>
      <c r="AT38" s="2">
        <v>128.734251</v>
      </c>
      <c r="AU38" s="2">
        <v>135.45581099999998</v>
      </c>
      <c r="AV38" s="2">
        <v>150.14385200000001</v>
      </c>
      <c r="AW38" s="2">
        <v>163.274438</v>
      </c>
      <c r="AX38" s="2">
        <v>181.81577999999999</v>
      </c>
      <c r="AY38" s="2">
        <v>195.534099</v>
      </c>
      <c r="AZ38" s="2">
        <v>192.978736</v>
      </c>
      <c r="BA38" s="2">
        <v>214.13808900000001</v>
      </c>
      <c r="BB38" s="2">
        <v>218.2929</v>
      </c>
      <c r="BC38" s="2">
        <v>224.57003748</v>
      </c>
      <c r="BD38" s="2">
        <v>245.57371949000003</v>
      </c>
      <c r="BE38" s="2">
        <v>255.43385000000001</v>
      </c>
      <c r="BF38" s="2">
        <v>266.47873200999999</v>
      </c>
      <c r="BG38" s="58"/>
      <c r="BH38" s="38"/>
      <c r="BI38" s="54"/>
      <c r="BJ38" s="54"/>
      <c r="BK38" s="2"/>
      <c r="BL38" s="2"/>
      <c r="BM38" s="2"/>
      <c r="BN38" s="2"/>
      <c r="BO38" s="57"/>
      <c r="BP38" s="57"/>
      <c r="BQ38" s="57"/>
    </row>
    <row r="39" spans="1:69" s="37" customFormat="1" x14ac:dyDescent="0.2">
      <c r="A39" s="72" t="s">
        <v>133</v>
      </c>
      <c r="B39" s="73" t="s">
        <v>112</v>
      </c>
      <c r="C39" s="73" t="s">
        <v>113</v>
      </c>
      <c r="D39" s="73" t="s">
        <v>135</v>
      </c>
      <c r="E39" s="73" t="s">
        <v>136</v>
      </c>
      <c r="F39" s="74">
        <v>1.37317</v>
      </c>
      <c r="G39" s="74">
        <v>1.3961710000000001</v>
      </c>
      <c r="H39" s="74">
        <v>1.4717849999999999</v>
      </c>
      <c r="I39" s="74">
        <v>1.5091559999999999</v>
      </c>
      <c r="J39" s="74">
        <v>1.4831220000000001</v>
      </c>
      <c r="K39" s="74">
        <v>1.688205</v>
      </c>
      <c r="L39" s="74">
        <v>1.6634100000000001</v>
      </c>
      <c r="M39" s="74">
        <v>1.6790639999999999</v>
      </c>
      <c r="N39" s="74">
        <v>1.8574299999999999</v>
      </c>
      <c r="O39" s="74">
        <v>1.881391</v>
      </c>
      <c r="P39" s="74">
        <v>2.1443319999999999</v>
      </c>
      <c r="Q39" s="74">
        <v>2.1984170000000001</v>
      </c>
      <c r="R39" s="74">
        <v>2.25454</v>
      </c>
      <c r="S39" s="74">
        <v>2.4429439999999998</v>
      </c>
      <c r="T39" s="74">
        <v>2.8954589999999998</v>
      </c>
      <c r="U39" s="74">
        <v>3.2569979999999998</v>
      </c>
      <c r="V39" s="74">
        <v>3.5542669999999998</v>
      </c>
      <c r="W39" s="74">
        <v>3.5193159999999999</v>
      </c>
      <c r="X39" s="74">
        <v>3.941046</v>
      </c>
      <c r="Y39" s="74">
        <v>4.5887830000000003</v>
      </c>
      <c r="Z39" s="74">
        <v>5.0254370000000002</v>
      </c>
      <c r="AA39" s="74">
        <v>5.5415010000000002</v>
      </c>
      <c r="AB39" s="74">
        <v>6.2518969999999996</v>
      </c>
      <c r="AC39" s="74">
        <v>5.9653090000000004</v>
      </c>
      <c r="AD39" s="74">
        <v>6.7375439999999998</v>
      </c>
      <c r="AE39" s="74">
        <v>8.2092659999999995</v>
      </c>
      <c r="AF39" s="74">
        <v>8.6376030000000004</v>
      </c>
      <c r="AG39" s="74">
        <v>8.3756599999999999</v>
      </c>
      <c r="AH39" s="74">
        <v>9.3656539999999993</v>
      </c>
      <c r="AI39" s="74">
        <v>10.970599</v>
      </c>
      <c r="AJ39" s="74">
        <v>11.060279</v>
      </c>
      <c r="AK39" s="74">
        <v>11.879807</v>
      </c>
      <c r="AL39" s="74">
        <v>12.385401</v>
      </c>
      <c r="AM39" s="74">
        <v>13.667026999999999</v>
      </c>
      <c r="AN39" s="74">
        <v>14.863098000000001</v>
      </c>
      <c r="AO39" s="74">
        <v>15.404436</v>
      </c>
      <c r="AP39" s="74">
        <v>15.281594999999999</v>
      </c>
      <c r="AQ39" s="74">
        <v>16.984679</v>
      </c>
      <c r="AR39" s="74">
        <v>17.871341999999999</v>
      </c>
      <c r="AS39" s="74">
        <v>19.564102999999999</v>
      </c>
      <c r="AT39" s="74">
        <v>21.720108</v>
      </c>
      <c r="AU39" s="74">
        <v>23.998760000000001</v>
      </c>
      <c r="AV39" s="74">
        <v>26.547743000000001</v>
      </c>
      <c r="AW39" s="74">
        <v>26.746680999999999</v>
      </c>
      <c r="AX39" s="74">
        <v>28.819081000000001</v>
      </c>
      <c r="AY39" s="74">
        <v>35.559738000000003</v>
      </c>
      <c r="AZ39" s="74">
        <v>37.620252000000001</v>
      </c>
      <c r="BA39" s="74">
        <v>36.677357999999998</v>
      </c>
      <c r="BB39" s="74">
        <v>38.415207000000002</v>
      </c>
      <c r="BC39" s="74">
        <v>41.080880000000001</v>
      </c>
      <c r="BD39" s="74">
        <v>43.270726000000003</v>
      </c>
      <c r="BE39" s="75">
        <f t="shared" ref="BE39:BG43" si="0">BD39+(BD39*BO39)</f>
        <v>46.567339448632616</v>
      </c>
      <c r="BF39" s="75">
        <f t="shared" si="0"/>
        <v>48.871512602943973</v>
      </c>
      <c r="BG39" s="75">
        <f t="shared" si="0"/>
        <v>50.570840304248605</v>
      </c>
      <c r="BH39" s="38"/>
      <c r="BI39" s="73" t="s">
        <v>137</v>
      </c>
      <c r="BJ39" s="73" t="s">
        <v>119</v>
      </c>
      <c r="BK39" s="74">
        <v>52.582000000000001</v>
      </c>
      <c r="BL39" s="74">
        <v>56.588000000000001</v>
      </c>
      <c r="BM39" s="74">
        <v>59.387999999999998</v>
      </c>
      <c r="BN39" s="74">
        <v>61.453000000000003</v>
      </c>
      <c r="BO39" s="76">
        <f t="shared" ref="BO39:BQ43" si="1">(BL39-BK39)/BK39</f>
        <v>7.618576699250694E-2</v>
      </c>
      <c r="BP39" s="76">
        <f t="shared" si="1"/>
        <v>4.9480455220187972E-2</v>
      </c>
      <c r="BQ39" s="76">
        <f t="shared" si="1"/>
        <v>3.4771334276284857E-2</v>
      </c>
    </row>
    <row r="40" spans="1:69" s="37" customFormat="1" x14ac:dyDescent="0.2">
      <c r="A40" s="49" t="s">
        <v>138</v>
      </c>
      <c r="B40" s="50" t="s">
        <v>112</v>
      </c>
      <c r="C40" s="50" t="s">
        <v>113</v>
      </c>
      <c r="D40" s="50" t="s">
        <v>139</v>
      </c>
      <c r="E40" s="73" t="s">
        <v>114</v>
      </c>
      <c r="F40" s="1">
        <v>1.3593395000000001</v>
      </c>
      <c r="G40" s="1">
        <v>0.93129786000000003</v>
      </c>
      <c r="H40" s="1">
        <v>1.8078767</v>
      </c>
      <c r="I40" s="1">
        <v>0.93627678999999997</v>
      </c>
      <c r="J40" s="1">
        <v>1.24450624</v>
      </c>
      <c r="K40" s="1">
        <v>1.28648658</v>
      </c>
      <c r="L40" s="1">
        <v>1.3588159200000001</v>
      </c>
      <c r="M40" s="1">
        <v>1.5025361699999999</v>
      </c>
      <c r="N40" s="1">
        <v>1.28879553</v>
      </c>
      <c r="O40" s="1">
        <v>1.40528341</v>
      </c>
      <c r="P40" s="1">
        <v>1.58147306</v>
      </c>
      <c r="Q40" s="1">
        <v>1.45359583</v>
      </c>
      <c r="R40" s="1">
        <v>1.52982251</v>
      </c>
      <c r="S40" s="1">
        <v>1.4771957500000001</v>
      </c>
      <c r="T40" s="1">
        <v>1.8222335299999999</v>
      </c>
      <c r="U40" s="1">
        <v>1.4082135800000002</v>
      </c>
      <c r="V40" s="1">
        <v>1.6190686299999999</v>
      </c>
      <c r="W40" s="1">
        <v>1.6400808500000001</v>
      </c>
      <c r="X40" s="1">
        <v>1.5144594999999998</v>
      </c>
      <c r="Y40" s="1">
        <v>1.9797935</v>
      </c>
      <c r="Z40" s="1">
        <v>1.4560294499999999</v>
      </c>
      <c r="AA40" s="1">
        <v>1.9618271000000003</v>
      </c>
      <c r="AB40" s="1">
        <v>1.6855487</v>
      </c>
      <c r="AC40" s="1">
        <v>1.66304918</v>
      </c>
      <c r="AD40" s="1">
        <v>1.7177627199999999</v>
      </c>
      <c r="AE40" s="1">
        <v>1.5672244399999999</v>
      </c>
      <c r="AF40" s="1">
        <v>1.9978309599999999</v>
      </c>
      <c r="AG40" s="1">
        <v>1.4899517800000002</v>
      </c>
      <c r="AH40" s="1">
        <v>1.7767955500000001</v>
      </c>
      <c r="AI40" s="1">
        <v>1.4954715000000001</v>
      </c>
      <c r="AJ40" s="1">
        <v>2.3212706400000003</v>
      </c>
      <c r="AK40" s="1">
        <v>1.8240244299999999</v>
      </c>
      <c r="AL40" s="1">
        <v>1.90068558</v>
      </c>
      <c r="AM40" s="1">
        <v>1.7927372399999999</v>
      </c>
      <c r="AN40" s="1">
        <v>1.6579947900000001</v>
      </c>
      <c r="AO40" s="1">
        <v>2.5831452599999998</v>
      </c>
      <c r="AP40" s="1">
        <v>2.6071335499999999</v>
      </c>
      <c r="AQ40" s="1">
        <v>2.3950530199999998</v>
      </c>
      <c r="AR40" s="1">
        <v>2.3680097199999999</v>
      </c>
      <c r="AS40" s="1">
        <v>2.5220425299999998</v>
      </c>
      <c r="AT40" s="1">
        <v>2.6656074199999997</v>
      </c>
      <c r="AU40" s="1">
        <v>2.4303351000000002</v>
      </c>
      <c r="AV40" s="1">
        <v>3.09922663</v>
      </c>
      <c r="AW40" s="1">
        <v>2.9106243199999997</v>
      </c>
      <c r="AX40" s="1">
        <v>2.5656053999999999</v>
      </c>
      <c r="AY40" s="1">
        <v>2.9206309999999998</v>
      </c>
      <c r="AZ40" s="1">
        <v>2.7563335000000002</v>
      </c>
      <c r="BA40" s="1">
        <v>2.68822699</v>
      </c>
      <c r="BB40" s="1">
        <v>2.8737254600000002</v>
      </c>
      <c r="BC40" s="1">
        <v>3.2705691200000002</v>
      </c>
      <c r="BD40" s="1">
        <v>3.34078791</v>
      </c>
      <c r="BE40" s="1">
        <v>3.4889066200000003</v>
      </c>
      <c r="BF40" s="1">
        <v>2.8257295199999999</v>
      </c>
      <c r="BG40" s="75">
        <f t="shared" si="0"/>
        <v>2.0958993796433121</v>
      </c>
      <c r="BH40" s="38"/>
      <c r="BI40" s="50" t="s">
        <v>140</v>
      </c>
      <c r="BJ40" s="73" t="s">
        <v>119</v>
      </c>
      <c r="BK40" s="1"/>
      <c r="BL40" s="1"/>
      <c r="BM40" s="1">
        <v>3.14</v>
      </c>
      <c r="BN40" s="1">
        <v>2.3290000000000002</v>
      </c>
      <c r="BO40" s="52"/>
      <c r="BP40" s="52"/>
      <c r="BQ40" s="76">
        <f t="shared" si="1"/>
        <v>-0.25828025477707006</v>
      </c>
    </row>
    <row r="41" spans="1:69" s="37" customFormat="1" x14ac:dyDescent="0.2">
      <c r="A41" s="49" t="s">
        <v>141</v>
      </c>
      <c r="B41" s="50" t="s">
        <v>112</v>
      </c>
      <c r="C41" s="50" t="s">
        <v>113</v>
      </c>
      <c r="D41" s="50" t="s">
        <v>142</v>
      </c>
      <c r="E41" s="73" t="s">
        <v>114</v>
      </c>
      <c r="F41" s="1">
        <v>3.0365509799999999</v>
      </c>
      <c r="G41" s="1">
        <v>3.3242375399999999</v>
      </c>
      <c r="H41" s="1">
        <v>3.5568041500000001</v>
      </c>
      <c r="I41" s="1">
        <v>3.5446206499999997</v>
      </c>
      <c r="J41" s="1">
        <v>3.8297342799999998</v>
      </c>
      <c r="K41" s="1">
        <v>4.3266142599999995</v>
      </c>
      <c r="L41" s="1">
        <v>4.6180343000000006</v>
      </c>
      <c r="M41" s="1">
        <v>4.6279594699999995</v>
      </c>
      <c r="N41" s="1">
        <v>5.0463411799999998</v>
      </c>
      <c r="O41" s="1">
        <v>6.2628934300000001</v>
      </c>
      <c r="P41" s="1">
        <v>6.59537423</v>
      </c>
      <c r="Q41" s="1">
        <v>6.6551921600000004</v>
      </c>
      <c r="R41" s="1">
        <v>6.8102663600000009</v>
      </c>
      <c r="S41" s="1">
        <v>8.3164931400000004</v>
      </c>
      <c r="T41" s="1">
        <v>7.7673471500000009</v>
      </c>
      <c r="U41" s="1">
        <v>9.6248278900000006</v>
      </c>
      <c r="V41" s="1">
        <v>9.5808612899999996</v>
      </c>
      <c r="W41" s="1">
        <v>11.084774539999998</v>
      </c>
      <c r="X41" s="1">
        <v>11.95917311</v>
      </c>
      <c r="Y41" s="1">
        <v>13.195121140000001</v>
      </c>
      <c r="Z41" s="1">
        <v>13.01161911</v>
      </c>
      <c r="AA41" s="1">
        <v>13.188052279999999</v>
      </c>
      <c r="AB41" s="1">
        <v>13.893254750000001</v>
      </c>
      <c r="AC41" s="1">
        <v>13.22814762</v>
      </c>
      <c r="AD41" s="1">
        <v>14.088208099999999</v>
      </c>
      <c r="AE41" s="1">
        <v>14.187212210000002</v>
      </c>
      <c r="AF41" s="1">
        <v>15.48683699</v>
      </c>
      <c r="AG41" s="1">
        <v>15.501328029999998</v>
      </c>
      <c r="AH41" s="1">
        <v>15.06762608</v>
      </c>
      <c r="AI41" s="1">
        <v>15.921825939999998</v>
      </c>
      <c r="AJ41" s="1">
        <v>15.98742274</v>
      </c>
      <c r="AK41" s="1">
        <v>17.381379169999999</v>
      </c>
      <c r="AL41" s="1">
        <v>17.719100329999996</v>
      </c>
      <c r="AM41" s="1">
        <v>18.178957879999999</v>
      </c>
      <c r="AN41" s="1">
        <v>20.11127463</v>
      </c>
      <c r="AO41" s="1">
        <v>20.614076170000001</v>
      </c>
      <c r="AP41" s="1">
        <v>21.128153300000001</v>
      </c>
      <c r="AQ41" s="1">
        <v>24.360143399999998</v>
      </c>
      <c r="AR41" s="1">
        <v>25.190255440000001</v>
      </c>
      <c r="AS41" s="1">
        <v>25.6223922</v>
      </c>
      <c r="AT41" s="1">
        <v>27.71140656</v>
      </c>
      <c r="AU41" s="1">
        <v>29.037565539999999</v>
      </c>
      <c r="AV41" s="1">
        <v>30.826375079999998</v>
      </c>
      <c r="AW41" s="1">
        <v>30.685308559999999</v>
      </c>
      <c r="AX41" s="1">
        <v>34.219960229999998</v>
      </c>
      <c r="AY41" s="1">
        <v>34.978248950000001</v>
      </c>
      <c r="AZ41" s="1">
        <v>37.451627710000004</v>
      </c>
      <c r="BA41" s="1">
        <v>36.030334750000002</v>
      </c>
      <c r="BB41" s="1">
        <v>36.433959569999999</v>
      </c>
      <c r="BC41" s="1">
        <v>40.688597099999996</v>
      </c>
      <c r="BD41" s="1">
        <v>41.924158479999996</v>
      </c>
      <c r="BE41" s="1">
        <v>41.99895034</v>
      </c>
      <c r="BF41" s="1">
        <v>42.659143049999997</v>
      </c>
      <c r="BG41" s="75">
        <f t="shared" si="0"/>
        <v>45.35046098597666</v>
      </c>
      <c r="BH41" s="38"/>
      <c r="BI41" s="50" t="s">
        <v>143</v>
      </c>
      <c r="BJ41" s="50" t="s">
        <v>119</v>
      </c>
      <c r="BK41" s="1"/>
      <c r="BL41" s="1"/>
      <c r="BM41" s="1">
        <v>45</v>
      </c>
      <c r="BN41" s="1">
        <v>47.838999999999999</v>
      </c>
      <c r="BO41" s="76"/>
      <c r="BP41" s="76"/>
      <c r="BQ41" s="76">
        <f t="shared" si="1"/>
        <v>6.3088888888888861E-2</v>
      </c>
    </row>
    <row r="42" spans="1:69" s="37" customFormat="1" x14ac:dyDescent="0.2">
      <c r="A42" s="49" t="s">
        <v>144</v>
      </c>
      <c r="B42" s="50" t="s">
        <v>112</v>
      </c>
      <c r="C42" s="50" t="s">
        <v>113</v>
      </c>
      <c r="D42" s="50" t="s">
        <v>145</v>
      </c>
      <c r="E42" s="54" t="s">
        <v>114</v>
      </c>
      <c r="F42" s="1">
        <v>1.1007779499999999</v>
      </c>
      <c r="G42" s="1">
        <v>1.1657561299999999</v>
      </c>
      <c r="H42" s="1">
        <v>1.1238577000000001</v>
      </c>
      <c r="I42" s="1">
        <v>1.0829957699999999</v>
      </c>
      <c r="J42" s="1">
        <v>1.5402931299999998</v>
      </c>
      <c r="K42" s="1">
        <v>1.5323390200000002</v>
      </c>
      <c r="L42" s="1">
        <v>1.64249322</v>
      </c>
      <c r="M42" s="1">
        <v>1.8136203799999999</v>
      </c>
      <c r="N42" s="1">
        <v>1.71159028</v>
      </c>
      <c r="O42" s="1">
        <v>1.8743251699999999</v>
      </c>
      <c r="P42" s="1">
        <v>2.3759292200000002</v>
      </c>
      <c r="Q42" s="1">
        <v>2.3179439900000003</v>
      </c>
      <c r="R42" s="1">
        <v>2.5827881699999997</v>
      </c>
      <c r="S42" s="1">
        <v>2.4416327199999999</v>
      </c>
      <c r="T42" s="1">
        <v>2.6587371899999996</v>
      </c>
      <c r="U42" s="1">
        <v>2.6836790800000001</v>
      </c>
      <c r="V42" s="1">
        <v>2.7164641400000002</v>
      </c>
      <c r="W42" s="1">
        <v>2.9427216999999999</v>
      </c>
      <c r="X42" s="1">
        <v>3.5413692800000001</v>
      </c>
      <c r="Y42" s="1">
        <v>3.6872702999999998</v>
      </c>
      <c r="Z42" s="1">
        <v>4.4088935199999995</v>
      </c>
      <c r="AA42" s="1">
        <v>4.6764053400000005</v>
      </c>
      <c r="AB42" s="1">
        <v>5.0017555999999992</v>
      </c>
      <c r="AC42" s="1">
        <v>5.4624931200000004</v>
      </c>
      <c r="AD42" s="1">
        <v>6.2384248700000002</v>
      </c>
      <c r="AE42" s="1">
        <v>6.4449415499999994</v>
      </c>
      <c r="AF42" s="1">
        <v>7.1625072199999993</v>
      </c>
      <c r="AG42" s="1">
        <v>7.6158275900000003</v>
      </c>
      <c r="AH42" s="1">
        <v>7.8825543399999995</v>
      </c>
      <c r="AI42" s="1">
        <v>8.5896104099999988</v>
      </c>
      <c r="AJ42" s="1">
        <v>8.9033783799999995</v>
      </c>
      <c r="AK42" s="1">
        <v>9.1998670600000008</v>
      </c>
      <c r="AL42" s="1">
        <v>8.9773332799999981</v>
      </c>
      <c r="AM42" s="1">
        <v>9.8582540500000011</v>
      </c>
      <c r="AN42" s="1">
        <v>10.7065404</v>
      </c>
      <c r="AO42" s="1">
        <v>10.970245429999999</v>
      </c>
      <c r="AP42" s="1">
        <v>11.690715369999999</v>
      </c>
      <c r="AQ42" s="1">
        <v>11.54043354</v>
      </c>
      <c r="AR42" s="1">
        <v>12.82891987</v>
      </c>
      <c r="AS42" s="1">
        <v>13.507164769999999</v>
      </c>
      <c r="AT42" s="1">
        <v>12.50524343</v>
      </c>
      <c r="AU42" s="1">
        <v>13.104941140000001</v>
      </c>
      <c r="AV42" s="1">
        <v>12.456199980000001</v>
      </c>
      <c r="AW42" s="1">
        <v>15.022198859999998</v>
      </c>
      <c r="AX42" s="1">
        <v>16.766131909999999</v>
      </c>
      <c r="AY42" s="1">
        <v>18.09585345</v>
      </c>
      <c r="AZ42" s="1">
        <v>17.978541920000005</v>
      </c>
      <c r="BA42" s="1">
        <v>19.266845239999999</v>
      </c>
      <c r="BB42" s="1">
        <v>21.41193037</v>
      </c>
      <c r="BC42" s="1">
        <v>22.842217920000003</v>
      </c>
      <c r="BD42" s="1">
        <v>23.131085129999999</v>
      </c>
      <c r="BE42" s="1">
        <v>24.234083129999998</v>
      </c>
      <c r="BF42" s="1">
        <v>24.687823980000001</v>
      </c>
      <c r="BG42" s="75">
        <f t="shared" si="0"/>
        <v>25.250408920844585</v>
      </c>
      <c r="BH42" s="38"/>
      <c r="BI42" s="50" t="s">
        <v>146</v>
      </c>
      <c r="BJ42" s="50" t="s">
        <v>119</v>
      </c>
      <c r="BK42" s="1"/>
      <c r="BL42" s="1"/>
      <c r="BM42" s="1">
        <v>26.593</v>
      </c>
      <c r="BN42" s="1">
        <v>27.199000000000002</v>
      </c>
      <c r="BO42" s="76"/>
      <c r="BP42" s="76"/>
      <c r="BQ42" s="76">
        <f t="shared" si="1"/>
        <v>2.2787951716617218E-2</v>
      </c>
    </row>
    <row r="43" spans="1:69" s="37" customFormat="1" x14ac:dyDescent="0.2">
      <c r="A43" s="49" t="s">
        <v>147</v>
      </c>
      <c r="B43" s="50" t="s">
        <v>112</v>
      </c>
      <c r="C43" s="50" t="s">
        <v>113</v>
      </c>
      <c r="D43" s="50" t="s">
        <v>148</v>
      </c>
      <c r="E43" s="73" t="s">
        <v>114</v>
      </c>
      <c r="F43" s="1">
        <v>1.94581548</v>
      </c>
      <c r="G43" s="1">
        <v>2.2918436299999998</v>
      </c>
      <c r="H43" s="1">
        <v>2.4090791300000003</v>
      </c>
      <c r="I43" s="1">
        <v>2.3630162599999998</v>
      </c>
      <c r="J43" s="1">
        <v>3.0238742900000002</v>
      </c>
      <c r="K43" s="1">
        <v>3.0335537000000006</v>
      </c>
      <c r="L43" s="1">
        <v>3.5089149800000001</v>
      </c>
      <c r="M43" s="1">
        <v>3.6757778700000001</v>
      </c>
      <c r="N43" s="1">
        <v>3.6537485299999997</v>
      </c>
      <c r="O43" s="1">
        <v>3.65178454</v>
      </c>
      <c r="P43" s="1">
        <v>3.5998587400000002</v>
      </c>
      <c r="Q43" s="1">
        <v>3.6278895000000002</v>
      </c>
      <c r="R43" s="1">
        <v>3.5780180299999995</v>
      </c>
      <c r="S43" s="1">
        <v>4.3832730599999996</v>
      </c>
      <c r="T43" s="1">
        <v>4.1705448599999997</v>
      </c>
      <c r="U43" s="1">
        <v>3.4373852199999999</v>
      </c>
      <c r="V43" s="1">
        <v>3.68783751</v>
      </c>
      <c r="W43" s="1">
        <v>4.5610763299999997</v>
      </c>
      <c r="X43" s="1">
        <v>4.8901597599999995</v>
      </c>
      <c r="Y43" s="1">
        <v>5.1474628400000002</v>
      </c>
      <c r="Z43" s="1">
        <v>5.0528126100000001</v>
      </c>
      <c r="AA43" s="1">
        <v>5.1917207900000006</v>
      </c>
      <c r="AB43" s="1">
        <v>6.1462702699999996</v>
      </c>
      <c r="AC43" s="1">
        <v>6.0342512599999996</v>
      </c>
      <c r="AD43" s="1">
        <v>6.5789310500000004</v>
      </c>
      <c r="AE43" s="1">
        <v>6.8984915500000001</v>
      </c>
      <c r="AF43" s="1">
        <v>6.7519528200000005</v>
      </c>
      <c r="AG43" s="1">
        <v>7.3549223700000006</v>
      </c>
      <c r="AH43" s="1">
        <v>7.6928675399999999</v>
      </c>
      <c r="AI43" s="1">
        <v>8.0962298600000011</v>
      </c>
      <c r="AJ43" s="1">
        <v>8.1751279300000004</v>
      </c>
      <c r="AK43" s="1">
        <v>8.2677212300000011</v>
      </c>
      <c r="AL43" s="1">
        <v>7.7681095899999999</v>
      </c>
      <c r="AM43" s="1">
        <v>7.5433318099999997</v>
      </c>
      <c r="AN43" s="1">
        <v>8.7780743000000001</v>
      </c>
      <c r="AO43" s="1">
        <v>9.3012005300000009</v>
      </c>
      <c r="AP43" s="1">
        <v>9.1621311300000023</v>
      </c>
      <c r="AQ43" s="1">
        <v>8.8655553200000003</v>
      </c>
      <c r="AR43" s="1">
        <v>9.5255877500000015</v>
      </c>
      <c r="AS43" s="1">
        <v>9.7723244099999995</v>
      </c>
      <c r="AT43" s="1">
        <v>8.2460844499999997</v>
      </c>
      <c r="AU43" s="1">
        <v>7.87216687</v>
      </c>
      <c r="AV43" s="1">
        <v>9.2729791899999992</v>
      </c>
      <c r="AW43" s="1">
        <v>9.867641609999998</v>
      </c>
      <c r="AX43" s="1">
        <v>10.72382092</v>
      </c>
      <c r="AY43" s="1">
        <v>11.530027159999999</v>
      </c>
      <c r="AZ43" s="1">
        <v>11.096755699999999</v>
      </c>
      <c r="BA43" s="1">
        <v>10.937785289999999</v>
      </c>
      <c r="BB43" s="1">
        <v>12.997936149999999</v>
      </c>
      <c r="BC43" s="1">
        <v>12.636061119999999</v>
      </c>
      <c r="BD43" s="1">
        <v>13.374122910000001</v>
      </c>
      <c r="BE43" s="1">
        <v>14.835902109999999</v>
      </c>
      <c r="BF43" s="1">
        <v>12.59091808</v>
      </c>
      <c r="BG43" s="75">
        <f t="shared" si="0"/>
        <v>11.911052671270358</v>
      </c>
      <c r="BH43" s="38"/>
      <c r="BI43" s="50" t="s">
        <v>149</v>
      </c>
      <c r="BJ43" s="50" t="s">
        <v>119</v>
      </c>
      <c r="BK43" s="1"/>
      <c r="BL43" s="1"/>
      <c r="BM43" s="1">
        <v>15.964</v>
      </c>
      <c r="BN43" s="1">
        <v>15.102</v>
      </c>
      <c r="BO43" s="76"/>
      <c r="BP43" s="76"/>
      <c r="BQ43" s="76">
        <f t="shared" si="1"/>
        <v>-5.3996492107241299E-2</v>
      </c>
    </row>
    <row r="44" spans="1:69" s="37" customFormat="1" x14ac:dyDescent="0.2">
      <c r="A44" s="77" t="s">
        <v>150</v>
      </c>
      <c r="B44" s="78" t="s">
        <v>112</v>
      </c>
      <c r="C44" s="78" t="s">
        <v>113</v>
      </c>
      <c r="D44" s="78" t="s">
        <v>151</v>
      </c>
      <c r="E44" s="5" t="s">
        <v>136</v>
      </c>
      <c r="F44" s="79">
        <v>18.558802</v>
      </c>
      <c r="G44" s="79">
        <v>19.703199000000001</v>
      </c>
      <c r="H44" s="79">
        <v>21.364459</v>
      </c>
      <c r="I44" s="79">
        <v>20.688597999999999</v>
      </c>
      <c r="J44" s="79">
        <v>22.708185</v>
      </c>
      <c r="K44" s="79">
        <v>23.550844999999999</v>
      </c>
      <c r="L44" s="79">
        <v>24.050735</v>
      </c>
      <c r="M44" s="79">
        <v>24.400960000000001</v>
      </c>
      <c r="N44" s="79">
        <v>24.924115</v>
      </c>
      <c r="O44" s="79">
        <v>27.217728999999999</v>
      </c>
      <c r="P44" s="79">
        <v>28.786117000000001</v>
      </c>
      <c r="Q44" s="79">
        <v>28.634406999999999</v>
      </c>
      <c r="R44" s="79">
        <v>29.188568</v>
      </c>
      <c r="S44" s="79">
        <v>31.700402</v>
      </c>
      <c r="T44" s="79">
        <v>32.538105999999999</v>
      </c>
      <c r="U44" s="79">
        <v>33.523603999999999</v>
      </c>
      <c r="V44" s="79">
        <v>34.680301999999998</v>
      </c>
      <c r="W44" s="79">
        <v>37.931066999999999</v>
      </c>
      <c r="X44" s="79">
        <v>39.875272000000002</v>
      </c>
      <c r="Y44" s="79">
        <v>42.731628000000001</v>
      </c>
      <c r="Z44" s="79">
        <v>43.446432999999999</v>
      </c>
      <c r="AA44" s="79">
        <v>45.433582000000001</v>
      </c>
      <c r="AB44" s="79">
        <v>46.992100000000001</v>
      </c>
      <c r="AC44" s="79">
        <v>47.567945000000002</v>
      </c>
      <c r="AD44" s="79">
        <v>51.3645</v>
      </c>
      <c r="AE44" s="79">
        <v>53.166142000000001</v>
      </c>
      <c r="AF44" s="79">
        <v>55.842196000000001</v>
      </c>
      <c r="AG44" s="79">
        <v>58.441029999999998</v>
      </c>
      <c r="AH44" s="79">
        <v>60.112219000000003</v>
      </c>
      <c r="AI44" s="79">
        <v>63.600746000000001</v>
      </c>
      <c r="AJ44" s="79">
        <v>65.133488999999997</v>
      </c>
      <c r="AK44" s="79">
        <v>67.736377000000005</v>
      </c>
      <c r="AL44" s="79">
        <v>68.973456999999996</v>
      </c>
      <c r="AM44" s="79">
        <v>71.255313000000001</v>
      </c>
      <c r="AN44" s="79">
        <v>77.357074999999995</v>
      </c>
      <c r="AO44" s="79">
        <v>80.793334000000002</v>
      </c>
      <c r="AP44" s="79">
        <v>83.355729999999994</v>
      </c>
      <c r="AQ44" s="79">
        <v>86.549481</v>
      </c>
      <c r="AR44" s="79">
        <v>90.552954999999997</v>
      </c>
      <c r="AS44" s="79">
        <v>95.045154999999994</v>
      </c>
      <c r="AT44" s="79">
        <v>98.687360999999996</v>
      </c>
      <c r="AU44" s="79">
        <v>100.761551</v>
      </c>
      <c r="AV44" s="79">
        <v>108.01800799999999</v>
      </c>
      <c r="AW44" s="79">
        <v>112.481774</v>
      </c>
      <c r="AX44" s="79">
        <v>122.13258399999999</v>
      </c>
      <c r="AY44" s="79">
        <v>132.10504499999999</v>
      </c>
      <c r="AZ44" s="79">
        <v>135.812456</v>
      </c>
      <c r="BA44" s="79">
        <v>137.81466499999999</v>
      </c>
      <c r="BB44" s="79">
        <v>143.40044</v>
      </c>
      <c r="BC44" s="79">
        <v>152.544151</v>
      </c>
      <c r="BD44" s="79">
        <v>158.75227699999999</v>
      </c>
      <c r="BE44" s="80">
        <f>BD44+(BD44*BO44)</f>
        <v>161.98599788223291</v>
      </c>
      <c r="BF44" s="80">
        <f>BE44+(BE44*BP44)</f>
        <v>169.31343999226644</v>
      </c>
      <c r="BG44" s="68">
        <f>BF44+(BF44*BQ44)</f>
        <v>175.26368572040599</v>
      </c>
      <c r="BH44" s="38"/>
      <c r="BI44" s="78" t="s">
        <v>150</v>
      </c>
      <c r="BJ44" s="78" t="s">
        <v>115</v>
      </c>
      <c r="BK44" s="79">
        <v>159.30600000000001</v>
      </c>
      <c r="BL44" s="79">
        <v>162.55099999999999</v>
      </c>
      <c r="BM44" s="79">
        <v>169.904</v>
      </c>
      <c r="BN44" s="79">
        <v>175.875</v>
      </c>
      <c r="BO44" s="81">
        <f>(BL44-BK44)/BK44</f>
        <v>2.0369603153678931E-2</v>
      </c>
      <c r="BP44" s="81">
        <f>(BM44-BL44)/BL44</f>
        <v>4.523503392781348E-2</v>
      </c>
      <c r="BQ44" s="81">
        <f>(BN44-BM44)/BM44</f>
        <v>3.5143375082399494E-2</v>
      </c>
    </row>
    <row r="45" spans="1:69" s="37" customFormat="1" x14ac:dyDescent="0.2">
      <c r="A45" s="49" t="s">
        <v>152</v>
      </c>
      <c r="B45" s="50" t="s">
        <v>13</v>
      </c>
      <c r="C45" s="50" t="s">
        <v>15</v>
      </c>
      <c r="D45" s="69" t="s">
        <v>152</v>
      </c>
      <c r="E45" s="50" t="s">
        <v>12</v>
      </c>
      <c r="F45" s="1">
        <v>6.9260979999999996</v>
      </c>
      <c r="G45" s="1">
        <v>6.9030279999999999</v>
      </c>
      <c r="H45" s="1">
        <v>7.5405179999999996</v>
      </c>
      <c r="I45" s="1">
        <v>8.3441969999999994</v>
      </c>
      <c r="J45" s="1">
        <v>8.0098800000000008</v>
      </c>
      <c r="K45" s="1">
        <v>7.8551609999999998</v>
      </c>
      <c r="L45" s="1">
        <v>7.8987169999999995</v>
      </c>
      <c r="M45" s="1">
        <v>7.7878530000000001</v>
      </c>
      <c r="N45" s="1">
        <v>7.6500330000000005</v>
      </c>
      <c r="O45" s="1">
        <v>7.5949119999999999</v>
      </c>
      <c r="P45" s="1">
        <v>7.6060690000000006</v>
      </c>
      <c r="Q45" s="1">
        <v>7.9672479999999997</v>
      </c>
      <c r="R45" s="1">
        <v>8.1536749999999998</v>
      </c>
      <c r="S45" s="1">
        <v>8.2046620000000008</v>
      </c>
      <c r="T45" s="1">
        <v>9.0437819999999984</v>
      </c>
      <c r="U45" s="1">
        <v>9.4315529999999992</v>
      </c>
      <c r="V45" s="1">
        <v>9.119211</v>
      </c>
      <c r="W45" s="1">
        <v>9.0477720000000001</v>
      </c>
      <c r="X45" s="1">
        <v>8.7958040000000004</v>
      </c>
      <c r="Y45" s="1">
        <v>8.8658590000000004</v>
      </c>
      <c r="Z45" s="1">
        <v>9.2971370000000011</v>
      </c>
      <c r="AA45" s="1">
        <v>9.0553870000000014</v>
      </c>
      <c r="AB45" s="1">
        <v>8.8261710000000004</v>
      </c>
      <c r="AC45" s="1">
        <v>8.8067139999999995</v>
      </c>
      <c r="AD45" s="1">
        <v>8.6490669999999987</v>
      </c>
      <c r="AE45" s="1">
        <v>8.6670849999999984</v>
      </c>
      <c r="AF45" s="1">
        <v>8.6708870000000005</v>
      </c>
      <c r="AG45" s="1">
        <v>8.6576430000000002</v>
      </c>
      <c r="AH45" s="1">
        <v>8.6018650000000001</v>
      </c>
      <c r="AI45" s="1">
        <v>8.6576569999999986</v>
      </c>
      <c r="AJ45" s="1">
        <v>8.5482009999999988</v>
      </c>
      <c r="AK45" s="1">
        <v>8.4678160000000009</v>
      </c>
      <c r="AL45" s="1">
        <v>8.1173830000000002</v>
      </c>
      <c r="AM45" s="1">
        <v>7.9750159999999992</v>
      </c>
      <c r="AN45" s="1">
        <v>7.8528289999999998</v>
      </c>
      <c r="AO45" s="1">
        <v>7.6463729999999996</v>
      </c>
      <c r="AP45" s="1">
        <v>7.042675</v>
      </c>
      <c r="AQ45" s="1">
        <v>6.7837629999999995</v>
      </c>
      <c r="AR45" s="1">
        <v>6.6089350000000007</v>
      </c>
      <c r="AS45" s="1">
        <v>6.0121019999999996</v>
      </c>
      <c r="AT45" s="1">
        <v>6.0270330000000003</v>
      </c>
      <c r="AU45" s="1">
        <v>6.0338649999999996</v>
      </c>
      <c r="AV45" s="1">
        <v>5.6908890000000003</v>
      </c>
      <c r="AW45" s="1">
        <v>5.4737450000000001</v>
      </c>
      <c r="AX45" s="1">
        <v>5.4120090000000003</v>
      </c>
      <c r="AY45" s="1">
        <v>5.4391040000000004</v>
      </c>
      <c r="AZ45" s="1">
        <v>5.1595699999999995</v>
      </c>
      <c r="BA45" s="1">
        <v>4.273021</v>
      </c>
      <c r="BB45" s="1">
        <v>4.248634</v>
      </c>
      <c r="BC45" s="1">
        <v>4.7002860000000002</v>
      </c>
      <c r="BD45" s="1">
        <v>5.07033837</v>
      </c>
      <c r="BE45" s="1">
        <v>4.9057294000000002</v>
      </c>
      <c r="BF45" s="1">
        <v>4.3679502000000001</v>
      </c>
      <c r="BG45" s="51">
        <f>BF45+(BF45*BQ45)</f>
        <v>4.4546679502232784</v>
      </c>
      <c r="BH45" s="38"/>
      <c r="BI45" s="69" t="s">
        <v>152</v>
      </c>
      <c r="BJ45" s="50" t="s">
        <v>111</v>
      </c>
      <c r="BK45" s="1"/>
      <c r="BL45" s="1"/>
      <c r="BM45" s="1">
        <v>4.3813265270000006</v>
      </c>
      <c r="BN45" s="1">
        <v>4.4683098399999999</v>
      </c>
      <c r="BO45" s="52"/>
      <c r="BP45" s="52"/>
      <c r="BQ45" s="52">
        <f>(BN45-BM45)/BM45</f>
        <v>1.9853191142902297E-2</v>
      </c>
    </row>
    <row r="46" spans="1:69" s="37" customFormat="1" x14ac:dyDescent="0.2">
      <c r="A46" s="53" t="s">
        <v>152</v>
      </c>
      <c r="B46" s="54" t="s">
        <v>11</v>
      </c>
      <c r="C46" s="54" t="s">
        <v>14</v>
      </c>
      <c r="D46" s="54" t="s">
        <v>152</v>
      </c>
      <c r="E46" s="54" t="s">
        <v>11</v>
      </c>
      <c r="F46" s="55">
        <v>23.173507999999998</v>
      </c>
      <c r="G46" s="55">
        <v>21.609749999999998</v>
      </c>
      <c r="H46" s="55">
        <v>21.878554000000001</v>
      </c>
      <c r="I46" s="55">
        <v>25.911052999999999</v>
      </c>
      <c r="J46" s="55">
        <v>24.641596</v>
      </c>
      <c r="K46" s="55">
        <v>27.023029999999999</v>
      </c>
      <c r="L46" s="55">
        <v>29.556087999999999</v>
      </c>
      <c r="M46" s="55">
        <v>31.954463000000001</v>
      </c>
      <c r="N46" s="55">
        <v>28.355534000000002</v>
      </c>
      <c r="O46" s="55">
        <v>29.526603000000001</v>
      </c>
      <c r="P46" s="55">
        <v>29.915689</v>
      </c>
      <c r="Q46" s="55">
        <v>30.165617999999998</v>
      </c>
      <c r="R46" s="55">
        <v>30.673815000000001</v>
      </c>
      <c r="S46" s="55">
        <v>28.632749</v>
      </c>
      <c r="T46" s="55">
        <v>27.788184000000001</v>
      </c>
      <c r="U46" s="55">
        <v>31.427313000000002</v>
      </c>
      <c r="V46" s="55">
        <v>31.645553000000003</v>
      </c>
      <c r="W46" s="55">
        <v>31.260078999999998</v>
      </c>
      <c r="X46" s="55">
        <v>29.872517999999999</v>
      </c>
      <c r="Y46" s="55">
        <v>30.212126000000001</v>
      </c>
      <c r="Z46" s="55">
        <v>30.960099</v>
      </c>
      <c r="AA46" s="55">
        <v>32.220952000000004</v>
      </c>
      <c r="AB46" s="55">
        <v>31.088847999999999</v>
      </c>
      <c r="AC46" s="55">
        <v>33.650683000000001</v>
      </c>
      <c r="AD46" s="55">
        <v>32.853850999999999</v>
      </c>
      <c r="AE46" s="55">
        <v>33.036949</v>
      </c>
      <c r="AF46" s="55">
        <v>34.569893</v>
      </c>
      <c r="AG46" s="55">
        <v>33.908867999999998</v>
      </c>
      <c r="AH46" s="55">
        <v>36.550550000000001</v>
      </c>
      <c r="AI46" s="55">
        <v>35.712516999999998</v>
      </c>
      <c r="AJ46" s="55">
        <v>33.252087000000003</v>
      </c>
      <c r="AK46" s="55">
        <v>33.330661999999997</v>
      </c>
      <c r="AL46" s="55">
        <v>34.790112999999998</v>
      </c>
      <c r="AM46" s="55">
        <v>31.984079999999999</v>
      </c>
      <c r="AN46" s="55">
        <v>33.713553999999995</v>
      </c>
      <c r="AO46" s="55">
        <v>34.770040000000002</v>
      </c>
      <c r="AP46" s="55">
        <v>38.061828999999996</v>
      </c>
      <c r="AQ46" s="55">
        <v>38.792521000000001</v>
      </c>
      <c r="AR46" s="55">
        <v>39.444775999999997</v>
      </c>
      <c r="AS46" s="55">
        <v>41.599738000000002</v>
      </c>
      <c r="AT46" s="55">
        <v>38.228918999999998</v>
      </c>
      <c r="AU46" s="55">
        <v>43.063577000000002</v>
      </c>
      <c r="AV46" s="55">
        <v>40.877103000000005</v>
      </c>
      <c r="AW46" s="55">
        <v>45.958863000000001</v>
      </c>
      <c r="AX46" s="55">
        <v>46.950561999999998</v>
      </c>
      <c r="AY46" s="55">
        <v>46.689572999999996</v>
      </c>
      <c r="AZ46" s="55">
        <v>47.805935999999996</v>
      </c>
      <c r="BA46" s="55">
        <v>51.853262999999998</v>
      </c>
      <c r="BB46" s="55">
        <v>53.683987999999999</v>
      </c>
      <c r="BC46" s="55">
        <v>48.631921000000006</v>
      </c>
      <c r="BD46" s="55">
        <v>54.847496</v>
      </c>
      <c r="BE46" s="55">
        <v>54.959620999999999</v>
      </c>
      <c r="BF46" s="55">
        <v>56.438738999999998</v>
      </c>
      <c r="BG46" s="56">
        <f>BG47/BG45</f>
        <v>59.087637960765136</v>
      </c>
      <c r="BH46" s="38"/>
      <c r="BI46" s="54"/>
      <c r="BJ46" s="54"/>
      <c r="BK46" s="55"/>
      <c r="BL46" s="55"/>
      <c r="BM46" s="55"/>
      <c r="BN46" s="55"/>
      <c r="BO46" s="57"/>
      <c r="BP46" s="57"/>
      <c r="BQ46" s="57"/>
    </row>
    <row r="47" spans="1:69" s="37" customFormat="1" x14ac:dyDescent="0.2">
      <c r="A47" s="53" t="s">
        <v>152</v>
      </c>
      <c r="B47" s="54" t="s">
        <v>112</v>
      </c>
      <c r="C47" s="54" t="s">
        <v>113</v>
      </c>
      <c r="D47" s="54" t="s">
        <v>152</v>
      </c>
      <c r="E47" s="54" t="s">
        <v>114</v>
      </c>
      <c r="F47" s="2">
        <v>160.50198699999999</v>
      </c>
      <c r="G47" s="2">
        <v>149.17271100000002</v>
      </c>
      <c r="H47" s="2">
        <v>164.975629</v>
      </c>
      <c r="I47" s="2">
        <v>216.206931</v>
      </c>
      <c r="J47" s="2">
        <v>197.37622399999998</v>
      </c>
      <c r="K47" s="2">
        <v>212.270253</v>
      </c>
      <c r="L47" s="2">
        <v>233.45517699999999</v>
      </c>
      <c r="M47" s="2">
        <v>248.85665799999998</v>
      </c>
      <c r="N47" s="2">
        <v>216.920772</v>
      </c>
      <c r="O47" s="2">
        <v>224.25195199999999</v>
      </c>
      <c r="P47" s="2">
        <v>227.540795</v>
      </c>
      <c r="Q47" s="2">
        <v>240.336963</v>
      </c>
      <c r="R47" s="2">
        <v>250.10432</v>
      </c>
      <c r="S47" s="2">
        <v>234.92202900000001</v>
      </c>
      <c r="T47" s="2">
        <v>251.31027600000002</v>
      </c>
      <c r="U47" s="2">
        <v>296.40836899999999</v>
      </c>
      <c r="V47" s="2">
        <v>288.58247600000004</v>
      </c>
      <c r="W47" s="2">
        <v>282.834069</v>
      </c>
      <c r="X47" s="2">
        <v>262.75280900000001</v>
      </c>
      <c r="Y47" s="2">
        <v>267.85645099999999</v>
      </c>
      <c r="Z47" s="2">
        <v>287.84028600000005</v>
      </c>
      <c r="AA47" s="2">
        <v>291.77319399999999</v>
      </c>
      <c r="AB47" s="2">
        <v>274.39548500000001</v>
      </c>
      <c r="AC47" s="2">
        <v>296.35193900000002</v>
      </c>
      <c r="AD47" s="2">
        <v>284.15515999999997</v>
      </c>
      <c r="AE47" s="2">
        <v>286.334048</v>
      </c>
      <c r="AF47" s="2">
        <v>299.75163600000002</v>
      </c>
      <c r="AG47" s="2">
        <v>293.570876</v>
      </c>
      <c r="AH47" s="2">
        <v>314.40289899999999</v>
      </c>
      <c r="AI47" s="2">
        <v>309.18672399999997</v>
      </c>
      <c r="AJ47" s="2">
        <v>284.245521</v>
      </c>
      <c r="AK47" s="2">
        <v>282.23791</v>
      </c>
      <c r="AL47" s="2">
        <v>282.404674</v>
      </c>
      <c r="AM47" s="2">
        <v>255.07354599999999</v>
      </c>
      <c r="AN47" s="2">
        <v>264.74677700000001</v>
      </c>
      <c r="AO47" s="2">
        <v>265.86469400000004</v>
      </c>
      <c r="AP47" s="2">
        <v>268.05709499999995</v>
      </c>
      <c r="AQ47" s="2">
        <v>263.15927199999999</v>
      </c>
      <c r="AR47" s="2">
        <v>260.68796100000003</v>
      </c>
      <c r="AS47" s="2">
        <v>250.101866</v>
      </c>
      <c r="AT47" s="2">
        <v>230.40695399999998</v>
      </c>
      <c r="AU47" s="2">
        <v>259.83981299999999</v>
      </c>
      <c r="AV47" s="2">
        <v>232.62705300000002</v>
      </c>
      <c r="AW47" s="2">
        <v>251.56709899999998</v>
      </c>
      <c r="AX47" s="2">
        <v>254.09686300000001</v>
      </c>
      <c r="AY47" s="2">
        <v>253.949444</v>
      </c>
      <c r="AZ47" s="2">
        <v>246.658073</v>
      </c>
      <c r="BA47" s="2">
        <v>221.57008199999999</v>
      </c>
      <c r="BB47" s="2">
        <v>228.083617</v>
      </c>
      <c r="BC47" s="2">
        <v>228.58393709999999</v>
      </c>
      <c r="BD47" s="2">
        <v>278.09536295999999</v>
      </c>
      <c r="BE47" s="2">
        <v>269.61703</v>
      </c>
      <c r="BF47" s="2">
        <v>246.52160212999999</v>
      </c>
      <c r="BG47" s="58">
        <f>BF47+(BF47*BQ47)</f>
        <v>263.21580707821681</v>
      </c>
      <c r="BH47" s="38"/>
      <c r="BI47" s="54" t="s">
        <v>152</v>
      </c>
      <c r="BJ47" s="54" t="s">
        <v>115</v>
      </c>
      <c r="BK47" s="2"/>
      <c r="BL47" s="2"/>
      <c r="BM47" s="2">
        <v>245.06961379999998</v>
      </c>
      <c r="BN47" s="2">
        <v>261.66549150000003</v>
      </c>
      <c r="BO47" s="57"/>
      <c r="BP47" s="57"/>
      <c r="BQ47" s="57">
        <f>(BN47-BM47)/BM47</f>
        <v>6.7719034778191037E-2</v>
      </c>
    </row>
    <row r="48" spans="1:69" s="37" customFormat="1" x14ac:dyDescent="0.2">
      <c r="A48" s="49" t="s">
        <v>153</v>
      </c>
      <c r="B48" s="50" t="s">
        <v>13</v>
      </c>
      <c r="C48" s="50" t="s">
        <v>15</v>
      </c>
      <c r="D48" s="69" t="s">
        <v>153</v>
      </c>
      <c r="E48" s="50" t="s">
        <v>12</v>
      </c>
      <c r="F48" s="1">
        <v>8.9118790000000008</v>
      </c>
      <c r="G48" s="1">
        <v>9.0239959999999986</v>
      </c>
      <c r="H48" s="1">
        <v>9.0384050000000009</v>
      </c>
      <c r="I48" s="1">
        <v>9.3303709999999995</v>
      </c>
      <c r="J48" s="1">
        <v>10.165125</v>
      </c>
      <c r="K48" s="1">
        <v>10.375325999999999</v>
      </c>
      <c r="L48" s="1">
        <v>9.9490419999999986</v>
      </c>
      <c r="M48" s="1">
        <v>9.5861209999999986</v>
      </c>
      <c r="N48" s="1">
        <v>10.046924000000001</v>
      </c>
      <c r="O48" s="1">
        <v>11.113307000000001</v>
      </c>
      <c r="P48" s="1">
        <v>11.055376000000001</v>
      </c>
      <c r="Q48" s="1">
        <v>10.871074</v>
      </c>
      <c r="R48" s="1">
        <v>11.149210999999999</v>
      </c>
      <c r="S48" s="1">
        <v>11.932313000000001</v>
      </c>
      <c r="T48" s="1">
        <v>12.198454</v>
      </c>
      <c r="U48" s="1">
        <v>12.575275</v>
      </c>
      <c r="V48" s="1">
        <v>13.029277</v>
      </c>
      <c r="W48" s="1">
        <v>13.690038000000001</v>
      </c>
      <c r="X48" s="1">
        <v>13.73315</v>
      </c>
      <c r="Y48" s="1">
        <v>13.284827</v>
      </c>
      <c r="Z48" s="1">
        <v>13.686584</v>
      </c>
      <c r="AA48" s="1">
        <v>15.055213</v>
      </c>
      <c r="AB48" s="1">
        <v>15.380801999999999</v>
      </c>
      <c r="AC48" s="1">
        <v>15.635479</v>
      </c>
      <c r="AD48" s="1">
        <v>15.947852000000001</v>
      </c>
      <c r="AE48" s="1">
        <v>15.826297</v>
      </c>
      <c r="AF48" s="1">
        <v>16.310476000000001</v>
      </c>
      <c r="AG48" s="1">
        <v>16.390040000000003</v>
      </c>
      <c r="AH48" s="1">
        <v>16.535903999999999</v>
      </c>
      <c r="AI48" s="1">
        <v>17.079401000000001</v>
      </c>
      <c r="AJ48" s="1">
        <v>17.783308000000002</v>
      </c>
      <c r="AK48" s="1">
        <v>18.151893999999999</v>
      </c>
      <c r="AL48" s="1">
        <v>17.2928</v>
      </c>
      <c r="AM48" s="1">
        <v>17.591926999999998</v>
      </c>
      <c r="AN48" s="1">
        <v>18.577715999999999</v>
      </c>
      <c r="AO48" s="1">
        <v>19.417650000000002</v>
      </c>
      <c r="AP48" s="1">
        <v>19.294827000000002</v>
      </c>
      <c r="AQ48" s="1">
        <v>19.323786999999999</v>
      </c>
      <c r="AR48" s="1">
        <v>19.205679</v>
      </c>
      <c r="AS48" s="1">
        <v>19.396901000000003</v>
      </c>
      <c r="AT48" s="1">
        <v>19.589128000000002</v>
      </c>
      <c r="AU48" s="1">
        <v>20.278538000000001</v>
      </c>
      <c r="AV48" s="1">
        <v>20.516848999999997</v>
      </c>
      <c r="AW48" s="1">
        <v>20.154402999999999</v>
      </c>
      <c r="AX48" s="1">
        <v>19.714877900000001</v>
      </c>
      <c r="AY48" s="1">
        <v>20.611534899999999</v>
      </c>
      <c r="AZ48" s="1">
        <v>22.692790000000002</v>
      </c>
      <c r="BA48" s="1">
        <v>24.101770999999999</v>
      </c>
      <c r="BB48" s="1">
        <v>23.715009970000001</v>
      </c>
      <c r="BC48" s="1">
        <v>23.722497409999999</v>
      </c>
      <c r="BD48" s="1">
        <v>25.563158520000002</v>
      </c>
      <c r="BE48" s="1">
        <v>26.084602609999997</v>
      </c>
      <c r="BF48" s="1">
        <v>26.94268628</v>
      </c>
      <c r="BG48" s="51">
        <f>BF48+(BF48*BQ48)</f>
        <v>26.993406301959929</v>
      </c>
      <c r="BH48" s="38"/>
      <c r="BI48" s="69" t="s">
        <v>153</v>
      </c>
      <c r="BJ48" s="50" t="s">
        <v>111</v>
      </c>
      <c r="BK48" s="1"/>
      <c r="BL48" s="1"/>
      <c r="BM48" s="1">
        <v>25.438187590000002</v>
      </c>
      <c r="BN48" s="1">
        <v>25.486075369999998</v>
      </c>
      <c r="BO48" s="52"/>
      <c r="BP48" s="52"/>
      <c r="BQ48" s="52">
        <f>(BN48-BM48)/BM48</f>
        <v>1.8825154044709354E-3</v>
      </c>
    </row>
    <row r="49" spans="1:69" s="37" customFormat="1" x14ac:dyDescent="0.2">
      <c r="A49" s="53" t="s">
        <v>153</v>
      </c>
      <c r="B49" s="54" t="s">
        <v>11</v>
      </c>
      <c r="C49" s="54" t="s">
        <v>14</v>
      </c>
      <c r="D49" s="54" t="s">
        <v>153</v>
      </c>
      <c r="E49" s="54" t="s">
        <v>11</v>
      </c>
      <c r="F49" s="55">
        <v>50.26746</v>
      </c>
      <c r="G49" s="55">
        <v>48.412326</v>
      </c>
      <c r="H49" s="55">
        <v>48.673178999999998</v>
      </c>
      <c r="I49" s="55">
        <v>51.535975000000001</v>
      </c>
      <c r="J49" s="55">
        <v>52.266694999999999</v>
      </c>
      <c r="K49" s="55">
        <v>51.226613999999998</v>
      </c>
      <c r="L49" s="55">
        <v>52.154859999999999</v>
      </c>
      <c r="M49" s="55">
        <v>52.794230000000006</v>
      </c>
      <c r="N49" s="55">
        <v>53.574181999999993</v>
      </c>
      <c r="O49" s="55">
        <v>54.764626</v>
      </c>
      <c r="P49" s="55">
        <v>52.653606999999994</v>
      </c>
      <c r="Q49" s="55">
        <v>52.350446000000005</v>
      </c>
      <c r="R49" s="55">
        <v>53.835840000000005</v>
      </c>
      <c r="S49" s="55">
        <v>54.349605000000004</v>
      </c>
      <c r="T49" s="55">
        <v>53.762206000000006</v>
      </c>
      <c r="U49" s="55">
        <v>54.647516000000003</v>
      </c>
      <c r="V49" s="55">
        <v>56.400542000000002</v>
      </c>
      <c r="W49" s="55">
        <v>56.567910999999995</v>
      </c>
      <c r="X49" s="55">
        <v>56.086562999999998</v>
      </c>
      <c r="Y49" s="55">
        <v>55.287826000000003</v>
      </c>
      <c r="Z49" s="55">
        <v>58.422481999999995</v>
      </c>
      <c r="AA49" s="55">
        <v>60.249421999999996</v>
      </c>
      <c r="AB49" s="55">
        <v>58.754045999999995</v>
      </c>
      <c r="AC49" s="55">
        <v>59.465286999999996</v>
      </c>
      <c r="AD49" s="55">
        <v>58.516568999999997</v>
      </c>
      <c r="AE49" s="55">
        <v>59.061143000000008</v>
      </c>
      <c r="AF49" s="55">
        <v>60.716760000000001</v>
      </c>
      <c r="AG49" s="55">
        <v>60.584507999999992</v>
      </c>
      <c r="AH49" s="55">
        <v>61.562934999999996</v>
      </c>
      <c r="AI49" s="55">
        <v>61.653069999999992</v>
      </c>
      <c r="AJ49" s="55">
        <v>61.255779000000004</v>
      </c>
      <c r="AK49" s="55">
        <v>61.499041000000005</v>
      </c>
      <c r="AL49" s="55">
        <v>59.584330000000001</v>
      </c>
      <c r="AM49" s="55">
        <v>61.939909</v>
      </c>
      <c r="AN49" s="55">
        <v>63.100408999999999</v>
      </c>
      <c r="AO49" s="55">
        <v>62.976300000000002</v>
      </c>
      <c r="AP49" s="55">
        <v>64.863068999999996</v>
      </c>
      <c r="AQ49" s="55">
        <v>66.028153000000003</v>
      </c>
      <c r="AR49" s="55">
        <v>66.761263</v>
      </c>
      <c r="AS49" s="55">
        <v>64.746830000000003</v>
      </c>
      <c r="AT49" s="55">
        <v>64.521231</v>
      </c>
      <c r="AU49" s="55">
        <v>65.766759999999991</v>
      </c>
      <c r="AV49" s="55">
        <v>67.200618999999989</v>
      </c>
      <c r="AW49" s="55">
        <v>66.591368000000003</v>
      </c>
      <c r="AX49" s="55">
        <v>66.74604699999999</v>
      </c>
      <c r="AY49" s="55">
        <v>68.890534000000002</v>
      </c>
      <c r="AZ49" s="55">
        <v>71.158011000000002</v>
      </c>
      <c r="BA49" s="55">
        <v>71.717135999999996</v>
      </c>
      <c r="BB49" s="55">
        <v>71.139218</v>
      </c>
      <c r="BC49" s="55">
        <v>71.391676000000004</v>
      </c>
      <c r="BD49" s="55">
        <v>70.445102000000006</v>
      </c>
      <c r="BE49" s="55">
        <v>70.483552000000003</v>
      </c>
      <c r="BF49" s="55">
        <v>70.935012</v>
      </c>
      <c r="BG49" s="56">
        <f>BG50/BG48</f>
        <v>70.787795602618502</v>
      </c>
      <c r="BH49" s="38"/>
      <c r="BI49" s="54"/>
      <c r="BJ49" s="54"/>
      <c r="BK49" s="55"/>
      <c r="BL49" s="55"/>
      <c r="BM49" s="55"/>
      <c r="BN49" s="55"/>
      <c r="BO49" s="57"/>
      <c r="BP49" s="57"/>
      <c r="BQ49" s="57"/>
    </row>
    <row r="50" spans="1:69" s="37" customFormat="1" x14ac:dyDescent="0.2">
      <c r="A50" s="53" t="s">
        <v>153</v>
      </c>
      <c r="B50" s="54" t="s">
        <v>112</v>
      </c>
      <c r="C50" s="54" t="s">
        <v>113</v>
      </c>
      <c r="D50" s="54" t="s">
        <v>153</v>
      </c>
      <c r="E50" s="54" t="s">
        <v>114</v>
      </c>
      <c r="F50" s="2">
        <v>447.97752200000002</v>
      </c>
      <c r="G50" s="2">
        <v>436.87263999999999</v>
      </c>
      <c r="H50" s="2">
        <v>439.92790200000002</v>
      </c>
      <c r="I50" s="2">
        <v>480.84976799999998</v>
      </c>
      <c r="J50" s="2">
        <v>531.29748600000005</v>
      </c>
      <c r="K50" s="2">
        <v>531.49282299999993</v>
      </c>
      <c r="L50" s="2">
        <v>518.890895</v>
      </c>
      <c r="M50" s="2">
        <v>506.09188</v>
      </c>
      <c r="N50" s="2">
        <v>538.25573699999995</v>
      </c>
      <c r="O50" s="2">
        <v>608.61610499999995</v>
      </c>
      <c r="P50" s="2">
        <v>582.10542599999997</v>
      </c>
      <c r="Q50" s="2">
        <v>569.10556999999994</v>
      </c>
      <c r="R50" s="2">
        <v>600.22714500000006</v>
      </c>
      <c r="S50" s="2">
        <v>648.51649699999996</v>
      </c>
      <c r="T50" s="2">
        <v>655.81579199999999</v>
      </c>
      <c r="U50" s="2">
        <v>687.20753799999989</v>
      </c>
      <c r="V50" s="2">
        <v>734.85828599999991</v>
      </c>
      <c r="W50" s="2">
        <v>774.41685800000005</v>
      </c>
      <c r="X50" s="2">
        <v>770.24517800000001</v>
      </c>
      <c r="Y50" s="2">
        <v>734.48919999999998</v>
      </c>
      <c r="Z50" s="2">
        <v>799.60421400000007</v>
      </c>
      <c r="AA50" s="2">
        <v>907.06788000000006</v>
      </c>
      <c r="AB50" s="2">
        <v>903.68435299999999</v>
      </c>
      <c r="AC50" s="2">
        <v>929.76824600000009</v>
      </c>
      <c r="AD50" s="2">
        <v>933.21358900000007</v>
      </c>
      <c r="AE50" s="2">
        <v>934.71918600000004</v>
      </c>
      <c r="AF50" s="2">
        <v>990.31925100000001</v>
      </c>
      <c r="AG50" s="2">
        <v>992.98251300000004</v>
      </c>
      <c r="AH50" s="2">
        <v>1017.998783</v>
      </c>
      <c r="AI50" s="2">
        <v>1052.9974970000001</v>
      </c>
      <c r="AJ50" s="2">
        <v>1089.3303759999999</v>
      </c>
      <c r="AK50" s="2">
        <v>1116.324081</v>
      </c>
      <c r="AL50" s="2">
        <v>1030.3798980000001</v>
      </c>
      <c r="AM50" s="2">
        <v>1089.6423600000001</v>
      </c>
      <c r="AN50" s="2">
        <v>1172.261485</v>
      </c>
      <c r="AO50" s="2">
        <v>1222.8517490000002</v>
      </c>
      <c r="AP50" s="2">
        <v>1251.5216950000001</v>
      </c>
      <c r="AQ50" s="2">
        <v>1275.913967</v>
      </c>
      <c r="AR50" s="2">
        <v>1282.1953959999998</v>
      </c>
      <c r="AS50" s="2">
        <v>1255.8878419999999</v>
      </c>
      <c r="AT50" s="2">
        <v>1263.9146519999999</v>
      </c>
      <c r="AU50" s="2">
        <v>1333.6537499999999</v>
      </c>
      <c r="AV50" s="2">
        <v>1378.7449529999999</v>
      </c>
      <c r="AW50" s="2">
        <v>1342.1092697000001</v>
      </c>
      <c r="AX50" s="2">
        <v>1315.8901742</v>
      </c>
      <c r="AY50" s="2">
        <v>1419.9396526999999</v>
      </c>
      <c r="AZ50" s="2">
        <v>1614.7737897000002</v>
      </c>
      <c r="BA50" s="2">
        <v>1728.5099829999999</v>
      </c>
      <c r="BB50" s="2">
        <v>1687.0672693599997</v>
      </c>
      <c r="BC50" s="2">
        <v>1693.5888414100002</v>
      </c>
      <c r="BD50" s="2">
        <v>1800.7993060000001</v>
      </c>
      <c r="BE50" s="2">
        <v>1838.5354333800001</v>
      </c>
      <c r="BF50" s="2">
        <v>1911.1797754899999</v>
      </c>
      <c r="BG50" s="58">
        <f>BF50+(BF50*BQ50)</f>
        <v>1910.8037279215735</v>
      </c>
      <c r="BH50" s="38"/>
      <c r="BI50" s="54" t="s">
        <v>153</v>
      </c>
      <c r="BJ50" s="54" t="s">
        <v>115</v>
      </c>
      <c r="BK50" s="2"/>
      <c r="BL50" s="2"/>
      <c r="BM50" s="2">
        <v>1792.8359509999998</v>
      </c>
      <c r="BN50" s="2">
        <v>1792.483189</v>
      </c>
      <c r="BO50" s="57"/>
      <c r="BP50" s="57"/>
      <c r="BQ50" s="57">
        <f>(BN50-BM50)/BM50</f>
        <v>-1.9676200703304443E-4</v>
      </c>
    </row>
    <row r="51" spans="1:69" s="37" customFormat="1" x14ac:dyDescent="0.2">
      <c r="A51" s="82" t="s">
        <v>154</v>
      </c>
      <c r="B51" s="4" t="s">
        <v>112</v>
      </c>
      <c r="C51" s="78" t="s">
        <v>113</v>
      </c>
      <c r="D51" s="4" t="s">
        <v>154</v>
      </c>
      <c r="E51" s="4" t="s">
        <v>114</v>
      </c>
      <c r="F51" s="61">
        <v>592.44990499999994</v>
      </c>
      <c r="G51" s="61">
        <v>571.67269499999998</v>
      </c>
      <c r="H51" s="61">
        <v>589.94197099999997</v>
      </c>
      <c r="I51" s="61">
        <v>682.81427399999995</v>
      </c>
      <c r="J51" s="61">
        <v>714.69487800000002</v>
      </c>
      <c r="K51" s="61">
        <v>729.56164699999999</v>
      </c>
      <c r="L51" s="61">
        <v>739.40840700000001</v>
      </c>
      <c r="M51" s="61">
        <v>743.73380799999995</v>
      </c>
      <c r="N51" s="61">
        <v>743.87253299999998</v>
      </c>
      <c r="O51" s="61">
        <v>821.94957499999998</v>
      </c>
      <c r="P51" s="61">
        <v>800.18483000000003</v>
      </c>
      <c r="Q51" s="61">
        <v>800.42487200000005</v>
      </c>
      <c r="R51" s="61">
        <v>841.77628700000002</v>
      </c>
      <c r="S51" s="61">
        <v>875.28916200000003</v>
      </c>
      <c r="T51" s="61">
        <v>899.19813499999998</v>
      </c>
      <c r="U51" s="61">
        <v>975.30024200000003</v>
      </c>
      <c r="V51" s="61">
        <v>1015.538635</v>
      </c>
      <c r="W51" s="61">
        <v>1049.709059</v>
      </c>
      <c r="X51" s="61">
        <v>1025.78388</v>
      </c>
      <c r="Y51" s="61">
        <v>995.07046000000003</v>
      </c>
      <c r="Z51" s="61">
        <v>1080.185031</v>
      </c>
      <c r="AA51" s="61">
        <v>1191.2761840000001</v>
      </c>
      <c r="AB51" s="61">
        <v>1170.964774</v>
      </c>
      <c r="AC51" s="61">
        <v>1218.960566</v>
      </c>
      <c r="AD51" s="61">
        <v>1211.1149439999999</v>
      </c>
      <c r="AE51" s="61">
        <v>1215.0187169999999</v>
      </c>
      <c r="AF51" s="61">
        <v>1283.4075929999999</v>
      </c>
      <c r="AG51" s="61">
        <v>1279.615679</v>
      </c>
      <c r="AH51" s="61">
        <v>1325.8877749999999</v>
      </c>
      <c r="AI51" s="61">
        <v>1356.3244319999999</v>
      </c>
      <c r="AJ51" s="61">
        <v>1366.7793799999999</v>
      </c>
      <c r="AK51" s="61">
        <v>1391.2599379999999</v>
      </c>
      <c r="AL51" s="61">
        <v>1305.5929189999999</v>
      </c>
      <c r="AM51" s="61">
        <v>1337.861482</v>
      </c>
      <c r="AN51" s="61">
        <v>1430.168101</v>
      </c>
      <c r="AO51" s="61">
        <v>1482.202704</v>
      </c>
      <c r="AP51" s="61">
        <v>1512.8937820000001</v>
      </c>
      <c r="AQ51" s="61">
        <v>1532.729288</v>
      </c>
      <c r="AR51" s="61">
        <v>1536.0064500000001</v>
      </c>
      <c r="AS51" s="61">
        <v>1499.9992789999999</v>
      </c>
      <c r="AT51" s="61">
        <v>1488.695144</v>
      </c>
      <c r="AU51" s="61">
        <v>1587.312244</v>
      </c>
      <c r="AV51" s="61">
        <v>1605.3766439999999</v>
      </c>
      <c r="AW51" s="61">
        <v>1587.4702890000001</v>
      </c>
      <c r="AX51" s="61">
        <v>1564.219435</v>
      </c>
      <c r="AY51" s="61">
        <v>1668.0152330000001</v>
      </c>
      <c r="AZ51" s="61">
        <v>1855.53844</v>
      </c>
      <c r="BA51" s="61">
        <v>1944.177246</v>
      </c>
      <c r="BB51" s="61">
        <v>1909.57465</v>
      </c>
      <c r="BC51" s="61">
        <v>1927.1614480000001</v>
      </c>
      <c r="BD51" s="61">
        <v>2083.7157440000001</v>
      </c>
      <c r="BE51" s="62">
        <f>SUM(BE47,BE50)</f>
        <v>2108.15246338</v>
      </c>
      <c r="BF51" s="62">
        <f>SUM(BF47,BF50)</f>
        <v>2157.7013776199997</v>
      </c>
      <c r="BG51" s="62">
        <f>SUM(BG47,BG50)</f>
        <v>2174.0195349997903</v>
      </c>
      <c r="BH51" s="83"/>
      <c r="BI51" s="4"/>
      <c r="BJ51" s="4"/>
      <c r="BK51" s="61"/>
      <c r="BL51" s="61"/>
      <c r="BM51" s="61"/>
      <c r="BN51" s="61"/>
      <c r="BO51" s="61"/>
      <c r="BP51" s="61"/>
      <c r="BQ51" s="61"/>
    </row>
    <row r="52" spans="1:69" s="37" customFormat="1" x14ac:dyDescent="0.2">
      <c r="A52" s="49" t="s">
        <v>155</v>
      </c>
      <c r="B52" s="50" t="s">
        <v>112</v>
      </c>
      <c r="C52" s="50" t="s">
        <v>113</v>
      </c>
      <c r="D52" s="69" t="s">
        <v>156</v>
      </c>
      <c r="E52" s="50" t="s">
        <v>114</v>
      </c>
      <c r="F52" s="1">
        <v>51.634962999999999</v>
      </c>
      <c r="G52" s="1">
        <v>49.195898999999997</v>
      </c>
      <c r="H52" s="1">
        <v>50.880741999999998</v>
      </c>
      <c r="I52" s="1">
        <v>60.896962000000002</v>
      </c>
      <c r="J52" s="1">
        <v>62.206356999999997</v>
      </c>
      <c r="K52" s="1">
        <v>62.481160000000003</v>
      </c>
      <c r="L52" s="1">
        <v>64.272236000000007</v>
      </c>
      <c r="M52" s="1">
        <v>64.718301999999994</v>
      </c>
      <c r="N52" s="1">
        <v>65.459135000000003</v>
      </c>
      <c r="O52" s="1">
        <v>71.542749999999998</v>
      </c>
      <c r="P52" s="1">
        <v>72.408197999999999</v>
      </c>
      <c r="Q52" s="1">
        <v>71.198824000000002</v>
      </c>
      <c r="R52" s="1">
        <v>75.751328999999998</v>
      </c>
      <c r="S52" s="1">
        <v>75.286060000000006</v>
      </c>
      <c r="T52" s="1">
        <v>78.808306999999999</v>
      </c>
      <c r="U52" s="1">
        <v>82.742650999999995</v>
      </c>
      <c r="V52" s="1">
        <v>89.114051000000003</v>
      </c>
      <c r="W52" s="1">
        <v>90.037381999999994</v>
      </c>
      <c r="X52" s="1">
        <v>87.921273999999997</v>
      </c>
      <c r="Y52" s="1">
        <v>84.997769000000005</v>
      </c>
      <c r="Z52" s="1">
        <v>93.445762000000002</v>
      </c>
      <c r="AA52" s="1">
        <v>102.583564</v>
      </c>
      <c r="AB52" s="1">
        <v>97.595670999999996</v>
      </c>
      <c r="AC52" s="1">
        <v>99.764764</v>
      </c>
      <c r="AD52" s="1">
        <v>98.404150000000001</v>
      </c>
      <c r="AE52" s="1">
        <v>101.425782</v>
      </c>
      <c r="AF52" s="1">
        <v>102.257108</v>
      </c>
      <c r="AG52" s="1">
        <v>104.32536</v>
      </c>
      <c r="AH52" s="1">
        <v>106.257358</v>
      </c>
      <c r="AI52" s="1">
        <v>111.23080400000001</v>
      </c>
      <c r="AJ52" s="1">
        <v>113.126406</v>
      </c>
      <c r="AK52" s="1">
        <v>115.919414</v>
      </c>
      <c r="AL52" s="1">
        <v>108.849279</v>
      </c>
      <c r="AM52" s="1">
        <v>107.92431000000001</v>
      </c>
      <c r="AN52" s="1">
        <v>118.45271099999999</v>
      </c>
      <c r="AO52" s="1">
        <v>125.79414800000001</v>
      </c>
      <c r="AP52" s="1">
        <v>127.285341</v>
      </c>
      <c r="AQ52" s="1">
        <v>129.72582399999999</v>
      </c>
      <c r="AR52" s="1">
        <v>133.65038899999999</v>
      </c>
      <c r="AS52" s="1">
        <v>131.99527800000001</v>
      </c>
      <c r="AT52" s="1">
        <v>133.41053099999999</v>
      </c>
      <c r="AU52" s="1">
        <v>146.24744799999999</v>
      </c>
      <c r="AV52" s="1">
        <v>149.13221999999999</v>
      </c>
      <c r="AW52" s="1">
        <v>145.254839</v>
      </c>
      <c r="AX52" s="1">
        <v>141.19693100000001</v>
      </c>
      <c r="AY52" s="1">
        <v>150.92178699999999</v>
      </c>
      <c r="AZ52" s="1">
        <v>164.78752299999999</v>
      </c>
      <c r="BA52" s="1">
        <v>162.51891000000001</v>
      </c>
      <c r="BB52" s="1">
        <v>148.847757</v>
      </c>
      <c r="BC52" s="1">
        <v>154.76805300000001</v>
      </c>
      <c r="BD52" s="1">
        <v>170.14012199999999</v>
      </c>
      <c r="BE52" s="1"/>
      <c r="BF52" s="1"/>
      <c r="BG52" s="1"/>
      <c r="BH52" s="38"/>
      <c r="BI52" s="69"/>
      <c r="BJ52" s="50"/>
      <c r="BK52" s="1"/>
      <c r="BL52" s="1"/>
      <c r="BM52" s="1"/>
      <c r="BN52" s="1"/>
      <c r="BO52" s="1"/>
      <c r="BP52" s="1"/>
      <c r="BQ52" s="1"/>
    </row>
    <row r="53" spans="1:69" s="37" customFormat="1" x14ac:dyDescent="0.2">
      <c r="A53" s="59" t="s">
        <v>157</v>
      </c>
      <c r="B53" s="4" t="s">
        <v>112</v>
      </c>
      <c r="C53" s="78" t="s">
        <v>113</v>
      </c>
      <c r="D53" s="4" t="s">
        <v>158</v>
      </c>
      <c r="E53" s="4" t="s">
        <v>114</v>
      </c>
      <c r="F53" s="61">
        <v>65.280372999999997</v>
      </c>
      <c r="G53" s="61">
        <v>62.389088999999998</v>
      </c>
      <c r="H53" s="61">
        <v>64.867050000000006</v>
      </c>
      <c r="I53" s="61">
        <v>75.666392999999999</v>
      </c>
      <c r="J53" s="61">
        <v>77.993988000000002</v>
      </c>
      <c r="K53" s="61">
        <v>78.389672000000004</v>
      </c>
      <c r="L53" s="61">
        <v>79.493646999999996</v>
      </c>
      <c r="M53" s="61">
        <v>80.053850999999995</v>
      </c>
      <c r="N53" s="61">
        <v>82.007103999999998</v>
      </c>
      <c r="O53" s="61">
        <v>88.556406999999993</v>
      </c>
      <c r="P53" s="61">
        <v>89.446679000000003</v>
      </c>
      <c r="Q53" s="61">
        <v>88.026504000000003</v>
      </c>
      <c r="R53" s="61">
        <v>92.882013000000001</v>
      </c>
      <c r="S53" s="61">
        <v>94.383263999999997</v>
      </c>
      <c r="T53" s="61">
        <v>97.676022000000003</v>
      </c>
      <c r="U53" s="61">
        <v>102.579432</v>
      </c>
      <c r="V53" s="61">
        <v>109.83006399999999</v>
      </c>
      <c r="W53" s="61">
        <v>111.86096000000001</v>
      </c>
      <c r="X53" s="61">
        <v>108.972899</v>
      </c>
      <c r="Y53" s="61">
        <v>106.755713</v>
      </c>
      <c r="Z53" s="61">
        <v>116.966469</v>
      </c>
      <c r="AA53" s="61">
        <v>126.254366</v>
      </c>
      <c r="AB53" s="61">
        <v>122.51670799999999</v>
      </c>
      <c r="AC53" s="61">
        <v>127.01334900000001</v>
      </c>
      <c r="AD53" s="61">
        <v>125.571093</v>
      </c>
      <c r="AE53" s="61">
        <v>127.11203</v>
      </c>
      <c r="AF53" s="61">
        <v>127.93277999999999</v>
      </c>
      <c r="AG53" s="61">
        <v>130.43600000000001</v>
      </c>
      <c r="AH53" s="61">
        <v>134.331233</v>
      </c>
      <c r="AI53" s="61">
        <v>139.46031300000001</v>
      </c>
      <c r="AJ53" s="61">
        <v>141.65352100000001</v>
      </c>
      <c r="AK53" s="61">
        <v>144.64137199999999</v>
      </c>
      <c r="AL53" s="61">
        <v>139.28063800000001</v>
      </c>
      <c r="AM53" s="61">
        <v>139.20181199999999</v>
      </c>
      <c r="AN53" s="61">
        <v>149.902996</v>
      </c>
      <c r="AO53" s="61">
        <v>156.90643399999999</v>
      </c>
      <c r="AP53" s="61">
        <v>160.97130200000001</v>
      </c>
      <c r="AQ53" s="61">
        <v>164.22692000000001</v>
      </c>
      <c r="AR53" s="61">
        <v>168.02416500000001</v>
      </c>
      <c r="AS53" s="61">
        <v>165.930545</v>
      </c>
      <c r="AT53" s="61">
        <v>167.41262499999999</v>
      </c>
      <c r="AU53" s="61">
        <v>179.26049699999999</v>
      </c>
      <c r="AV53" s="61">
        <v>182.738383</v>
      </c>
      <c r="AW53" s="61">
        <v>179.316665</v>
      </c>
      <c r="AX53" s="61">
        <v>176.32409000000001</v>
      </c>
      <c r="AY53" s="61">
        <v>187.551087</v>
      </c>
      <c r="AZ53" s="61">
        <v>199.341059</v>
      </c>
      <c r="BA53" s="61">
        <v>195.00376800000001</v>
      </c>
      <c r="BB53" s="61">
        <v>184.600517</v>
      </c>
      <c r="BC53" s="61">
        <v>190.73463100000001</v>
      </c>
      <c r="BD53" s="61">
        <v>203.76009500000001</v>
      </c>
      <c r="BE53" s="80">
        <f>BD53+(BD53*BO53)</f>
        <v>214.9012329450986</v>
      </c>
      <c r="BF53" s="80">
        <f>BE53+(BE53*BP53)</f>
        <v>209.27586958385101</v>
      </c>
      <c r="BG53" s="80">
        <f>BF53+(BF53*BQ53)</f>
        <v>210.65271937517807</v>
      </c>
      <c r="BH53" s="38"/>
      <c r="BI53" s="78" t="s">
        <v>159</v>
      </c>
      <c r="BJ53" s="78" t="s">
        <v>115</v>
      </c>
      <c r="BK53" s="61">
        <v>187.773</v>
      </c>
      <c r="BL53" s="61">
        <v>198.04</v>
      </c>
      <c r="BM53" s="61">
        <v>192.85600479999999</v>
      </c>
      <c r="BN53" s="61">
        <v>194.12482643000001</v>
      </c>
      <c r="BO53" s="81">
        <f>(BL53-BK53)/BK53</f>
        <v>5.4677722569272454E-2</v>
      </c>
      <c r="BP53" s="81">
        <f>(BM53-BL53)/BL53</f>
        <v>-2.6176505756412838E-2</v>
      </c>
      <c r="BQ53" s="81">
        <f>(BN53-BM53)/BM53</f>
        <v>6.5791139421136615E-3</v>
      </c>
    </row>
    <row r="54" spans="1:69" s="37" customFormat="1" x14ac:dyDescent="0.2">
      <c r="A54" s="59" t="s">
        <v>160</v>
      </c>
      <c r="B54" s="4" t="s">
        <v>13</v>
      </c>
      <c r="C54" s="4" t="s">
        <v>15</v>
      </c>
      <c r="D54" s="60" t="s">
        <v>161</v>
      </c>
      <c r="E54" s="4" t="s">
        <v>12</v>
      </c>
      <c r="F54" s="61">
        <v>47.590321000000003</v>
      </c>
      <c r="G54" s="61">
        <v>48.242567999999999</v>
      </c>
      <c r="H54" s="61">
        <v>46.975079000000001</v>
      </c>
      <c r="I54" s="61">
        <v>47.760745</v>
      </c>
      <c r="J54" s="61">
        <v>46.953374000000004</v>
      </c>
      <c r="K54" s="61">
        <v>47.529459000000003</v>
      </c>
      <c r="L54" s="61">
        <v>47.091099999999997</v>
      </c>
      <c r="M54" s="61">
        <v>47.015862999999996</v>
      </c>
      <c r="N54" s="61">
        <v>47.169125999999999</v>
      </c>
      <c r="O54" s="61">
        <v>48.167004999999996</v>
      </c>
      <c r="P54" s="61">
        <v>47.444033000000005</v>
      </c>
      <c r="Q54" s="61">
        <v>48.091945000000003</v>
      </c>
      <c r="R54" s="61">
        <v>48.512107</v>
      </c>
      <c r="S54" s="61">
        <v>48.527671999999995</v>
      </c>
      <c r="T54" s="61">
        <v>48.008805000000002</v>
      </c>
      <c r="U54" s="61">
        <v>46.656610999999998</v>
      </c>
      <c r="V54" s="61">
        <v>47.658765000000002</v>
      </c>
      <c r="W54" s="61">
        <v>48.327870000000004</v>
      </c>
      <c r="X54" s="61">
        <v>47.011975</v>
      </c>
      <c r="Y54" s="61">
        <v>45.913788999999994</v>
      </c>
      <c r="Z54" s="61">
        <v>45.875385000000001</v>
      </c>
      <c r="AA54" s="61">
        <v>45.852336999999999</v>
      </c>
      <c r="AB54" s="61">
        <v>45.295577999999999</v>
      </c>
      <c r="AC54" s="61">
        <v>45.613936000000002</v>
      </c>
      <c r="AD54" s="61">
        <v>44.685721999999998</v>
      </c>
      <c r="AE54" s="61">
        <v>44.593291560000004</v>
      </c>
      <c r="AF54" s="61">
        <v>44.681750000000001</v>
      </c>
      <c r="AG54" s="61">
        <v>45.468014000000004</v>
      </c>
      <c r="AH54" s="61">
        <v>46.133949000000001</v>
      </c>
      <c r="AI54" s="61">
        <v>46.088928000000003</v>
      </c>
      <c r="AJ54" s="61">
        <v>47.615718999999999</v>
      </c>
      <c r="AK54" s="61">
        <v>49.055851000000004</v>
      </c>
      <c r="AL54" s="61">
        <v>49.296218000000003</v>
      </c>
      <c r="AM54" s="61">
        <v>49.034080000000003</v>
      </c>
      <c r="AN54" s="61">
        <v>49.421898999999996</v>
      </c>
      <c r="AO54" s="61">
        <v>49.687483</v>
      </c>
      <c r="AP54" s="61">
        <v>49.334938999999999</v>
      </c>
      <c r="AQ54" s="61">
        <v>50.811769300000002</v>
      </c>
      <c r="AR54" s="61">
        <v>52.595078000000001</v>
      </c>
      <c r="AS54" s="61">
        <v>53.2915499</v>
      </c>
      <c r="AT54" s="61">
        <v>52.974728299999995</v>
      </c>
      <c r="AU54" s="61">
        <v>52.660341700000004</v>
      </c>
      <c r="AV54" s="61">
        <v>53.220934900000003</v>
      </c>
      <c r="AW54" s="61">
        <v>54.138709000000006</v>
      </c>
      <c r="AX54" s="61">
        <v>54.159512999999997</v>
      </c>
      <c r="AY54" s="61">
        <v>52.821625100000006</v>
      </c>
      <c r="AZ54" s="61">
        <v>53.608144799999998</v>
      </c>
      <c r="BA54" s="61">
        <v>52.939451550000001</v>
      </c>
      <c r="BB54" s="61">
        <v>53.772985470000002</v>
      </c>
      <c r="BC54" s="61">
        <v>54.271118409999993</v>
      </c>
      <c r="BD54" s="61">
        <v>57.21481361</v>
      </c>
      <c r="BE54" s="61">
        <v>59.641195590000002</v>
      </c>
      <c r="BF54" s="61">
        <v>56.014222889999999</v>
      </c>
      <c r="BG54" s="61"/>
      <c r="BH54" s="38"/>
      <c r="BI54" s="60"/>
      <c r="BJ54" s="4"/>
      <c r="BK54" s="61"/>
      <c r="BL54" s="61"/>
      <c r="BM54" s="61"/>
      <c r="BN54" s="61"/>
      <c r="BO54" s="61"/>
      <c r="BP54" s="61"/>
      <c r="BQ54" s="61"/>
    </row>
    <row r="55" spans="1:69" s="37" customFormat="1" x14ac:dyDescent="0.2">
      <c r="A55" s="5" t="s">
        <v>160</v>
      </c>
      <c r="B55" s="5" t="s">
        <v>11</v>
      </c>
      <c r="C55" s="5" t="s">
        <v>14</v>
      </c>
      <c r="D55" s="5" t="s">
        <v>161</v>
      </c>
      <c r="E55" s="5" t="s">
        <v>11</v>
      </c>
      <c r="F55" s="64">
        <v>9.5677280000000007</v>
      </c>
      <c r="G55" s="64">
        <v>9.3046490000000013</v>
      </c>
      <c r="H55" s="64">
        <v>9.8659119999999998</v>
      </c>
      <c r="I55" s="64">
        <v>10.020447000000001</v>
      </c>
      <c r="J55" s="64">
        <v>10.308463</v>
      </c>
      <c r="K55" s="64">
        <v>10.655711999999999</v>
      </c>
      <c r="L55" s="64">
        <v>11.152476</v>
      </c>
      <c r="M55" s="64">
        <v>11.428947000000001</v>
      </c>
      <c r="N55" s="64">
        <v>11.121146000000001</v>
      </c>
      <c r="O55" s="64">
        <v>11.618489</v>
      </c>
      <c r="P55" s="64">
        <v>11.156442</v>
      </c>
      <c r="Q55" s="64">
        <v>10.732768</v>
      </c>
      <c r="R55" s="64">
        <v>12.025931</v>
      </c>
      <c r="S55" s="64">
        <v>11.304366</v>
      </c>
      <c r="T55" s="64">
        <v>11.341949000000001</v>
      </c>
      <c r="U55" s="64">
        <v>11.573638000000001</v>
      </c>
      <c r="V55" s="64">
        <v>11.77417</v>
      </c>
      <c r="W55" s="64">
        <v>12.120289999999999</v>
      </c>
      <c r="X55" s="64">
        <v>12.231707</v>
      </c>
      <c r="Y55" s="64">
        <v>11.381055</v>
      </c>
      <c r="Z55" s="64">
        <v>11.790339999999999</v>
      </c>
      <c r="AA55" s="64">
        <v>11.860787</v>
      </c>
      <c r="AB55" s="64">
        <v>12.134872999999999</v>
      </c>
      <c r="AC55" s="64">
        <v>12.677982</v>
      </c>
      <c r="AD55" s="64">
        <v>12.561713000000001</v>
      </c>
      <c r="AE55" s="64">
        <v>12.652513000000001</v>
      </c>
      <c r="AF55" s="64">
        <v>12.837486</v>
      </c>
      <c r="AG55" s="64">
        <v>12.372249</v>
      </c>
      <c r="AH55" s="64">
        <v>12.599036</v>
      </c>
      <c r="AI55" s="64">
        <v>12.454895</v>
      </c>
      <c r="AJ55" s="64">
        <v>12.174443999999999</v>
      </c>
      <c r="AK55" s="64">
        <v>12.349886</v>
      </c>
      <c r="AL55" s="64">
        <v>13.061342</v>
      </c>
      <c r="AM55" s="64">
        <v>12.370616999999999</v>
      </c>
      <c r="AN55" s="64">
        <v>12.755730999999999</v>
      </c>
      <c r="AO55" s="64">
        <v>13.276807000000002</v>
      </c>
      <c r="AP55" s="64">
        <v>12.897454</v>
      </c>
      <c r="AQ55" s="64">
        <v>12.826908</v>
      </c>
      <c r="AR55" s="64">
        <v>12.786723</v>
      </c>
      <c r="AS55" s="64">
        <v>13.129413000000001</v>
      </c>
      <c r="AT55" s="64">
        <v>12.963821000000001</v>
      </c>
      <c r="AU55" s="64">
        <v>13.260898999999998</v>
      </c>
      <c r="AV55" s="64">
        <v>13.177395000000001</v>
      </c>
      <c r="AW55" s="64">
        <v>13.629585000000001</v>
      </c>
      <c r="AX55" s="64">
        <v>13.484422</v>
      </c>
      <c r="AY55" s="64">
        <v>13.468282</v>
      </c>
      <c r="AZ55" s="64">
        <v>13.456237</v>
      </c>
      <c r="BA55" s="64">
        <v>14.021373000000001</v>
      </c>
      <c r="BB55" s="64">
        <v>13.811199999999999</v>
      </c>
      <c r="BC55" s="64">
        <v>13.916976999999999</v>
      </c>
      <c r="BD55" s="64">
        <v>14.126885999999999</v>
      </c>
      <c r="BE55" s="64">
        <v>13.623057999999999</v>
      </c>
      <c r="BF55" s="64">
        <v>14.999423</v>
      </c>
      <c r="BG55" s="64"/>
      <c r="BH55" s="38"/>
      <c r="BI55" s="5"/>
      <c r="BJ55" s="5"/>
      <c r="BK55" s="64"/>
      <c r="BL55" s="64"/>
      <c r="BM55" s="64"/>
      <c r="BN55" s="64"/>
      <c r="BO55" s="64"/>
      <c r="BP55" s="64"/>
      <c r="BQ55" s="64"/>
    </row>
    <row r="56" spans="1:69" s="37" customFormat="1" x14ac:dyDescent="0.2">
      <c r="A56" s="5" t="s">
        <v>160</v>
      </c>
      <c r="B56" s="5" t="s">
        <v>112</v>
      </c>
      <c r="C56" s="5" t="s">
        <v>113</v>
      </c>
      <c r="D56" s="5" t="s">
        <v>161</v>
      </c>
      <c r="E56" s="5" t="s">
        <v>114</v>
      </c>
      <c r="F56" s="67">
        <v>455.33124800000002</v>
      </c>
      <c r="G56" s="67">
        <v>448.88014299999998</v>
      </c>
      <c r="H56" s="67">
        <v>463.451978</v>
      </c>
      <c r="I56" s="67">
        <v>478.58402100000001</v>
      </c>
      <c r="J56" s="67">
        <v>484.01712300000003</v>
      </c>
      <c r="K56" s="67">
        <v>506.46023599999995</v>
      </c>
      <c r="L56" s="67">
        <v>525.18237399999998</v>
      </c>
      <c r="M56" s="67">
        <v>537.341813</v>
      </c>
      <c r="N56" s="67">
        <v>524.57473800000002</v>
      </c>
      <c r="O56" s="67">
        <v>559.62780000000009</v>
      </c>
      <c r="P56" s="67">
        <v>529.30661399999997</v>
      </c>
      <c r="Q56" s="67">
        <v>516.159673</v>
      </c>
      <c r="R56" s="67">
        <v>583.40327500000001</v>
      </c>
      <c r="S56" s="67">
        <v>548.57457700000009</v>
      </c>
      <c r="T56" s="67">
        <v>544.51340599999992</v>
      </c>
      <c r="U56" s="67">
        <v>539.98673199999996</v>
      </c>
      <c r="V56" s="67">
        <v>561.14241200000004</v>
      </c>
      <c r="W56" s="67">
        <v>585.74780199999998</v>
      </c>
      <c r="X56" s="67">
        <v>575.03669100000002</v>
      </c>
      <c r="Y56" s="67">
        <v>522.54734199999996</v>
      </c>
      <c r="Z56" s="67">
        <v>540.88640399999997</v>
      </c>
      <c r="AA56" s="67">
        <v>543.8448249999999</v>
      </c>
      <c r="AB56" s="67">
        <v>549.65608499999996</v>
      </c>
      <c r="AC56" s="67">
        <v>578.29266799999994</v>
      </c>
      <c r="AD56" s="67">
        <v>561.32919299999992</v>
      </c>
      <c r="AE56" s="67">
        <v>564.21719599999994</v>
      </c>
      <c r="AF56" s="67">
        <v>573.60133299999995</v>
      </c>
      <c r="AG56" s="67">
        <v>562.54159699999991</v>
      </c>
      <c r="AH56" s="67">
        <v>581.24330299999997</v>
      </c>
      <c r="AI56" s="67">
        <v>574.03277800000001</v>
      </c>
      <c r="AJ56" s="67">
        <v>579.69488799999999</v>
      </c>
      <c r="AK56" s="67">
        <v>605.83416199999999</v>
      </c>
      <c r="AL56" s="67">
        <v>643.87474999999995</v>
      </c>
      <c r="AM56" s="67">
        <v>606.58183099999997</v>
      </c>
      <c r="AN56" s="67">
        <v>630.41246000000001</v>
      </c>
      <c r="AO56" s="67">
        <v>659.6911409999999</v>
      </c>
      <c r="AP56" s="67">
        <v>636.29511500000001</v>
      </c>
      <c r="AQ56" s="67">
        <v>651.75787500000001</v>
      </c>
      <c r="AR56" s="67">
        <v>672.51867000000004</v>
      </c>
      <c r="AS56" s="67">
        <v>699.68678399999999</v>
      </c>
      <c r="AT56" s="67">
        <v>686.75487899999996</v>
      </c>
      <c r="AU56" s="67">
        <v>698.32347520000008</v>
      </c>
      <c r="AV56" s="67">
        <v>701.31329940000001</v>
      </c>
      <c r="AW56" s="67">
        <v>737.88812329999996</v>
      </c>
      <c r="AX56" s="67">
        <v>730.30972010000005</v>
      </c>
      <c r="AY56" s="67">
        <v>711.41653870000005</v>
      </c>
      <c r="AZ56" s="67">
        <v>721.36389745999998</v>
      </c>
      <c r="BA56" s="67">
        <v>742.28377477000004</v>
      </c>
      <c r="BB56" s="67">
        <v>742.66943079999999</v>
      </c>
      <c r="BC56" s="67">
        <v>755.28990134000003</v>
      </c>
      <c r="BD56" s="67">
        <v>808.26717200999997</v>
      </c>
      <c r="BE56" s="67">
        <v>812.4954773500001</v>
      </c>
      <c r="BF56" s="67">
        <v>840.18102055999998</v>
      </c>
      <c r="BG56" s="67"/>
      <c r="BH56" s="38"/>
      <c r="BI56" s="5"/>
      <c r="BJ56" s="5"/>
      <c r="BK56" s="67"/>
      <c r="BL56" s="67"/>
      <c r="BM56" s="67"/>
      <c r="BN56" s="67"/>
      <c r="BO56" s="67"/>
      <c r="BP56" s="67"/>
      <c r="BQ56" s="67"/>
    </row>
    <row r="57" spans="1:69" s="37" customFormat="1" x14ac:dyDescent="0.2">
      <c r="A57" s="49" t="s">
        <v>162</v>
      </c>
      <c r="B57" s="50" t="s">
        <v>163</v>
      </c>
      <c r="C57" s="50" t="s">
        <v>164</v>
      </c>
      <c r="D57" s="50" t="s">
        <v>165</v>
      </c>
      <c r="E57" s="50" t="s">
        <v>166</v>
      </c>
      <c r="F57" s="1">
        <v>172.95629199999999</v>
      </c>
      <c r="G57" s="1">
        <v>184.30601899999999</v>
      </c>
      <c r="H57" s="1">
        <v>193.88438399999998</v>
      </c>
      <c r="I57" s="1">
        <v>191.78354999999999</v>
      </c>
      <c r="J57" s="1">
        <v>191.617876</v>
      </c>
      <c r="K57" s="1">
        <v>196.736063</v>
      </c>
      <c r="L57" s="1">
        <v>204.6623816</v>
      </c>
      <c r="M57" s="1">
        <v>211.06523119999997</v>
      </c>
      <c r="N57" s="1">
        <v>211.6952316</v>
      </c>
      <c r="O57" s="1">
        <v>210.51133080000002</v>
      </c>
      <c r="P57" s="1">
        <v>204.37163240000001</v>
      </c>
      <c r="Q57" s="1">
        <v>203.96648400000001</v>
      </c>
      <c r="R57" s="1">
        <v>203.88558499999999</v>
      </c>
      <c r="S57" s="1">
        <v>216.9298134</v>
      </c>
      <c r="T57" s="1">
        <v>232.901568</v>
      </c>
      <c r="U57" s="1">
        <v>243.24654960000001</v>
      </c>
      <c r="V57" s="1">
        <v>243.7880504</v>
      </c>
      <c r="W57" s="1">
        <v>245.20277059999998</v>
      </c>
      <c r="X57" s="1">
        <v>237.01611</v>
      </c>
      <c r="Y57" s="1">
        <v>234.955671</v>
      </c>
      <c r="Z57" s="1">
        <v>237.10416899999998</v>
      </c>
      <c r="AA57" s="1">
        <v>238.507532</v>
      </c>
      <c r="AB57" s="1">
        <v>240.569335</v>
      </c>
      <c r="AC57" s="1">
        <v>246.3199358</v>
      </c>
      <c r="AD57" s="1">
        <v>246.80715700000002</v>
      </c>
      <c r="AE57" s="1">
        <v>253.5643378</v>
      </c>
      <c r="AF57" s="1">
        <v>250.64149639999999</v>
      </c>
      <c r="AG57" s="1">
        <v>249.68648899999999</v>
      </c>
      <c r="AH57" s="1">
        <v>249.96741299999999</v>
      </c>
      <c r="AI57" s="1">
        <v>254.316135</v>
      </c>
      <c r="AJ57" s="1">
        <v>255.90239799999998</v>
      </c>
      <c r="AK57" s="1">
        <v>254.053301</v>
      </c>
      <c r="AL57" s="1">
        <v>254.40208799999999</v>
      </c>
      <c r="AM57" s="1">
        <v>257.282355</v>
      </c>
      <c r="AN57" s="1">
        <v>259.32028059999999</v>
      </c>
      <c r="AO57" s="1">
        <v>260.71835590000001</v>
      </c>
      <c r="AP57" s="1">
        <v>267.93958399999997</v>
      </c>
      <c r="AQ57" s="1">
        <v>268.79025589999998</v>
      </c>
      <c r="AR57" s="1">
        <v>270.38997999999998</v>
      </c>
      <c r="AS57" s="1">
        <v>271.73999220999997</v>
      </c>
      <c r="AT57" s="1">
        <v>267.44857819999999</v>
      </c>
      <c r="AU57" s="1">
        <v>272.17461059999999</v>
      </c>
      <c r="AV57" s="1">
        <v>278.14530719999999</v>
      </c>
      <c r="AW57" s="1">
        <v>281.19379775000004</v>
      </c>
      <c r="AX57" s="1">
        <v>283.96495906000001</v>
      </c>
      <c r="AY57" s="1">
        <v>287.80379255000003</v>
      </c>
      <c r="AZ57" s="1">
        <v>292.66922595</v>
      </c>
      <c r="BA57" s="1">
        <v>294.46314638000001</v>
      </c>
      <c r="BB57" s="1">
        <v>295.84600850999999</v>
      </c>
      <c r="BC57" s="1">
        <v>296.27100148000005</v>
      </c>
      <c r="BD57" s="1">
        <v>294.94645951999996</v>
      </c>
      <c r="BE57" s="1">
        <v>295.48151480000001</v>
      </c>
      <c r="BF57" s="1">
        <v>298.79916007999998</v>
      </c>
      <c r="BG57" s="51">
        <f>BF57+(BF57*BQ57)</f>
        <v>297.80326775974106</v>
      </c>
      <c r="BH57" s="38"/>
      <c r="BI57" s="50" t="s">
        <v>162</v>
      </c>
      <c r="BJ57" s="50" t="s">
        <v>167</v>
      </c>
      <c r="BK57" s="1"/>
      <c r="BL57" s="1"/>
      <c r="BM57" s="1">
        <v>193.321067</v>
      </c>
      <c r="BN57" s="1">
        <v>192.6767313</v>
      </c>
      <c r="BO57" s="52"/>
      <c r="BP57" s="52"/>
      <c r="BQ57" s="52">
        <f>(BN57-BM57)/BM57</f>
        <v>-3.3329823283046495E-3</v>
      </c>
    </row>
    <row r="58" spans="1:69" s="37" customFormat="1" x14ac:dyDescent="0.2">
      <c r="A58" s="53" t="s">
        <v>162</v>
      </c>
      <c r="B58" s="54" t="s">
        <v>168</v>
      </c>
      <c r="C58" s="54" t="s">
        <v>169</v>
      </c>
      <c r="D58" s="54" t="s">
        <v>165</v>
      </c>
      <c r="E58" s="54" t="s">
        <v>170</v>
      </c>
      <c r="F58" s="2">
        <v>160.06700000000001</v>
      </c>
      <c r="G58" s="2">
        <v>158.44999999999999</v>
      </c>
      <c r="H58" s="2">
        <v>159.14500000000001</v>
      </c>
      <c r="I58" s="2">
        <v>163.083</v>
      </c>
      <c r="J58" s="2">
        <v>166.26</v>
      </c>
      <c r="K58" s="2">
        <v>170.55500000000001</v>
      </c>
      <c r="L58" s="2">
        <v>172.32900000000001</v>
      </c>
      <c r="M58" s="2">
        <v>175.136</v>
      </c>
      <c r="N58" s="2">
        <v>179.16800000000001</v>
      </c>
      <c r="O58" s="2">
        <v>182.173</v>
      </c>
      <c r="P58" s="2">
        <v>186.29400000000001</v>
      </c>
      <c r="Q58" s="2">
        <v>188.94800000000001</v>
      </c>
      <c r="R58" s="2">
        <v>190.49600000000001</v>
      </c>
      <c r="S58" s="2">
        <v>192.92099999999999</v>
      </c>
      <c r="T58" s="2">
        <v>187.78199999999998</v>
      </c>
      <c r="U58" s="2">
        <v>189.48399999999998</v>
      </c>
      <c r="V58" s="2">
        <v>190.684</v>
      </c>
      <c r="W58" s="2">
        <v>191.636</v>
      </c>
      <c r="X58" s="2">
        <v>193.173</v>
      </c>
      <c r="Y58" s="2">
        <v>193.93800000000002</v>
      </c>
      <c r="Z58" s="2">
        <v>193.81400000000002</v>
      </c>
      <c r="AA58" s="2">
        <v>192.51</v>
      </c>
      <c r="AB58" s="2">
        <v>196.03800000000001</v>
      </c>
      <c r="AC58" s="2">
        <v>196.83699999999999</v>
      </c>
      <c r="AD58" s="2">
        <v>199.78399999999999</v>
      </c>
      <c r="AE58" s="2">
        <v>201.072</v>
      </c>
      <c r="AF58" s="2">
        <v>203.24200000000002</v>
      </c>
      <c r="AG58" s="2">
        <v>205.61999999999998</v>
      </c>
      <c r="AH58" s="2">
        <v>206.26100000000002</v>
      </c>
      <c r="AI58" s="2">
        <v>208.51799999999997</v>
      </c>
      <c r="AJ58" s="2">
        <v>209.56799999999998</v>
      </c>
      <c r="AK58" s="2">
        <v>207.602</v>
      </c>
      <c r="AL58" s="2">
        <v>204.89099999999999</v>
      </c>
      <c r="AM58" s="2">
        <v>204.37700000000001</v>
      </c>
      <c r="AN58" s="2">
        <v>204.63900000000001</v>
      </c>
      <c r="AO58" s="2">
        <v>207.11399999999998</v>
      </c>
      <c r="AP58" s="2">
        <v>203.70400000000001</v>
      </c>
      <c r="AQ58" s="2">
        <v>202.49100000000001</v>
      </c>
      <c r="AR58" s="2">
        <v>205.02600000000001</v>
      </c>
      <c r="AS58" s="2">
        <v>206.32399999999998</v>
      </c>
      <c r="AT58" s="2">
        <v>206.31300000000002</v>
      </c>
      <c r="AU58" s="2">
        <v>208.471</v>
      </c>
      <c r="AV58" s="2">
        <v>205.27199999999999</v>
      </c>
      <c r="AW58" s="2">
        <v>206.31599999999997</v>
      </c>
      <c r="AX58" s="2">
        <v>208.637</v>
      </c>
      <c r="AY58" s="2">
        <v>211.68099999999998</v>
      </c>
      <c r="AZ58" s="2">
        <v>213.23699999999999</v>
      </c>
      <c r="BA58" s="2">
        <v>212.31100000000001</v>
      </c>
      <c r="BB58" s="2">
        <v>211.34200000000001</v>
      </c>
      <c r="BC58" s="2">
        <v>212.88299999999998</v>
      </c>
      <c r="BD58" s="2">
        <v>212.738</v>
      </c>
      <c r="BE58" s="2">
        <v>213.81</v>
      </c>
      <c r="BF58" s="2">
        <v>214.13600000000002</v>
      </c>
      <c r="BG58" s="56">
        <f>(BG59/BG57)*1000</f>
        <v>216.31039411503949</v>
      </c>
      <c r="BH58" s="38"/>
      <c r="BI58" s="54"/>
      <c r="BJ58" s="54"/>
      <c r="BK58" s="55"/>
      <c r="BL58" s="55"/>
      <c r="BM58" s="55"/>
      <c r="BN58" s="55"/>
      <c r="BO58" s="57"/>
      <c r="BP58" s="57"/>
      <c r="BQ58" s="57"/>
    </row>
    <row r="59" spans="1:69" s="37" customFormat="1" x14ac:dyDescent="0.2">
      <c r="A59" s="53" t="s">
        <v>162</v>
      </c>
      <c r="B59" s="54" t="s">
        <v>112</v>
      </c>
      <c r="C59" s="54" t="s">
        <v>113</v>
      </c>
      <c r="D59" s="54" t="s">
        <v>165</v>
      </c>
      <c r="E59" s="54" t="s">
        <v>114</v>
      </c>
      <c r="F59" s="2">
        <v>27.684559880000002</v>
      </c>
      <c r="G59" s="2">
        <v>29.203329309999997</v>
      </c>
      <c r="H59" s="2">
        <v>30.85574016</v>
      </c>
      <c r="I59" s="2">
        <v>31.276594410000001</v>
      </c>
      <c r="J59" s="2">
        <v>31.858470050000001</v>
      </c>
      <c r="K59" s="2">
        <v>33.55440059</v>
      </c>
      <c r="L59" s="2">
        <v>35.26922416</v>
      </c>
      <c r="M59" s="2">
        <v>36.965205259999998</v>
      </c>
      <c r="N59" s="2">
        <v>37.929078049999994</v>
      </c>
      <c r="O59" s="2">
        <v>38.349456100000005</v>
      </c>
      <c r="P59" s="2">
        <v>38.073242439999994</v>
      </c>
      <c r="Q59" s="2">
        <v>38.539081350000004</v>
      </c>
      <c r="R59" s="2">
        <v>38.839466899999998</v>
      </c>
      <c r="S59" s="2">
        <v>41.85038565</v>
      </c>
      <c r="T59" s="2">
        <v>43.734816350000003</v>
      </c>
      <c r="U59" s="2">
        <v>46.091329770000002</v>
      </c>
      <c r="V59" s="2">
        <v>46.486429780000002</v>
      </c>
      <c r="W59" s="2">
        <v>46.989772709999997</v>
      </c>
      <c r="X59" s="2">
        <v>45.785103450000001</v>
      </c>
      <c r="Y59" s="2">
        <v>45.566784850000005</v>
      </c>
      <c r="Z59" s="2">
        <v>45.95418866</v>
      </c>
      <c r="AA59" s="2">
        <v>45.915112059999998</v>
      </c>
      <c r="AB59" s="2">
        <v>47.160771649999994</v>
      </c>
      <c r="AC59" s="2">
        <v>48.484894060000009</v>
      </c>
      <c r="AD59" s="2">
        <v>49.308076110000002</v>
      </c>
      <c r="AE59" s="2">
        <v>50.984707880000002</v>
      </c>
      <c r="AF59" s="2">
        <v>50.940955929999994</v>
      </c>
      <c r="AG59" s="2">
        <v>51.340629420000006</v>
      </c>
      <c r="AH59" s="2">
        <v>51.558609280000006</v>
      </c>
      <c r="AI59" s="2">
        <v>53.029398020000002</v>
      </c>
      <c r="AJ59" s="2">
        <v>53.62893429999999</v>
      </c>
      <c r="AK59" s="2">
        <v>52.741876229999995</v>
      </c>
      <c r="AL59" s="2">
        <v>52.124786439999994</v>
      </c>
      <c r="AM59" s="2">
        <v>52.582499170000006</v>
      </c>
      <c r="AN59" s="2">
        <v>53.067105710000007</v>
      </c>
      <c r="AO59" s="2">
        <v>53.998412659999993</v>
      </c>
      <c r="AP59" s="2">
        <v>54.580298460000002</v>
      </c>
      <c r="AQ59" s="2">
        <v>54.427594659999997</v>
      </c>
      <c r="AR59" s="2">
        <v>55.437066850000001</v>
      </c>
      <c r="AS59" s="2">
        <v>56.066473210000005</v>
      </c>
      <c r="AT59" s="2">
        <v>55.178104659999995</v>
      </c>
      <c r="AU59" s="2">
        <v>56.740383790000003</v>
      </c>
      <c r="AV59" s="2">
        <v>57.095541910000001</v>
      </c>
      <c r="AW59" s="2">
        <v>58.014814909999991</v>
      </c>
      <c r="AX59" s="2">
        <v>59.245629270000002</v>
      </c>
      <c r="AY59" s="2">
        <v>60.922654350000002</v>
      </c>
      <c r="AZ59" s="2">
        <v>62.408005760000002</v>
      </c>
      <c r="BA59" s="2">
        <v>62.517895639999999</v>
      </c>
      <c r="BB59" s="2">
        <v>62.524588969999996</v>
      </c>
      <c r="BC59" s="2">
        <v>63.071205459999995</v>
      </c>
      <c r="BD59" s="2">
        <v>62.746446419999998</v>
      </c>
      <c r="BE59" s="2">
        <v>63.176761590000005</v>
      </c>
      <c r="BF59" s="2">
        <v>63.983528920000005</v>
      </c>
      <c r="BG59" s="58">
        <f>BF59+(BF59*BQ59)</f>
        <v>64.417942217856222</v>
      </c>
      <c r="BH59" s="38"/>
      <c r="BI59" s="54" t="s">
        <v>162</v>
      </c>
      <c r="BJ59" s="54" t="s">
        <v>115</v>
      </c>
      <c r="BK59" s="2"/>
      <c r="BL59" s="2"/>
      <c r="BM59" s="2">
        <v>67.525897450000002</v>
      </c>
      <c r="BN59" s="2">
        <v>67.984361500000006</v>
      </c>
      <c r="BO59" s="57"/>
      <c r="BP59" s="57"/>
      <c r="BQ59" s="57">
        <f>(BN59-BM59)/BM59</f>
        <v>6.7894551174158954E-3</v>
      </c>
    </row>
    <row r="60" spans="1:69" s="37" customFormat="1" x14ac:dyDescent="0.2">
      <c r="A60" s="49" t="s">
        <v>171</v>
      </c>
      <c r="B60" s="50" t="s">
        <v>163</v>
      </c>
      <c r="C60" s="50" t="s">
        <v>164</v>
      </c>
      <c r="D60" s="50" t="s">
        <v>172</v>
      </c>
      <c r="E60" s="50" t="s">
        <v>166</v>
      </c>
      <c r="F60" s="1">
        <v>376.36682100000002</v>
      </c>
      <c r="G60" s="1">
        <v>400.614529</v>
      </c>
      <c r="H60" s="1">
        <v>438.317204</v>
      </c>
      <c r="I60" s="1">
        <v>453.71572700000002</v>
      </c>
      <c r="J60" s="1">
        <v>491.74057299999998</v>
      </c>
      <c r="K60" s="1">
        <v>507.14493060000001</v>
      </c>
      <c r="L60" s="1">
        <v>525.62773699999991</v>
      </c>
      <c r="M60" s="1">
        <v>528.93360259999997</v>
      </c>
      <c r="N60" s="1">
        <v>518.40891820000002</v>
      </c>
      <c r="O60" s="1">
        <v>537.22259499999996</v>
      </c>
      <c r="P60" s="1">
        <v>595.07427659999996</v>
      </c>
      <c r="Q60" s="1">
        <v>617.789219</v>
      </c>
      <c r="R60" s="1">
        <v>614.78323799999998</v>
      </c>
      <c r="S60" s="1">
        <v>630.84569099999999</v>
      </c>
      <c r="T60" s="1">
        <v>627.30306880000001</v>
      </c>
      <c r="U60" s="1">
        <v>621.545118</v>
      </c>
      <c r="V60" s="1">
        <v>643.45371739999996</v>
      </c>
      <c r="W60" s="1">
        <v>664.92643179999993</v>
      </c>
      <c r="X60" s="1">
        <v>721.45978099999991</v>
      </c>
      <c r="Y60" s="1">
        <v>756.01403300000004</v>
      </c>
      <c r="Z60" s="1">
        <v>748.90503699999999</v>
      </c>
      <c r="AA60" s="1">
        <v>744.36826899999994</v>
      </c>
      <c r="AB60" s="1">
        <v>770.24791299999993</v>
      </c>
      <c r="AC60" s="1">
        <v>790.75503159999994</v>
      </c>
      <c r="AD60" s="1">
        <v>815.03411779999999</v>
      </c>
      <c r="AE60" s="1">
        <v>836.06100979999997</v>
      </c>
      <c r="AF60" s="1">
        <v>855.73167000000001</v>
      </c>
      <c r="AG60" s="1">
        <v>884.32174600000008</v>
      </c>
      <c r="AH60" s="1">
        <v>901.13987699999996</v>
      </c>
      <c r="AI60" s="1">
        <v>916.67530899999997</v>
      </c>
      <c r="AJ60" s="1">
        <v>927.26191159999996</v>
      </c>
      <c r="AK60" s="1">
        <v>947.73433200000011</v>
      </c>
      <c r="AL60" s="1">
        <v>967.484915</v>
      </c>
      <c r="AM60" s="1">
        <v>993.513462</v>
      </c>
      <c r="AN60" s="1">
        <v>1004.8116534</v>
      </c>
      <c r="AO60" s="1">
        <v>1003.4406</v>
      </c>
      <c r="AP60" s="1">
        <v>1001.904147</v>
      </c>
      <c r="AQ60" s="1">
        <v>1059.2427930000001</v>
      </c>
      <c r="AR60" s="1">
        <v>1092.5005660000002</v>
      </c>
      <c r="AS60" s="1">
        <v>1103.8596143</v>
      </c>
      <c r="AT60" s="1">
        <v>1106.0135719999998</v>
      </c>
      <c r="AU60" s="1">
        <v>1136.4585910999999</v>
      </c>
      <c r="AV60" s="1">
        <v>1175.9309178999999</v>
      </c>
      <c r="AW60" s="1">
        <v>1189.6597390000002</v>
      </c>
      <c r="AX60" s="1">
        <v>1206.8998079999999</v>
      </c>
      <c r="AY60" s="1">
        <v>1234.9959140000001</v>
      </c>
      <c r="AZ60" s="1">
        <v>1267.69262525</v>
      </c>
      <c r="BA60" s="1">
        <v>1302.9652560999998</v>
      </c>
      <c r="BB60" s="1">
        <v>1323.9584826</v>
      </c>
      <c r="BC60" s="1">
        <v>1388.0431373000001</v>
      </c>
      <c r="BD60" s="1">
        <v>1392.3796542</v>
      </c>
      <c r="BE60" s="1">
        <v>1430.9314068699998</v>
      </c>
      <c r="BF60" s="1">
        <v>1451.85688938</v>
      </c>
      <c r="BG60" s="51">
        <f>BF60+(BF60*BQ60)</f>
        <v>1445.0446364111315</v>
      </c>
      <c r="BH60" s="38"/>
      <c r="BI60" s="50" t="s">
        <v>173</v>
      </c>
      <c r="BJ60" s="50" t="s">
        <v>174</v>
      </c>
      <c r="BK60" s="1"/>
      <c r="BL60" s="1"/>
      <c r="BM60" s="1">
        <v>802.2</v>
      </c>
      <c r="BN60" s="1">
        <v>798.43600000000004</v>
      </c>
      <c r="BO60" s="52"/>
      <c r="BP60" s="52"/>
      <c r="BQ60" s="52">
        <f>(BN60-BM60)/BM60</f>
        <v>-4.6920967339815628E-3</v>
      </c>
    </row>
    <row r="61" spans="1:69" s="37" customFormat="1" x14ac:dyDescent="0.2">
      <c r="A61" s="53" t="s">
        <v>171</v>
      </c>
      <c r="B61" s="54" t="s">
        <v>168</v>
      </c>
      <c r="C61" s="54" t="s">
        <v>169</v>
      </c>
      <c r="D61" s="54" t="s">
        <v>172</v>
      </c>
      <c r="E61" s="54" t="s">
        <v>170</v>
      </c>
      <c r="F61" s="2">
        <v>65.757000000000005</v>
      </c>
      <c r="G61" s="2">
        <v>65.039999999999992</v>
      </c>
      <c r="H61" s="2">
        <v>63.919000000000004</v>
      </c>
      <c r="I61" s="2">
        <v>63.208000000000006</v>
      </c>
      <c r="J61" s="2">
        <v>63.622</v>
      </c>
      <c r="K61" s="2">
        <v>63.911999999999999</v>
      </c>
      <c r="L61" s="2">
        <v>64.427999999999997</v>
      </c>
      <c r="M61" s="2">
        <v>65.042000000000002</v>
      </c>
      <c r="N61" s="2">
        <v>65.820999999999998</v>
      </c>
      <c r="O61" s="2">
        <v>66.63300000000001</v>
      </c>
      <c r="P61" s="2">
        <v>66.241</v>
      </c>
      <c r="Q61" s="2">
        <v>65.75800000000001</v>
      </c>
      <c r="R61" s="2">
        <v>65.830999999999989</v>
      </c>
      <c r="S61" s="2">
        <v>67.262</v>
      </c>
      <c r="T61" s="2">
        <v>66.429999999999993</v>
      </c>
      <c r="U61" s="2">
        <v>65.566000000000003</v>
      </c>
      <c r="V61" s="2">
        <v>66.748999999999995</v>
      </c>
      <c r="W61" s="2">
        <v>68.64500000000001</v>
      </c>
      <c r="X61" s="2">
        <v>69.424000000000007</v>
      </c>
      <c r="Y61" s="2">
        <v>69.676999999999992</v>
      </c>
      <c r="Z61" s="2">
        <v>70.760000000000005</v>
      </c>
      <c r="AA61" s="2">
        <v>71.467999999999989</v>
      </c>
      <c r="AB61" s="2">
        <v>72.027999999999992</v>
      </c>
      <c r="AC61" s="2">
        <v>72.701999999999998</v>
      </c>
      <c r="AD61" s="2">
        <v>73.576999999999998</v>
      </c>
      <c r="AE61" s="2">
        <v>72.63</v>
      </c>
      <c r="AF61" s="2">
        <v>74.11699999999999</v>
      </c>
      <c r="AG61" s="2">
        <v>75.647999999999996</v>
      </c>
      <c r="AH61" s="2">
        <v>75.433000000000007</v>
      </c>
      <c r="AI61" s="2">
        <v>75.986999999999995</v>
      </c>
      <c r="AJ61" s="2">
        <v>76.09</v>
      </c>
      <c r="AK61" s="2">
        <v>76.328999999999994</v>
      </c>
      <c r="AL61" s="2">
        <v>76.271000000000001</v>
      </c>
      <c r="AM61" s="2">
        <v>76.602000000000004</v>
      </c>
      <c r="AN61" s="2">
        <v>76.801999999999992</v>
      </c>
      <c r="AO61" s="2">
        <v>77.28</v>
      </c>
      <c r="AP61" s="2">
        <v>78.13</v>
      </c>
      <c r="AQ61" s="2">
        <v>78.50800000000001</v>
      </c>
      <c r="AR61" s="2">
        <v>77.344000000000008</v>
      </c>
      <c r="AS61" s="2">
        <v>77.941000000000003</v>
      </c>
      <c r="AT61" s="2">
        <v>78.174999999999997</v>
      </c>
      <c r="AU61" s="2">
        <v>78.244</v>
      </c>
      <c r="AV61" s="2">
        <v>78.465999999999994</v>
      </c>
      <c r="AW61" s="2">
        <v>77.972999999999999</v>
      </c>
      <c r="AX61" s="2">
        <v>78.287000000000006</v>
      </c>
      <c r="AY61" s="2">
        <v>78.695000000000007</v>
      </c>
      <c r="AZ61" s="2">
        <v>78.876000000000005</v>
      </c>
      <c r="BA61" s="2">
        <v>79.00800000000001</v>
      </c>
      <c r="BB61" s="2">
        <v>79.282000000000011</v>
      </c>
      <c r="BC61" s="2">
        <v>77.498000000000005</v>
      </c>
      <c r="BD61" s="2">
        <v>77.576999999999998</v>
      </c>
      <c r="BE61" s="2">
        <v>77.849999999999994</v>
      </c>
      <c r="BF61" s="2">
        <v>77.85499999999999</v>
      </c>
      <c r="BG61" s="56">
        <f>(BG62/BG60)*1000</f>
        <v>79.506889337536876</v>
      </c>
      <c r="BH61" s="38"/>
      <c r="BI61" s="54"/>
      <c r="BJ61" s="54"/>
      <c r="BK61" s="55"/>
      <c r="BL61" s="55"/>
      <c r="BM61" s="55"/>
      <c r="BN61" s="55"/>
      <c r="BO61" s="57"/>
      <c r="BP61" s="57"/>
      <c r="BQ61" s="57"/>
    </row>
    <row r="62" spans="1:69" s="37" customFormat="1" x14ac:dyDescent="0.2">
      <c r="A62" s="53" t="s">
        <v>171</v>
      </c>
      <c r="B62" s="54" t="s">
        <v>112</v>
      </c>
      <c r="C62" s="54" t="s">
        <v>113</v>
      </c>
      <c r="D62" s="54" t="s">
        <v>172</v>
      </c>
      <c r="E62" s="54" t="s">
        <v>114</v>
      </c>
      <c r="F62" s="2">
        <v>24.748623329999997</v>
      </c>
      <c r="G62" s="2">
        <v>26.0558783</v>
      </c>
      <c r="H62" s="2">
        <v>28.017010939999999</v>
      </c>
      <c r="I62" s="2">
        <v>28.678415149999996</v>
      </c>
      <c r="J62" s="2">
        <v>31.285283940000003</v>
      </c>
      <c r="K62" s="2">
        <v>32.412805159999998</v>
      </c>
      <c r="L62" s="2">
        <v>33.86498744</v>
      </c>
      <c r="M62" s="2">
        <v>34.402875159999994</v>
      </c>
      <c r="N62" s="2">
        <v>34.122221039999999</v>
      </c>
      <c r="O62" s="2">
        <v>35.796841959999995</v>
      </c>
      <c r="P62" s="2">
        <v>39.418389479999995</v>
      </c>
      <c r="Q62" s="2">
        <v>40.624567020000001</v>
      </c>
      <c r="R62" s="2">
        <v>40.471810529999999</v>
      </c>
      <c r="S62" s="2">
        <v>42.431731719999995</v>
      </c>
      <c r="T62" s="2">
        <v>41.671810579999999</v>
      </c>
      <c r="U62" s="2">
        <v>40.752457419999999</v>
      </c>
      <c r="V62" s="2">
        <v>42.950132590000003</v>
      </c>
      <c r="W62" s="2">
        <v>45.643944990000001</v>
      </c>
      <c r="X62" s="2">
        <v>50.086459920000003</v>
      </c>
      <c r="Y62" s="2">
        <v>52.676912770000001</v>
      </c>
      <c r="Z62" s="2">
        <v>52.992604390000004</v>
      </c>
      <c r="AA62" s="2">
        <v>53.198527290000001</v>
      </c>
      <c r="AB62" s="2">
        <v>55.479655310000005</v>
      </c>
      <c r="AC62" s="2">
        <v>57.489120799999995</v>
      </c>
      <c r="AD62" s="2">
        <v>59.967763250000004</v>
      </c>
      <c r="AE62" s="2">
        <v>60.72285136</v>
      </c>
      <c r="AF62" s="2">
        <v>63.424667079999999</v>
      </c>
      <c r="AG62" s="2">
        <v>66.897432760000001</v>
      </c>
      <c r="AH62" s="2">
        <v>67.976022409999985</v>
      </c>
      <c r="AI62" s="2">
        <v>69.654967870000007</v>
      </c>
      <c r="AJ62" s="2">
        <v>70.555798949999996</v>
      </c>
      <c r="AK62" s="2">
        <v>72.339690140000002</v>
      </c>
      <c r="AL62" s="2">
        <v>73.791477760000006</v>
      </c>
      <c r="AM62" s="2">
        <v>76.104882529999998</v>
      </c>
      <c r="AN62" s="2">
        <v>77.171210840000001</v>
      </c>
      <c r="AO62" s="2">
        <v>77.545670299999998</v>
      </c>
      <c r="AP62" s="2">
        <v>78.278620590000003</v>
      </c>
      <c r="AQ62" s="2">
        <v>83.15859918000001</v>
      </c>
      <c r="AR62" s="2">
        <v>84.498526870000006</v>
      </c>
      <c r="AS62" s="2">
        <v>86.035889310000002</v>
      </c>
      <c r="AT62" s="2">
        <v>86.463099349999993</v>
      </c>
      <c r="AU62" s="2">
        <v>88.921056300000004</v>
      </c>
      <c r="AV62" s="2">
        <v>92.270141679999995</v>
      </c>
      <c r="AW62" s="2">
        <v>92.761877589999997</v>
      </c>
      <c r="AX62" s="2">
        <v>94.484765709999991</v>
      </c>
      <c r="AY62" s="2">
        <v>97.187397079999997</v>
      </c>
      <c r="AZ62" s="2">
        <v>99.99065490000001</v>
      </c>
      <c r="BA62" s="2">
        <v>102.94429584999999</v>
      </c>
      <c r="BB62" s="2">
        <v>104.96544799</v>
      </c>
      <c r="BC62" s="2">
        <v>107.57108798000002</v>
      </c>
      <c r="BD62" s="2">
        <v>108.01711309</v>
      </c>
      <c r="BE62" s="2">
        <v>111.39750748</v>
      </c>
      <c r="BF62" s="2">
        <v>113.03481367000001</v>
      </c>
      <c r="BG62" s="58">
        <f>BF62+(BF62*BQ62)</f>
        <v>114.89100399494103</v>
      </c>
      <c r="BH62" s="38"/>
      <c r="BI62" s="54" t="s">
        <v>171</v>
      </c>
      <c r="BJ62" s="54" t="s">
        <v>115</v>
      </c>
      <c r="BK62" s="2"/>
      <c r="BL62" s="2"/>
      <c r="BM62" s="2">
        <v>115.369984</v>
      </c>
      <c r="BN62" s="2">
        <v>117.2645211</v>
      </c>
      <c r="BO62" s="57"/>
      <c r="BP62" s="57"/>
      <c r="BQ62" s="57">
        <f>(BN62-BM62)/BM62</f>
        <v>1.6421403854922904E-2</v>
      </c>
    </row>
    <row r="63" spans="1:69" s="37" customFormat="1" x14ac:dyDescent="0.2">
      <c r="A63" s="49" t="s">
        <v>175</v>
      </c>
      <c r="B63" s="50" t="s">
        <v>163</v>
      </c>
      <c r="C63" s="50" t="s">
        <v>164</v>
      </c>
      <c r="D63" s="50" t="s">
        <v>176</v>
      </c>
      <c r="E63" s="50" t="s">
        <v>166</v>
      </c>
      <c r="F63" s="1">
        <v>7014.5807999999997</v>
      </c>
      <c r="G63" s="1">
        <v>7288.3628699999999</v>
      </c>
      <c r="H63" s="1">
        <v>7675.2183099999993</v>
      </c>
      <c r="I63" s="1">
        <v>7970.1132099999995</v>
      </c>
      <c r="J63" s="1">
        <v>8622.7124000000003</v>
      </c>
      <c r="K63" s="1">
        <v>8809.7593000000015</v>
      </c>
      <c r="L63" s="1">
        <v>9716.5665100000006</v>
      </c>
      <c r="M63" s="1">
        <v>10033.86536</v>
      </c>
      <c r="N63" s="1">
        <v>10730.34042</v>
      </c>
      <c r="O63" s="1">
        <v>11652.66063</v>
      </c>
      <c r="P63" s="1">
        <v>12048.34974</v>
      </c>
      <c r="Q63" s="1">
        <v>12845.199369999998</v>
      </c>
      <c r="R63" s="1">
        <v>13417.912769999999</v>
      </c>
      <c r="S63" s="1">
        <v>13927.26678</v>
      </c>
      <c r="T63" s="1">
        <v>14105.575279999999</v>
      </c>
      <c r="U63" s="1">
        <v>15048.72639</v>
      </c>
      <c r="V63" s="1">
        <v>15985.439890000001</v>
      </c>
      <c r="W63" s="1">
        <v>17045.40437</v>
      </c>
      <c r="X63" s="1">
        <v>18353.27133</v>
      </c>
      <c r="Y63" s="1">
        <v>19319.09878</v>
      </c>
      <c r="Z63" s="1">
        <v>20318.509530000003</v>
      </c>
      <c r="AA63" s="1">
        <v>21023.380010000001</v>
      </c>
      <c r="AB63" s="1">
        <v>21534.132980000002</v>
      </c>
      <c r="AC63" s="1">
        <v>21931.693039999998</v>
      </c>
      <c r="AD63" s="1">
        <v>22887.475019999998</v>
      </c>
      <c r="AE63" s="1">
        <v>24075.977129999999</v>
      </c>
      <c r="AF63" s="1">
        <v>25874.22136</v>
      </c>
      <c r="AG63" s="1">
        <v>26903.914140000001</v>
      </c>
      <c r="AH63" s="1">
        <v>27330.602500000001</v>
      </c>
      <c r="AI63" s="1">
        <v>28786.885999999999</v>
      </c>
      <c r="AJ63" s="1">
        <v>29997.972000000002</v>
      </c>
      <c r="AK63" s="1">
        <v>31123.25</v>
      </c>
      <c r="AL63" s="1">
        <v>32771.256000000001</v>
      </c>
      <c r="AM63" s="1">
        <v>34225.677000000003</v>
      </c>
      <c r="AN63" s="1">
        <v>36765.603179999998</v>
      </c>
      <c r="AO63" s="1">
        <v>37756.06194</v>
      </c>
      <c r="AP63" s="1">
        <v>39235.12745</v>
      </c>
      <c r="AQ63" s="1">
        <v>40091.447439999996</v>
      </c>
      <c r="AR63" s="1">
        <v>42218.416560000005</v>
      </c>
      <c r="AS63" s="1">
        <v>43724.998209999998</v>
      </c>
      <c r="AT63" s="1">
        <v>45356.595840000002</v>
      </c>
      <c r="AU63" s="1">
        <v>46896.296280000002</v>
      </c>
      <c r="AV63" s="1">
        <v>47686.544700000006</v>
      </c>
      <c r="AW63" s="1">
        <v>48627.651439999994</v>
      </c>
      <c r="AX63" s="1">
        <v>50933.236219999999</v>
      </c>
      <c r="AY63" s="1">
        <v>51692.405020000006</v>
      </c>
      <c r="AZ63" s="1">
        <v>54944.137000000002</v>
      </c>
      <c r="BA63" s="1">
        <v>57577.163810000005</v>
      </c>
      <c r="BB63" s="1">
        <v>59426.958350000001</v>
      </c>
      <c r="BC63" s="1">
        <v>60609.640429999999</v>
      </c>
      <c r="BD63" s="1">
        <v>62415.325570000001</v>
      </c>
      <c r="BE63" s="1">
        <v>64191.655409999999</v>
      </c>
      <c r="BF63" s="1">
        <v>65424.457880000002</v>
      </c>
      <c r="BG63" s="1"/>
      <c r="BH63" s="38"/>
      <c r="BI63" s="50"/>
      <c r="BJ63" s="50"/>
      <c r="BK63" s="70"/>
      <c r="BL63" s="70"/>
      <c r="BM63" s="70"/>
      <c r="BN63" s="70"/>
      <c r="BO63" s="1"/>
      <c r="BP63" s="1"/>
      <c r="BQ63" s="1"/>
    </row>
    <row r="64" spans="1:69" s="37" customFormat="1" x14ac:dyDescent="0.2">
      <c r="A64" s="53" t="s">
        <v>175</v>
      </c>
      <c r="B64" s="54" t="s">
        <v>168</v>
      </c>
      <c r="C64" s="54" t="s">
        <v>169</v>
      </c>
      <c r="D64" s="54" t="s">
        <v>176</v>
      </c>
      <c r="E64" s="54" t="s">
        <v>170</v>
      </c>
      <c r="F64" s="55">
        <v>1.2758659999999999</v>
      </c>
      <c r="G64" s="55">
        <v>1.263077</v>
      </c>
      <c r="H64" s="55">
        <v>1.270251</v>
      </c>
      <c r="I64" s="55">
        <v>1.2724420000000001</v>
      </c>
      <c r="J64" s="55">
        <v>1.2713020000000002</v>
      </c>
      <c r="K64" s="55">
        <v>1.3261240000000001</v>
      </c>
      <c r="L64" s="55">
        <v>1.274559</v>
      </c>
      <c r="M64" s="55">
        <v>1.2740009999999999</v>
      </c>
      <c r="N64" s="55">
        <v>1.279803</v>
      </c>
      <c r="O64" s="55">
        <v>1.2955030000000001</v>
      </c>
      <c r="P64" s="55">
        <v>1.3057570000000001</v>
      </c>
      <c r="Q64" s="55">
        <v>1.310465</v>
      </c>
      <c r="R64" s="55">
        <v>1.313326</v>
      </c>
      <c r="S64" s="55">
        <v>1.3137969999999999</v>
      </c>
      <c r="T64" s="55">
        <v>1.32392</v>
      </c>
      <c r="U64" s="55">
        <v>1.330757</v>
      </c>
      <c r="V64" s="55">
        <v>1.3281180000000001</v>
      </c>
      <c r="W64" s="55">
        <v>1.3320110000000001</v>
      </c>
      <c r="X64" s="55">
        <v>1.338055</v>
      </c>
      <c r="Y64" s="55">
        <v>1.343081</v>
      </c>
      <c r="Z64" s="55">
        <v>1.3539399999999999</v>
      </c>
      <c r="AA64" s="55">
        <v>1.353866</v>
      </c>
      <c r="AB64" s="55">
        <v>1.3560020000000002</v>
      </c>
      <c r="AC64" s="55">
        <v>1.357621</v>
      </c>
      <c r="AD64" s="55">
        <v>1.362371</v>
      </c>
      <c r="AE64" s="55">
        <v>1.384002</v>
      </c>
      <c r="AF64" s="55">
        <v>1.3899680000000001</v>
      </c>
      <c r="AG64" s="55">
        <v>1.402331</v>
      </c>
      <c r="AH64" s="55">
        <v>1.4147459999999998</v>
      </c>
      <c r="AI64" s="55">
        <v>1.4241680000000001</v>
      </c>
      <c r="AJ64" s="55">
        <v>1.4403280000000001</v>
      </c>
      <c r="AK64" s="55">
        <v>1.459125</v>
      </c>
      <c r="AL64" s="55">
        <v>1.4679169999999999</v>
      </c>
      <c r="AM64" s="55">
        <v>1.4868680000000001</v>
      </c>
      <c r="AN64" s="55">
        <v>1.485854</v>
      </c>
      <c r="AO64" s="55">
        <v>1.4878290000000001</v>
      </c>
      <c r="AP64" s="55">
        <v>1.5195149999999999</v>
      </c>
      <c r="AQ64" s="55">
        <v>1.5512090000000001</v>
      </c>
      <c r="AR64" s="55">
        <v>1.5441799999999999</v>
      </c>
      <c r="AS64" s="55">
        <v>1.568031</v>
      </c>
      <c r="AT64" s="55">
        <v>1.5654270000000001</v>
      </c>
      <c r="AU64" s="55">
        <v>1.5744209999999998</v>
      </c>
      <c r="AV64" s="55">
        <v>1.5822579999999999</v>
      </c>
      <c r="AW64" s="55">
        <v>1.6105120000000002</v>
      </c>
      <c r="AX64" s="55">
        <v>1.586719</v>
      </c>
      <c r="AY64" s="55">
        <v>1.607378</v>
      </c>
      <c r="AZ64" s="55">
        <v>1.6069329999999999</v>
      </c>
      <c r="BA64" s="55">
        <v>1.609321</v>
      </c>
      <c r="BB64" s="55">
        <v>1.6004670000000001</v>
      </c>
      <c r="BC64" s="55">
        <v>1.6376409999999999</v>
      </c>
      <c r="BD64" s="55">
        <v>1.64968</v>
      </c>
      <c r="BE64" s="55">
        <v>1.6526290000000001</v>
      </c>
      <c r="BF64" s="55">
        <v>1.660987</v>
      </c>
      <c r="BG64" s="55"/>
      <c r="BH64" s="38"/>
      <c r="BI64" s="54"/>
      <c r="BJ64" s="54"/>
      <c r="BK64" s="55"/>
      <c r="BL64" s="55"/>
      <c r="BM64" s="55"/>
      <c r="BN64" s="55"/>
      <c r="BO64" s="2"/>
      <c r="BP64" s="2"/>
      <c r="BQ64" s="2"/>
    </row>
    <row r="65" spans="1:69" s="37" customFormat="1" x14ac:dyDescent="0.2">
      <c r="A65" s="53" t="s">
        <v>175</v>
      </c>
      <c r="B65" s="54" t="s">
        <v>112</v>
      </c>
      <c r="C65" s="54" t="s">
        <v>113</v>
      </c>
      <c r="D65" s="54" t="s">
        <v>176</v>
      </c>
      <c r="E65" s="54" t="s">
        <v>114</v>
      </c>
      <c r="F65" s="2">
        <v>8.9496681799999998</v>
      </c>
      <c r="G65" s="2">
        <v>9.2057668599999989</v>
      </c>
      <c r="H65" s="2">
        <v>9.7494526199999996</v>
      </c>
      <c r="I65" s="2">
        <v>10.14150705</v>
      </c>
      <c r="J65" s="2">
        <v>10.9620689</v>
      </c>
      <c r="K65" s="2">
        <v>11.682833570000001</v>
      </c>
      <c r="L65" s="2">
        <v>12.384333199999999</v>
      </c>
      <c r="M65" s="2">
        <v>12.783155239999999</v>
      </c>
      <c r="N65" s="2">
        <v>13.732718609999999</v>
      </c>
      <c r="O65" s="2">
        <v>15.096052380000001</v>
      </c>
      <c r="P65" s="2">
        <v>15.732218369999998</v>
      </c>
      <c r="Q65" s="2">
        <v>16.833181789999998</v>
      </c>
      <c r="R65" s="2">
        <v>17.622088460000004</v>
      </c>
      <c r="S65" s="2">
        <v>18.297605339999997</v>
      </c>
      <c r="T65" s="2">
        <v>18.674659680000001</v>
      </c>
      <c r="U65" s="2">
        <v>20.026205059999999</v>
      </c>
      <c r="V65" s="2">
        <v>21.230556629999999</v>
      </c>
      <c r="W65" s="2">
        <v>22.7046642</v>
      </c>
      <c r="X65" s="2">
        <v>24.557695640000002</v>
      </c>
      <c r="Y65" s="2">
        <v>25.9471071</v>
      </c>
      <c r="Z65" s="2">
        <v>27.510043670000002</v>
      </c>
      <c r="AA65" s="2">
        <v>28.462847699999998</v>
      </c>
      <c r="AB65" s="2">
        <v>29.200321899999999</v>
      </c>
      <c r="AC65" s="2">
        <v>29.774918699999997</v>
      </c>
      <c r="AD65" s="2">
        <v>31.181238450000002</v>
      </c>
      <c r="AE65" s="2">
        <v>33.321190549999997</v>
      </c>
      <c r="AF65" s="2">
        <v>35.964327250000004</v>
      </c>
      <c r="AG65" s="2">
        <v>37.728180249999994</v>
      </c>
      <c r="AH65" s="2">
        <v>38.665868549999999</v>
      </c>
      <c r="AI65" s="2">
        <v>40.997355849999998</v>
      </c>
      <c r="AJ65" s="2">
        <v>43.206916049999997</v>
      </c>
      <c r="AK65" s="2">
        <v>45.412700999999998</v>
      </c>
      <c r="AL65" s="2">
        <v>48.105469450000001</v>
      </c>
      <c r="AM65" s="2">
        <v>50.889080849999999</v>
      </c>
      <c r="AN65" s="2">
        <v>54.628324930000005</v>
      </c>
      <c r="AO65" s="2">
        <v>56.1745771</v>
      </c>
      <c r="AP65" s="2">
        <v>59.618353849999998</v>
      </c>
      <c r="AQ65" s="2">
        <v>62.190228600000005</v>
      </c>
      <c r="AR65" s="2">
        <v>65.192837949999998</v>
      </c>
      <c r="AS65" s="2">
        <v>68.562133749999987</v>
      </c>
      <c r="AT65" s="2">
        <v>71.002447499999988</v>
      </c>
      <c r="AU65" s="2">
        <v>73.83453286000001</v>
      </c>
      <c r="AV65" s="2">
        <v>75.452417099999991</v>
      </c>
      <c r="AW65" s="2">
        <v>78.315408149999996</v>
      </c>
      <c r="AX65" s="2">
        <v>80.816753200000008</v>
      </c>
      <c r="AY65" s="2">
        <v>83.089240439999998</v>
      </c>
      <c r="AZ65" s="2">
        <v>88.291546240000002</v>
      </c>
      <c r="BA65" s="2">
        <v>92.660139479999998</v>
      </c>
      <c r="BB65" s="2">
        <v>95.110880030000004</v>
      </c>
      <c r="BC65" s="2">
        <v>99.256803599999998</v>
      </c>
      <c r="BD65" s="2">
        <v>102.96531538000001</v>
      </c>
      <c r="BE65" s="2">
        <v>106.08497690000002</v>
      </c>
      <c r="BF65" s="2">
        <v>108.66914585000001</v>
      </c>
      <c r="BG65" s="58">
        <f>BF65+(BF65*BQ65)</f>
        <v>111.18576751452385</v>
      </c>
      <c r="BH65" s="38"/>
      <c r="BI65" s="54" t="s">
        <v>175</v>
      </c>
      <c r="BJ65" s="54" t="s">
        <v>115</v>
      </c>
      <c r="BK65" s="2"/>
      <c r="BL65" s="2"/>
      <c r="BM65" s="2">
        <v>106.92693679999999</v>
      </c>
      <c r="BN65" s="2">
        <v>109.4032114</v>
      </c>
      <c r="BO65" s="57"/>
      <c r="BP65" s="57"/>
      <c r="BQ65" s="57">
        <f>(BN65-BM65)/BM65</f>
        <v>2.315856671955098E-2</v>
      </c>
    </row>
    <row r="66" spans="1:69" s="37" customFormat="1" x14ac:dyDescent="0.2">
      <c r="A66" s="49" t="s">
        <v>177</v>
      </c>
      <c r="B66" s="50" t="s">
        <v>163</v>
      </c>
      <c r="C66" s="50" t="s">
        <v>164</v>
      </c>
      <c r="D66" s="50" t="s">
        <v>177</v>
      </c>
      <c r="E66" s="50" t="s">
        <v>166</v>
      </c>
      <c r="F66" s="1">
        <v>433.822495</v>
      </c>
      <c r="G66" s="1">
        <v>446.155169</v>
      </c>
      <c r="H66" s="1">
        <v>449.58747799999998</v>
      </c>
      <c r="I66" s="1">
        <v>452.57646099999999</v>
      </c>
      <c r="J66" s="1">
        <v>450.97438499999998</v>
      </c>
      <c r="K66" s="1">
        <v>464.64034660000004</v>
      </c>
      <c r="L66" s="1">
        <v>467.18783930000001</v>
      </c>
      <c r="M66" s="1">
        <v>476.66847780000001</v>
      </c>
      <c r="N66" s="1">
        <v>476.46990950000003</v>
      </c>
      <c r="O66" s="1">
        <v>486.35570339999998</v>
      </c>
      <c r="P66" s="1">
        <v>494.28886589999996</v>
      </c>
      <c r="Q66" s="1">
        <v>497.47607389999996</v>
      </c>
      <c r="R66" s="1">
        <v>489.80005239999997</v>
      </c>
      <c r="S66" s="1">
        <v>478.58165489999999</v>
      </c>
      <c r="T66" s="1">
        <v>499.37143370000001</v>
      </c>
      <c r="U66" s="1">
        <v>495.1346949</v>
      </c>
      <c r="V66" s="1">
        <v>501.69737330000004</v>
      </c>
      <c r="W66" s="1">
        <v>515.00197560000004</v>
      </c>
      <c r="X66" s="1">
        <v>514.73992599999997</v>
      </c>
      <c r="Y66" s="1">
        <v>540.80323999999996</v>
      </c>
      <c r="Z66" s="1">
        <v>563.78879299999994</v>
      </c>
      <c r="AA66" s="1">
        <v>567.59437300000002</v>
      </c>
      <c r="AB66" s="1">
        <v>584.67754100000002</v>
      </c>
      <c r="AC66" s="1">
        <v>589.25226499999997</v>
      </c>
      <c r="AD66" s="1">
        <v>603.47558800000002</v>
      </c>
      <c r="AE66" s="1">
        <v>606.21781880000003</v>
      </c>
      <c r="AF66" s="1">
        <v>632.66899360000002</v>
      </c>
      <c r="AG66" s="1">
        <v>648.16312199999993</v>
      </c>
      <c r="AH66" s="1">
        <v>675.03188499999999</v>
      </c>
      <c r="AI66" s="1">
        <v>692.66793299999995</v>
      </c>
      <c r="AJ66" s="1">
        <v>705.63729599999999</v>
      </c>
      <c r="AK66" s="1">
        <v>708.58422600000006</v>
      </c>
      <c r="AL66" s="1">
        <v>711.46044400000005</v>
      </c>
      <c r="AM66" s="1">
        <v>727.11949427000002</v>
      </c>
      <c r="AN66" s="1">
        <v>752.63011641000003</v>
      </c>
      <c r="AO66" s="1">
        <v>727.65191554</v>
      </c>
      <c r="AP66" s="1">
        <v>749.49084100000005</v>
      </c>
      <c r="AQ66" s="1">
        <v>773.22980099999995</v>
      </c>
      <c r="AR66" s="1">
        <v>793.94442900000001</v>
      </c>
      <c r="AS66" s="1">
        <v>811.44543510000005</v>
      </c>
      <c r="AT66" s="1">
        <v>811.72543900000005</v>
      </c>
      <c r="AU66" s="1">
        <v>818.84127869999998</v>
      </c>
      <c r="AV66" s="1">
        <v>842.75490660000003</v>
      </c>
      <c r="AW66" s="1">
        <v>868.14913200000001</v>
      </c>
      <c r="AX66" s="1">
        <v>895.45118309999998</v>
      </c>
      <c r="AY66" s="1">
        <v>913.96243010000001</v>
      </c>
      <c r="AZ66" s="1">
        <v>930.30991799999993</v>
      </c>
      <c r="BA66" s="1">
        <v>935.04005000000006</v>
      </c>
      <c r="BB66" s="1">
        <v>938.76878599999998</v>
      </c>
      <c r="BC66" s="1">
        <v>1055.84308852</v>
      </c>
      <c r="BD66" s="1">
        <v>924.55542301000003</v>
      </c>
      <c r="BE66" s="1">
        <v>946.60061526999993</v>
      </c>
      <c r="BF66" s="1">
        <v>975.06262732000005</v>
      </c>
      <c r="BG66" s="1"/>
      <c r="BH66" s="38"/>
      <c r="BI66" s="50"/>
      <c r="BJ66" s="50"/>
      <c r="BK66" s="70"/>
      <c r="BL66" s="70"/>
      <c r="BM66" s="70"/>
      <c r="BN66" s="70"/>
      <c r="BO66" s="1"/>
      <c r="BP66" s="1"/>
      <c r="BQ66" s="1"/>
    </row>
    <row r="67" spans="1:69" s="37" customFormat="1" x14ac:dyDescent="0.2">
      <c r="A67" s="53" t="s">
        <v>177</v>
      </c>
      <c r="B67" s="54" t="s">
        <v>168</v>
      </c>
      <c r="C67" s="54" t="s">
        <v>169</v>
      </c>
      <c r="D67" s="54" t="s">
        <v>177</v>
      </c>
      <c r="E67" s="54" t="s">
        <v>170</v>
      </c>
      <c r="F67" s="2">
        <v>13.905000000000001</v>
      </c>
      <c r="G67" s="2">
        <v>13.821999999999999</v>
      </c>
      <c r="H67" s="2">
        <v>13.709</v>
      </c>
      <c r="I67" s="2">
        <v>13.606999999999999</v>
      </c>
      <c r="J67" s="2">
        <v>13.775</v>
      </c>
      <c r="K67" s="2">
        <v>13.597</v>
      </c>
      <c r="L67" s="2">
        <v>13.9</v>
      </c>
      <c r="M67" s="2">
        <v>13.997999999999999</v>
      </c>
      <c r="N67" s="2">
        <v>13.956999999999999</v>
      </c>
      <c r="O67" s="2">
        <v>14.044999999999998</v>
      </c>
      <c r="P67" s="2">
        <v>14.084</v>
      </c>
      <c r="Q67" s="2">
        <v>14.106999999999999</v>
      </c>
      <c r="R67" s="2">
        <v>13.853</v>
      </c>
      <c r="S67" s="2">
        <v>13.711000000000002</v>
      </c>
      <c r="T67" s="2">
        <v>13.6</v>
      </c>
      <c r="U67" s="2">
        <v>13.774000000000001</v>
      </c>
      <c r="V67" s="2">
        <v>13.722</v>
      </c>
      <c r="W67" s="2">
        <v>13.678000000000001</v>
      </c>
      <c r="X67" s="2">
        <v>13.684999999999999</v>
      </c>
      <c r="Y67" s="2">
        <v>13.574999999999999</v>
      </c>
      <c r="Z67" s="2">
        <v>13.518000000000001</v>
      </c>
      <c r="AA67" s="2">
        <v>13.587999999999999</v>
      </c>
      <c r="AB67" s="2">
        <v>13.672000000000001</v>
      </c>
      <c r="AC67" s="2">
        <v>13.699000000000002</v>
      </c>
      <c r="AD67" s="2">
        <v>13.669</v>
      </c>
      <c r="AE67" s="2">
        <v>13.75</v>
      </c>
      <c r="AF67" s="2">
        <v>13.672999999999998</v>
      </c>
      <c r="AG67" s="2">
        <v>13.968</v>
      </c>
      <c r="AH67" s="2">
        <v>13.897</v>
      </c>
      <c r="AI67" s="2">
        <v>13.99</v>
      </c>
      <c r="AJ67" s="2">
        <v>13.98</v>
      </c>
      <c r="AK67" s="2">
        <v>13.965999999999999</v>
      </c>
      <c r="AL67" s="2">
        <v>14.128</v>
      </c>
      <c r="AM67" s="2">
        <v>14.15</v>
      </c>
      <c r="AN67" s="2">
        <v>14.002000000000001</v>
      </c>
      <c r="AO67" s="2">
        <v>14.031000000000001</v>
      </c>
      <c r="AP67" s="2">
        <v>14.105</v>
      </c>
      <c r="AQ67" s="2">
        <v>14.218</v>
      </c>
      <c r="AR67" s="2">
        <v>14.151</v>
      </c>
      <c r="AS67" s="2">
        <v>14.224</v>
      </c>
      <c r="AT67" s="2">
        <v>14.225999999999999</v>
      </c>
      <c r="AU67" s="2">
        <v>14.156000000000001</v>
      </c>
      <c r="AV67" s="2">
        <v>14.077999999999999</v>
      </c>
      <c r="AW67" s="2">
        <v>14.071999999999999</v>
      </c>
      <c r="AX67" s="2">
        <v>14.16</v>
      </c>
      <c r="AY67" s="2">
        <v>14.022</v>
      </c>
      <c r="AZ67" s="2">
        <v>14.203999999999999</v>
      </c>
      <c r="BA67" s="2">
        <v>14.209</v>
      </c>
      <c r="BB67" s="2">
        <v>14.202000000000002</v>
      </c>
      <c r="BC67" s="2">
        <v>13.983000000000001</v>
      </c>
      <c r="BD67" s="2">
        <v>14.324999999999999</v>
      </c>
      <c r="BE67" s="2">
        <v>14.319999999999999</v>
      </c>
      <c r="BF67" s="2">
        <v>14.318999999999999</v>
      </c>
      <c r="BG67" s="2"/>
      <c r="BH67" s="38"/>
      <c r="BI67" s="54"/>
      <c r="BJ67" s="54"/>
      <c r="BK67" s="55"/>
      <c r="BL67" s="55"/>
      <c r="BM67" s="55"/>
      <c r="BN67" s="55"/>
      <c r="BO67" s="2"/>
      <c r="BP67" s="2"/>
      <c r="BQ67" s="2"/>
    </row>
    <row r="68" spans="1:69" s="37" customFormat="1" x14ac:dyDescent="0.2">
      <c r="A68" s="53" t="s">
        <v>177</v>
      </c>
      <c r="B68" s="54" t="s">
        <v>112</v>
      </c>
      <c r="C68" s="54" t="s">
        <v>113</v>
      </c>
      <c r="D68" s="54" t="s">
        <v>178</v>
      </c>
      <c r="E68" s="54" t="s">
        <v>114</v>
      </c>
      <c r="F68" s="2">
        <v>6.0321912599999994</v>
      </c>
      <c r="G68" s="2">
        <v>6.1667808499999994</v>
      </c>
      <c r="H68" s="2">
        <v>6.1633263600000001</v>
      </c>
      <c r="I68" s="2">
        <v>6.1581235700000008</v>
      </c>
      <c r="J68" s="2">
        <v>6.2121435099999998</v>
      </c>
      <c r="K68" s="2">
        <v>6.3178573699999996</v>
      </c>
      <c r="L68" s="2">
        <v>6.4938209000000002</v>
      </c>
      <c r="M68" s="2">
        <v>6.6726249000000006</v>
      </c>
      <c r="N68" s="2">
        <v>6.6502056900000008</v>
      </c>
      <c r="O68" s="2">
        <v>6.8309417400000001</v>
      </c>
      <c r="P68" s="2">
        <v>6.96167742</v>
      </c>
      <c r="Q68" s="2">
        <v>7.0181053000000002</v>
      </c>
      <c r="R68" s="2">
        <v>6.7851204900000006</v>
      </c>
      <c r="S68" s="2">
        <v>6.5618290399999992</v>
      </c>
      <c r="T68" s="2">
        <v>6.79167144</v>
      </c>
      <c r="U68" s="2">
        <v>6.8199101000000004</v>
      </c>
      <c r="V68" s="2">
        <v>6.8843446399999992</v>
      </c>
      <c r="W68" s="2">
        <v>7.0441029500000001</v>
      </c>
      <c r="X68" s="2">
        <v>7.0441747900000005</v>
      </c>
      <c r="Y68" s="2">
        <v>7.3415331500000001</v>
      </c>
      <c r="Z68" s="2">
        <v>7.6215047699999996</v>
      </c>
      <c r="AA68" s="2">
        <v>7.7122272999999995</v>
      </c>
      <c r="AB68" s="2">
        <v>7.9934328399999997</v>
      </c>
      <c r="AC68" s="2">
        <v>8.0721307300000014</v>
      </c>
      <c r="AD68" s="2">
        <v>8.2487825299999997</v>
      </c>
      <c r="AE68" s="2">
        <v>8.3357748099999984</v>
      </c>
      <c r="AF68" s="2">
        <v>8.6502141399999992</v>
      </c>
      <c r="AG68" s="2">
        <v>9.0532359299999996</v>
      </c>
      <c r="AH68" s="2">
        <v>9.3809756600000007</v>
      </c>
      <c r="AI68" s="2">
        <v>9.6901581500000002</v>
      </c>
      <c r="AJ68" s="2">
        <v>9.8645981599999999</v>
      </c>
      <c r="AK68" s="2">
        <v>9.8962397100000015</v>
      </c>
      <c r="AL68" s="2">
        <v>10.051397230000001</v>
      </c>
      <c r="AM68" s="2">
        <v>10.288644970000002</v>
      </c>
      <c r="AN68" s="2">
        <v>10.53863692</v>
      </c>
      <c r="AO68" s="2">
        <v>10.20953315</v>
      </c>
      <c r="AP68" s="2">
        <v>10.57152801</v>
      </c>
      <c r="AQ68" s="2">
        <v>10.99354282</v>
      </c>
      <c r="AR68" s="2">
        <v>11.235491039999999</v>
      </c>
      <c r="AS68" s="2">
        <v>11.54173392</v>
      </c>
      <c r="AT68" s="2">
        <v>11.54722948</v>
      </c>
      <c r="AU68" s="2">
        <v>11.591354970000001</v>
      </c>
      <c r="AV68" s="2">
        <v>11.864152050000001</v>
      </c>
      <c r="AW68" s="2">
        <v>12.216244560000002</v>
      </c>
      <c r="AX68" s="2">
        <v>12.679967960000003</v>
      </c>
      <c r="AY68" s="2">
        <v>12.815499990000001</v>
      </c>
      <c r="AZ68" s="2">
        <v>13.21404444</v>
      </c>
      <c r="BA68" s="2">
        <v>13.28644501</v>
      </c>
      <c r="BB68" s="2">
        <v>13.332278189999998</v>
      </c>
      <c r="BC68" s="2">
        <v>14.76429493</v>
      </c>
      <c r="BD68" s="2">
        <v>13.244240980000001</v>
      </c>
      <c r="BE68" s="2">
        <v>13.555471820000001</v>
      </c>
      <c r="BF68" s="2">
        <v>13.961664320000001</v>
      </c>
      <c r="BG68" s="58">
        <f>BF68+(BF68*BQ68)</f>
        <v>14.124672976794649</v>
      </c>
      <c r="BH68" s="38"/>
      <c r="BI68" s="54" t="s">
        <v>179</v>
      </c>
      <c r="BJ68" s="54" t="s">
        <v>115</v>
      </c>
      <c r="BK68" s="2"/>
      <c r="BL68" s="2"/>
      <c r="BM68" s="2">
        <v>14.01236587</v>
      </c>
      <c r="BN68" s="2">
        <v>14.17596649</v>
      </c>
      <c r="BO68" s="57"/>
      <c r="BP68" s="57"/>
      <c r="BQ68" s="57">
        <f>(BN68-BM68)/BM68</f>
        <v>1.1675445925249767E-2</v>
      </c>
    </row>
    <row r="69" spans="1:69" s="37" customFormat="1" x14ac:dyDescent="0.2">
      <c r="A69" s="82" t="s">
        <v>180</v>
      </c>
      <c r="B69" s="4" t="s">
        <v>112</v>
      </c>
      <c r="C69" s="4" t="s">
        <v>113</v>
      </c>
      <c r="D69" s="4" t="s">
        <v>181</v>
      </c>
      <c r="E69" s="4" t="s">
        <v>114</v>
      </c>
      <c r="F69" s="61">
        <v>71.362168890000007</v>
      </c>
      <c r="G69" s="61">
        <v>74.654263619999995</v>
      </c>
      <c r="H69" s="61">
        <v>78.830479569999994</v>
      </c>
      <c r="I69" s="61">
        <v>80.414413569999994</v>
      </c>
      <c r="J69" s="61">
        <v>84.465228109999998</v>
      </c>
      <c r="K69" s="61">
        <v>88.129575009999996</v>
      </c>
      <c r="L69" s="61">
        <v>92.268693870000007</v>
      </c>
      <c r="M69" s="61">
        <v>95.209629879999994</v>
      </c>
      <c r="N69" s="61">
        <v>96.981068329999999</v>
      </c>
      <c r="O69" s="61">
        <v>100.66914354000001</v>
      </c>
      <c r="P69" s="61">
        <v>104.83255017</v>
      </c>
      <c r="Q69" s="61">
        <v>107.77896083</v>
      </c>
      <c r="R69" s="61">
        <v>108.54208659000001</v>
      </c>
      <c r="S69" s="61">
        <v>114.03909521</v>
      </c>
      <c r="T69" s="61">
        <v>115.82026759</v>
      </c>
      <c r="U69" s="61">
        <v>118.70471625</v>
      </c>
      <c r="V69" s="61">
        <v>122.61459420000001</v>
      </c>
      <c r="W69" s="61">
        <v>127.50133676999999</v>
      </c>
      <c r="X69" s="61">
        <v>132.73534758</v>
      </c>
      <c r="Y69" s="61">
        <v>136.73826918999998</v>
      </c>
      <c r="Z69" s="61">
        <v>139.36409365999998</v>
      </c>
      <c r="AA69" s="61">
        <v>140.66210371</v>
      </c>
      <c r="AB69" s="61">
        <v>145.31384563999998</v>
      </c>
      <c r="AC69" s="61">
        <v>149.43864778999998</v>
      </c>
      <c r="AD69" s="61">
        <v>154.49324302000002</v>
      </c>
      <c r="AE69" s="61">
        <v>159.15645180000001</v>
      </c>
      <c r="AF69" s="61">
        <v>164.88937184</v>
      </c>
      <c r="AG69" s="61">
        <v>171.08710001</v>
      </c>
      <c r="AH69" s="61">
        <v>173.66752597999997</v>
      </c>
      <c r="AI69" s="61">
        <v>179.63847967000001</v>
      </c>
      <c r="AJ69" s="61">
        <v>183.66447161000002</v>
      </c>
      <c r="AK69" s="61">
        <v>187.19537604000001</v>
      </c>
      <c r="AL69" s="61">
        <v>190.95353032</v>
      </c>
      <c r="AM69" s="61">
        <v>196.91902374</v>
      </c>
      <c r="AN69" s="61">
        <v>202.80940674999999</v>
      </c>
      <c r="AO69" s="61">
        <v>205.29683341999998</v>
      </c>
      <c r="AP69" s="61">
        <v>210.61930028</v>
      </c>
      <c r="AQ69" s="61">
        <v>218.43033897999999</v>
      </c>
      <c r="AR69" s="61">
        <v>224.16311166999998</v>
      </c>
      <c r="AS69" s="61">
        <v>230.04830691999999</v>
      </c>
      <c r="AT69" s="61">
        <v>232.21227622999999</v>
      </c>
      <c r="AU69" s="61">
        <v>239.30252138999998</v>
      </c>
      <c r="AV69" s="61">
        <v>244.91292620999999</v>
      </c>
      <c r="AW69" s="61">
        <v>249.76105305000002</v>
      </c>
      <c r="AX69" s="61">
        <v>255.85174665000002</v>
      </c>
      <c r="AY69" s="61">
        <v>263.04126565000001</v>
      </c>
      <c r="AZ69" s="61">
        <v>273.41208874000006</v>
      </c>
      <c r="BA69" s="61">
        <v>280.95491914999997</v>
      </c>
      <c r="BB69" s="61">
        <v>285.74284497000002</v>
      </c>
      <c r="BC69" s="61">
        <v>294.90829829</v>
      </c>
      <c r="BD69" s="61">
        <v>297.42517989999999</v>
      </c>
      <c r="BE69" s="61">
        <v>304.85052952000001</v>
      </c>
      <c r="BF69" s="61">
        <v>310.37992029999998</v>
      </c>
      <c r="BG69" s="80">
        <f>SUM(BG59,BG62,BG65,BG68)</f>
        <v>304.61938670411575</v>
      </c>
      <c r="BH69" s="38"/>
      <c r="BI69" s="4"/>
      <c r="BJ69" s="4"/>
      <c r="BK69" s="61"/>
      <c r="BL69" s="61"/>
      <c r="BM69" s="61"/>
      <c r="BN69" s="61"/>
      <c r="BO69" s="63"/>
      <c r="BP69" s="63"/>
      <c r="BQ69" s="63"/>
    </row>
    <row r="70" spans="1:69" s="37" customFormat="1" x14ac:dyDescent="0.2">
      <c r="A70" s="82" t="s">
        <v>182</v>
      </c>
      <c r="B70" s="4" t="s">
        <v>112</v>
      </c>
      <c r="C70" s="4" t="s">
        <v>113</v>
      </c>
      <c r="D70" s="4" t="s">
        <v>182</v>
      </c>
      <c r="E70" s="4" t="s">
        <v>114</v>
      </c>
      <c r="F70" s="61">
        <v>15.068274000000001</v>
      </c>
      <c r="G70" s="61">
        <v>15.427123999999999</v>
      </c>
      <c r="H70" s="61">
        <v>15.616837</v>
      </c>
      <c r="I70" s="61">
        <v>16.297336999999999</v>
      </c>
      <c r="J70" s="61">
        <v>16.796050999999999</v>
      </c>
      <c r="K70" s="61">
        <v>17.249507999999999</v>
      </c>
      <c r="L70" s="61">
        <v>18.067515</v>
      </c>
      <c r="M70" s="61">
        <v>18.554209</v>
      </c>
      <c r="N70" s="61">
        <v>19.351298</v>
      </c>
      <c r="O70" s="61">
        <v>20.289729999999999</v>
      </c>
      <c r="P70" s="61">
        <v>20.990621999999998</v>
      </c>
      <c r="Q70" s="61">
        <v>21.640391999999999</v>
      </c>
      <c r="R70" s="61">
        <v>21.8705</v>
      </c>
      <c r="S70" s="61">
        <v>22.439083</v>
      </c>
      <c r="T70" s="61">
        <v>23.124911000000001</v>
      </c>
      <c r="U70" s="61">
        <v>23.524263999999999</v>
      </c>
      <c r="V70" s="61">
        <v>24.625965000000001</v>
      </c>
      <c r="W70" s="61">
        <v>25.675467000000001</v>
      </c>
      <c r="X70" s="61">
        <v>26.406683999999998</v>
      </c>
      <c r="Y70" s="61">
        <v>27.243943999999999</v>
      </c>
      <c r="Z70" s="61">
        <v>27.844232000000002</v>
      </c>
      <c r="AA70" s="61">
        <v>28.584799</v>
      </c>
      <c r="AB70" s="61">
        <v>29.128007</v>
      </c>
      <c r="AC70" s="61">
        <v>30.600857000000001</v>
      </c>
      <c r="AD70" s="61">
        <v>32.338205000000002</v>
      </c>
      <c r="AE70" s="61">
        <v>33.426541999999998</v>
      </c>
      <c r="AF70" s="61">
        <v>34.325344999999999</v>
      </c>
      <c r="AG70" s="61">
        <v>35.839357</v>
      </c>
      <c r="AH70" s="61">
        <v>36.131920999999998</v>
      </c>
      <c r="AI70" s="61">
        <v>37.187997000000003</v>
      </c>
      <c r="AJ70" s="61">
        <v>38.802593000000002</v>
      </c>
      <c r="AK70" s="61">
        <v>39.407733</v>
      </c>
      <c r="AL70" s="61">
        <v>40.882257000000003</v>
      </c>
      <c r="AM70" s="61">
        <v>44.411496999999997</v>
      </c>
      <c r="AN70" s="61">
        <v>46.425817000000002</v>
      </c>
      <c r="AO70" s="61">
        <v>49.498581999999999</v>
      </c>
      <c r="AP70" s="61">
        <v>49.636552000000002</v>
      </c>
      <c r="AQ70" s="61">
        <v>51.297736</v>
      </c>
      <c r="AR70" s="61">
        <v>53.297763000000003</v>
      </c>
      <c r="AS70" s="61">
        <v>54.795659999999998</v>
      </c>
      <c r="AT70" s="61">
        <v>55.943753999999998</v>
      </c>
      <c r="AU70" s="61">
        <v>57.371893</v>
      </c>
      <c r="AV70" s="61">
        <v>58.358286</v>
      </c>
      <c r="AW70" s="61">
        <v>59.605994000000003</v>
      </c>
      <c r="AX70" s="61">
        <v>60.832011999999999</v>
      </c>
      <c r="AY70" s="61">
        <v>62.086941000000003</v>
      </c>
      <c r="AZ70" s="61">
        <v>63.939551000000002</v>
      </c>
      <c r="BA70" s="61">
        <v>66.443359000000001</v>
      </c>
      <c r="BB70" s="61">
        <v>67.770097000000007</v>
      </c>
      <c r="BC70" s="61">
        <v>69.119048000000006</v>
      </c>
      <c r="BD70" s="61">
        <v>70.397740999999996</v>
      </c>
      <c r="BE70" s="61"/>
      <c r="BF70" s="61"/>
      <c r="BG70" s="61"/>
      <c r="BH70" s="38"/>
      <c r="BI70" s="4"/>
      <c r="BJ70" s="4"/>
      <c r="BK70" s="61"/>
      <c r="BL70" s="61"/>
      <c r="BM70" s="61"/>
      <c r="BN70" s="61"/>
      <c r="BO70" s="63"/>
      <c r="BP70" s="63"/>
      <c r="BQ70" s="63"/>
    </row>
    <row r="71" spans="1:69" s="37" customFormat="1" x14ac:dyDescent="0.2">
      <c r="A71" s="82" t="s">
        <v>183</v>
      </c>
      <c r="B71" s="4" t="s">
        <v>112</v>
      </c>
      <c r="C71" s="4" t="s">
        <v>113</v>
      </c>
      <c r="D71" s="4" t="s">
        <v>184</v>
      </c>
      <c r="E71" s="4" t="s">
        <v>114</v>
      </c>
      <c r="F71" s="61">
        <v>38.761065000000002</v>
      </c>
      <c r="G71" s="61">
        <v>42.117446000000001</v>
      </c>
      <c r="H71" s="61">
        <v>43.360050000000001</v>
      </c>
      <c r="I71" s="61">
        <v>48.033273999999999</v>
      </c>
      <c r="J71" s="61">
        <v>49.153193999999999</v>
      </c>
      <c r="K71" s="61">
        <v>53.024768999999999</v>
      </c>
      <c r="L71" s="61">
        <v>56.395713999999998</v>
      </c>
      <c r="M71" s="61">
        <v>59.842343999999997</v>
      </c>
      <c r="N71" s="61">
        <v>58.504277000000002</v>
      </c>
      <c r="O71" s="61">
        <v>64.434837999999999</v>
      </c>
      <c r="P71" s="61">
        <v>64.659107000000006</v>
      </c>
      <c r="Q71" s="61">
        <v>60.677424000000002</v>
      </c>
      <c r="R71" s="61">
        <v>61.120801999999998</v>
      </c>
      <c r="S71" s="61">
        <v>64.610714999999999</v>
      </c>
      <c r="T71" s="61">
        <v>64.398146999999994</v>
      </c>
      <c r="U71" s="61">
        <v>67.885099999999994</v>
      </c>
      <c r="V71" s="61">
        <v>66.808273999999997</v>
      </c>
      <c r="W71" s="61">
        <v>69.028326000000007</v>
      </c>
      <c r="X71" s="61">
        <v>69.769202000000007</v>
      </c>
      <c r="Y71" s="61">
        <v>70.780708000000004</v>
      </c>
      <c r="Z71" s="61">
        <v>73.635795999999999</v>
      </c>
      <c r="AA71" s="61">
        <v>75.800685000000001</v>
      </c>
      <c r="AB71" s="61">
        <v>76.065776</v>
      </c>
      <c r="AC71" s="61">
        <v>82.479089000000002</v>
      </c>
      <c r="AD71" s="61">
        <v>85.041908000000006</v>
      </c>
      <c r="AE71" s="61">
        <v>91.611587999999998</v>
      </c>
      <c r="AF71" s="61">
        <v>93.518889000000001</v>
      </c>
      <c r="AG71" s="61">
        <v>98.145622000000003</v>
      </c>
      <c r="AH71" s="61">
        <v>99.243412000000006</v>
      </c>
      <c r="AI71" s="61">
        <v>96.527421000000004</v>
      </c>
      <c r="AJ71" s="61">
        <v>96.128567000000004</v>
      </c>
      <c r="AK71" s="61">
        <v>99.014056999999994</v>
      </c>
      <c r="AL71" s="61">
        <v>102.94899100000001</v>
      </c>
      <c r="AM71" s="61">
        <v>111.48545</v>
      </c>
      <c r="AN71" s="61">
        <v>114.953768</v>
      </c>
      <c r="AO71" s="61">
        <v>118.77327200000001</v>
      </c>
      <c r="AP71" s="61">
        <v>118.56220500000001</v>
      </c>
      <c r="AQ71" s="61">
        <v>112.134687</v>
      </c>
      <c r="AR71" s="61">
        <v>120.176091</v>
      </c>
      <c r="AS71" s="61">
        <v>123.517414</v>
      </c>
      <c r="AT71" s="61">
        <v>122.88377199999999</v>
      </c>
      <c r="AU71" s="61">
        <v>125.306155</v>
      </c>
      <c r="AV71" s="61">
        <v>124.247086</v>
      </c>
      <c r="AW71" s="61">
        <v>131.80337800000001</v>
      </c>
      <c r="AX71" s="61">
        <v>133.90668299999999</v>
      </c>
      <c r="AY71" s="61">
        <v>134.598803</v>
      </c>
      <c r="AZ71" s="61">
        <v>137.73336800000001</v>
      </c>
      <c r="BA71" s="61">
        <v>139.96710200000001</v>
      </c>
      <c r="BB71" s="61">
        <v>142.71655200000001</v>
      </c>
      <c r="BC71" s="61">
        <v>145.09659500000001</v>
      </c>
      <c r="BD71" s="61">
        <v>153.01656800000001</v>
      </c>
      <c r="BE71" s="80">
        <f>BD71+(BD71*BO71)</f>
        <v>155.19030287104098</v>
      </c>
      <c r="BF71" s="80">
        <f>BE71+(BE71*BP71)</f>
        <v>159.57516596989049</v>
      </c>
      <c r="BG71" s="80">
        <f>BF71+(BF71*BQ71)</f>
        <v>161.05417163361824</v>
      </c>
      <c r="BH71" s="38"/>
      <c r="BI71" s="4" t="s">
        <v>185</v>
      </c>
      <c r="BJ71" s="4" t="s">
        <v>115</v>
      </c>
      <c r="BK71" s="61">
        <v>155.499</v>
      </c>
      <c r="BL71" s="61">
        <v>157.708</v>
      </c>
      <c r="BM71" s="61">
        <v>162.16399999999999</v>
      </c>
      <c r="BN71" s="61">
        <v>163.667</v>
      </c>
      <c r="BO71" s="81">
        <f>(BL71-BK71)/BK71</f>
        <v>1.4205879137486435E-2</v>
      </c>
      <c r="BP71" s="81">
        <f>(BM71-BL71)/BL71</f>
        <v>2.8254749283485866E-2</v>
      </c>
      <c r="BQ71" s="81">
        <f>(BN71-BM71)/BM71</f>
        <v>9.2683949581905626E-3</v>
      </c>
    </row>
    <row r="72" spans="1:69" s="37" customFormat="1" x14ac:dyDescent="0.2">
      <c r="A72" s="49" t="s">
        <v>186</v>
      </c>
      <c r="B72" s="50" t="s">
        <v>112</v>
      </c>
      <c r="C72" s="50" t="s">
        <v>113</v>
      </c>
      <c r="D72" s="50" t="s">
        <v>187</v>
      </c>
      <c r="E72" s="50" t="s">
        <v>112</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v>2.3459210159999997</v>
      </c>
      <c r="AO72" s="1">
        <v>2.3323081120000002</v>
      </c>
      <c r="AP72" s="1">
        <v>2.3672421410000002</v>
      </c>
      <c r="AQ72" s="1">
        <v>2.4781581209999999</v>
      </c>
      <c r="AR72" s="1">
        <v>2.4448097950000003</v>
      </c>
      <c r="AS72" s="1">
        <v>2.9953171160000003</v>
      </c>
      <c r="AT72" s="1">
        <v>3.2712598509999999</v>
      </c>
      <c r="AU72" s="1">
        <v>3.2546001919999998</v>
      </c>
      <c r="AV72" s="1">
        <v>3.5434007150000002</v>
      </c>
      <c r="AW72" s="1">
        <v>3.7098718939999999</v>
      </c>
      <c r="AX72" s="1">
        <v>3.8247057410000003</v>
      </c>
      <c r="AY72" s="1">
        <v>3.9000039289999999</v>
      </c>
      <c r="AZ72" s="1">
        <v>4.0692974370000004</v>
      </c>
      <c r="BA72" s="1">
        <v>4.2345742680000003</v>
      </c>
      <c r="BB72" s="1">
        <v>3.9189997360000004</v>
      </c>
      <c r="BC72" s="1">
        <v>4.3279336919999993</v>
      </c>
      <c r="BD72" s="1">
        <v>4.5480601949999997</v>
      </c>
      <c r="BE72" s="1">
        <v>4.7585682250000003</v>
      </c>
      <c r="BF72" s="1">
        <v>4.7842524270000002</v>
      </c>
      <c r="BG72" s="1">
        <v>4.9857188370000003</v>
      </c>
      <c r="BH72" s="38"/>
      <c r="BI72" s="50"/>
      <c r="BJ72" s="50"/>
      <c r="BK72" s="1"/>
      <c r="BL72" s="1"/>
      <c r="BM72" s="1"/>
      <c r="BN72" s="1"/>
      <c r="BO72" s="76"/>
      <c r="BP72" s="76"/>
      <c r="BQ72" s="76"/>
    </row>
    <row r="73" spans="1:69" s="37" customFormat="1" x14ac:dyDescent="0.2">
      <c r="A73" s="49" t="s">
        <v>188</v>
      </c>
      <c r="B73" s="50" t="s">
        <v>112</v>
      </c>
      <c r="C73" s="50" t="s">
        <v>113</v>
      </c>
      <c r="D73" s="50" t="s">
        <v>189</v>
      </c>
      <c r="E73" s="50" t="s">
        <v>112</v>
      </c>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v>3.3517803580000001</v>
      </c>
      <c r="AO73" s="1">
        <v>3.2358946019999997</v>
      </c>
      <c r="AP73" s="1">
        <v>3.1923949630000004</v>
      </c>
      <c r="AQ73" s="1">
        <v>3.1148326759999998</v>
      </c>
      <c r="AR73" s="1">
        <v>3.2915330960000002</v>
      </c>
      <c r="AS73" s="1">
        <v>3.2513642100000002</v>
      </c>
      <c r="AT73" s="1">
        <v>3.2645999909999999</v>
      </c>
      <c r="AU73" s="1">
        <v>3.5949833819999997</v>
      </c>
      <c r="AV73" s="1">
        <v>3.5565807980000002</v>
      </c>
      <c r="AW73" s="1">
        <v>3.1915181769999998</v>
      </c>
      <c r="AX73" s="1">
        <v>3.229443984</v>
      </c>
      <c r="AY73" s="1">
        <v>3.139770892</v>
      </c>
      <c r="AZ73" s="1">
        <v>3.2935196289999999</v>
      </c>
      <c r="BA73" s="1">
        <v>3.2839075360000001</v>
      </c>
      <c r="BB73" s="1">
        <v>3.5360544110000003</v>
      </c>
      <c r="BC73" s="1">
        <v>3.4259130170000001</v>
      </c>
      <c r="BD73" s="1">
        <v>3.598042645</v>
      </c>
      <c r="BE73" s="1">
        <v>3.7519460220000003</v>
      </c>
      <c r="BF73" s="1">
        <v>3.7245537989999997</v>
      </c>
      <c r="BG73" s="1">
        <v>3.9340642189999997</v>
      </c>
      <c r="BH73" s="38"/>
      <c r="BI73" s="50"/>
      <c r="BJ73" s="50"/>
      <c r="BK73" s="1"/>
      <c r="BL73" s="1"/>
      <c r="BM73" s="1"/>
      <c r="BN73" s="1"/>
      <c r="BO73" s="76"/>
      <c r="BP73" s="76"/>
      <c r="BQ73" s="76"/>
    </row>
    <row r="74" spans="1:69" s="37" customFormat="1" x14ac:dyDescent="0.2">
      <c r="A74" s="49" t="s">
        <v>190</v>
      </c>
      <c r="B74" s="50" t="s">
        <v>112</v>
      </c>
      <c r="C74" s="50" t="s">
        <v>113</v>
      </c>
      <c r="D74" s="50" t="s">
        <v>190</v>
      </c>
      <c r="E74" s="50" t="s">
        <v>114</v>
      </c>
      <c r="F74" s="1">
        <v>31.346730000000001</v>
      </c>
      <c r="G74" s="1">
        <v>31.618380999999999</v>
      </c>
      <c r="H74" s="1">
        <v>32.133159999999997</v>
      </c>
      <c r="I74" s="1">
        <v>33.762878999999998</v>
      </c>
      <c r="J74" s="1">
        <v>35.400841</v>
      </c>
      <c r="K74" s="1">
        <v>38.023842999999999</v>
      </c>
      <c r="L74" s="1">
        <v>39.355978999999998</v>
      </c>
      <c r="M74" s="1">
        <v>40.580150000000003</v>
      </c>
      <c r="N74" s="1">
        <v>40.752575999999998</v>
      </c>
      <c r="O74" s="1">
        <v>42.523055999999997</v>
      </c>
      <c r="P74" s="1">
        <v>44.366204000000003</v>
      </c>
      <c r="Q74" s="1">
        <v>46.813226</v>
      </c>
      <c r="R74" s="1">
        <v>48.814070999999998</v>
      </c>
      <c r="S74" s="1">
        <v>52.123581999999999</v>
      </c>
      <c r="T74" s="1">
        <v>52.624070000000003</v>
      </c>
      <c r="U74" s="1">
        <v>55.889473000000002</v>
      </c>
      <c r="V74" s="1">
        <v>58.363529999999997</v>
      </c>
      <c r="W74" s="1">
        <v>60.501156000000002</v>
      </c>
      <c r="X74" s="1">
        <v>62.923287999999999</v>
      </c>
      <c r="Y74" s="1">
        <v>64.170036999999994</v>
      </c>
      <c r="Z74" s="1">
        <v>65.827607</v>
      </c>
      <c r="AA74" s="1">
        <v>67.382805000000005</v>
      </c>
      <c r="AB74" s="1">
        <v>69.175690000000003</v>
      </c>
      <c r="AC74" s="1">
        <v>70.757647000000006</v>
      </c>
      <c r="AD74" s="1">
        <v>72.303640000000001</v>
      </c>
      <c r="AE74" s="1">
        <v>73.629157000000006</v>
      </c>
      <c r="AF74" s="1">
        <v>75.876772000000003</v>
      </c>
      <c r="AG74" s="1">
        <v>78.323196999999993</v>
      </c>
      <c r="AH74" s="1">
        <v>78.150926999999996</v>
      </c>
      <c r="AI74" s="1">
        <v>78.917766999999998</v>
      </c>
      <c r="AJ74" s="1">
        <v>76.722369999999998</v>
      </c>
      <c r="AK74" s="1">
        <v>76.274600000000007</v>
      </c>
      <c r="AL74" s="1">
        <v>77.622500000000002</v>
      </c>
      <c r="AM74" s="1">
        <v>79.713325999999995</v>
      </c>
      <c r="AN74" s="1">
        <v>80.761978999999997</v>
      </c>
      <c r="AO74" s="1">
        <v>82.396161000000006</v>
      </c>
      <c r="AP74" s="1">
        <v>84.570498000000001</v>
      </c>
      <c r="AQ74" s="1">
        <v>86.069884999999999</v>
      </c>
      <c r="AR74" s="1">
        <v>87.598416999999998</v>
      </c>
      <c r="AS74" s="1">
        <v>90.184968999999995</v>
      </c>
      <c r="AT74" s="1">
        <v>92.446426000000002</v>
      </c>
      <c r="AU74" s="1">
        <v>93.822021000000007</v>
      </c>
      <c r="AV74" s="1">
        <v>94.711320999999998</v>
      </c>
      <c r="AW74" s="1">
        <v>97.358152000000004</v>
      </c>
      <c r="AX74" s="1">
        <v>100.353163</v>
      </c>
      <c r="AY74" s="1">
        <v>101.880504</v>
      </c>
      <c r="AZ74" s="1">
        <v>103.940765</v>
      </c>
      <c r="BA74" s="1">
        <v>106.042103</v>
      </c>
      <c r="BB74" s="1">
        <v>107.390456</v>
      </c>
      <c r="BC74" s="1">
        <v>109.465414</v>
      </c>
      <c r="BD74" s="1">
        <v>110.337816</v>
      </c>
      <c r="BE74" s="1"/>
      <c r="BF74" s="1"/>
      <c r="BG74" s="1"/>
      <c r="BH74" s="38"/>
      <c r="BI74" s="50"/>
      <c r="BJ74" s="73"/>
      <c r="BK74" s="1"/>
      <c r="BL74" s="1"/>
      <c r="BM74" s="1"/>
      <c r="BN74" s="1"/>
      <c r="BO74" s="74"/>
      <c r="BP74" s="74"/>
      <c r="BQ74" s="74"/>
    </row>
    <row r="75" spans="1:69" s="37" customFormat="1" x14ac:dyDescent="0.2">
      <c r="A75" s="49" t="s">
        <v>191</v>
      </c>
      <c r="B75" s="50" t="s">
        <v>112</v>
      </c>
      <c r="C75" s="50" t="s">
        <v>113</v>
      </c>
      <c r="D75" s="50" t="s">
        <v>192</v>
      </c>
      <c r="E75" s="50" t="s">
        <v>114</v>
      </c>
      <c r="F75" s="1">
        <v>5.3463200000000004</v>
      </c>
      <c r="G75" s="1">
        <v>5.4612030000000003</v>
      </c>
      <c r="H75" s="1">
        <v>5.3252490000000003</v>
      </c>
      <c r="I75" s="1">
        <v>5.4398999999999997</v>
      </c>
      <c r="J75" s="1">
        <v>5.8067989999999998</v>
      </c>
      <c r="K75" s="1">
        <v>5.7333470000000002</v>
      </c>
      <c r="L75" s="1">
        <v>5.9273689999999997</v>
      </c>
      <c r="M75" s="1">
        <v>6.0204380000000004</v>
      </c>
      <c r="N75" s="1">
        <v>5.8138339999999999</v>
      </c>
      <c r="O75" s="1">
        <v>5.7220430000000002</v>
      </c>
      <c r="P75" s="1">
        <v>5.7107210000000004</v>
      </c>
      <c r="Q75" s="1">
        <v>6.0438679999999998</v>
      </c>
      <c r="R75" s="1">
        <v>6.1906639999999999</v>
      </c>
      <c r="S75" s="1">
        <v>6.1294449999999996</v>
      </c>
      <c r="T75" s="1">
        <v>6.3233980000000001</v>
      </c>
      <c r="U75" s="1">
        <v>6.4903919999999999</v>
      </c>
      <c r="V75" s="1">
        <v>6.7267549999999998</v>
      </c>
      <c r="W75" s="1">
        <v>6.8696609999999998</v>
      </c>
      <c r="X75" s="1">
        <v>6.872242</v>
      </c>
      <c r="Y75" s="1">
        <v>6.9302210000000004</v>
      </c>
      <c r="Z75" s="1">
        <v>6.8380739999999998</v>
      </c>
      <c r="AA75" s="1">
        <v>7.0768420000000001</v>
      </c>
      <c r="AB75" s="1">
        <v>7.6386890000000003</v>
      </c>
      <c r="AC75" s="1">
        <v>7.505115</v>
      </c>
      <c r="AD75" s="1">
        <v>7.5371759999999997</v>
      </c>
      <c r="AE75" s="1">
        <v>7.8088139999999999</v>
      </c>
      <c r="AF75" s="1">
        <v>7.452617</v>
      </c>
      <c r="AG75" s="1">
        <v>7.4709669999999999</v>
      </c>
      <c r="AH75" s="1">
        <v>7.6571990000000003</v>
      </c>
      <c r="AI75" s="1">
        <v>7.8184690000000003</v>
      </c>
      <c r="AJ75" s="1">
        <v>7.2616100000000001</v>
      </c>
      <c r="AK75" s="1">
        <v>7.110004</v>
      </c>
      <c r="AL75" s="1">
        <v>6.9992979999999996</v>
      </c>
      <c r="AM75" s="1">
        <v>6.6808690000000004</v>
      </c>
      <c r="AN75" s="1">
        <v>6.7069539999999996</v>
      </c>
      <c r="AO75" s="1">
        <v>6.7037829999999996</v>
      </c>
      <c r="AP75" s="1">
        <v>6.7839349999999996</v>
      </c>
      <c r="AQ75" s="1">
        <v>6.9248370000000001</v>
      </c>
      <c r="AR75" s="1">
        <v>7.1665840000000003</v>
      </c>
      <c r="AS75" s="1">
        <v>7.3871690000000001</v>
      </c>
      <c r="AT75" s="1">
        <v>7.7063139999999999</v>
      </c>
      <c r="AU75" s="1">
        <v>8.0305959999999992</v>
      </c>
      <c r="AV75" s="1">
        <v>8.0975330000000003</v>
      </c>
      <c r="AW75" s="1">
        <v>8.2612509999999997</v>
      </c>
      <c r="AX75" s="1">
        <v>8.5084479999999996</v>
      </c>
      <c r="AY75" s="1">
        <v>8.5596730000000001</v>
      </c>
      <c r="AZ75" s="1">
        <v>8.8038319999999999</v>
      </c>
      <c r="BA75" s="1">
        <v>8.9060020000000009</v>
      </c>
      <c r="BB75" s="1">
        <v>8.9011899999999997</v>
      </c>
      <c r="BC75" s="1">
        <v>9.112959</v>
      </c>
      <c r="BD75" s="1">
        <v>9.3749640000000003</v>
      </c>
      <c r="BE75" s="75">
        <f t="shared" ref="BE75:BG76" si="2">BD75+(BD75*BO75)</f>
        <v>9.7353715163094137</v>
      </c>
      <c r="BF75" s="75">
        <f t="shared" si="2"/>
        <v>10.857484724706898</v>
      </c>
      <c r="BG75" s="75">
        <f t="shared" si="2"/>
        <v>11.141902629363441</v>
      </c>
      <c r="BH75" s="38"/>
      <c r="BI75" s="50" t="s">
        <v>193</v>
      </c>
      <c r="BJ75" s="73" t="s">
        <v>115</v>
      </c>
      <c r="BK75" s="1">
        <v>8.5839999999999996</v>
      </c>
      <c r="BL75" s="1">
        <v>8.9139999999999997</v>
      </c>
      <c r="BM75" s="1">
        <v>9.9414407219999994</v>
      </c>
      <c r="BN75" s="1">
        <v>10.20186234</v>
      </c>
      <c r="BO75" s="76">
        <f t="shared" ref="BO75:BQ76" si="3">(BL75-BK75)/BK75</f>
        <v>3.8443616029822936E-2</v>
      </c>
      <c r="BP75" s="76">
        <f t="shared" si="3"/>
        <v>0.11526146757908905</v>
      </c>
      <c r="BQ75" s="76">
        <f t="shared" si="3"/>
        <v>2.6195561114567448E-2</v>
      </c>
    </row>
    <row r="76" spans="1:69" s="37" customFormat="1" x14ac:dyDescent="0.2">
      <c r="A76" s="49" t="s">
        <v>194</v>
      </c>
      <c r="B76" s="50" t="s">
        <v>112</v>
      </c>
      <c r="C76" s="50" t="s">
        <v>113</v>
      </c>
      <c r="D76" s="50" t="s">
        <v>194</v>
      </c>
      <c r="E76" s="50" t="s">
        <v>114</v>
      </c>
      <c r="F76" s="1">
        <v>5.4113239999999996</v>
      </c>
      <c r="G76" s="1">
        <v>5.5212560000000002</v>
      </c>
      <c r="H76" s="1">
        <v>5.6313440000000003</v>
      </c>
      <c r="I76" s="1">
        <v>5.904763</v>
      </c>
      <c r="J76" s="1">
        <v>6.275353</v>
      </c>
      <c r="K76" s="1">
        <v>6.6792889999999998</v>
      </c>
      <c r="L76" s="1">
        <v>6.9173159999999996</v>
      </c>
      <c r="M76" s="1">
        <v>7.0729790000000001</v>
      </c>
      <c r="N76" s="1">
        <v>7.3346539999999996</v>
      </c>
      <c r="O76" s="1">
        <v>7.7206739999999998</v>
      </c>
      <c r="P76" s="1">
        <v>8.0786449999999999</v>
      </c>
      <c r="Q76" s="1">
        <v>8.4948820000000005</v>
      </c>
      <c r="R76" s="1">
        <v>8.8617799999999995</v>
      </c>
      <c r="S76" s="1">
        <v>9.2763760000000008</v>
      </c>
      <c r="T76" s="1">
        <v>9.409046</v>
      </c>
      <c r="U76" s="1">
        <v>10.012644999999999</v>
      </c>
      <c r="V76" s="1">
        <v>10.34226</v>
      </c>
      <c r="W76" s="1">
        <v>10.779901000000001</v>
      </c>
      <c r="X76" s="1">
        <v>11.206977</v>
      </c>
      <c r="Y76" s="1">
        <v>11.462005</v>
      </c>
      <c r="Z76" s="1">
        <v>11.638095</v>
      </c>
      <c r="AA76" s="1">
        <v>12.020201</v>
      </c>
      <c r="AB76" s="1">
        <v>12.359245</v>
      </c>
      <c r="AC76" s="1">
        <v>12.679550000000001</v>
      </c>
      <c r="AD76" s="1">
        <v>13.10256</v>
      </c>
      <c r="AE76" s="1">
        <v>13.338862000000001</v>
      </c>
      <c r="AF76" s="1">
        <v>13.759278</v>
      </c>
      <c r="AG76" s="1">
        <v>14.178684000000001</v>
      </c>
      <c r="AH76" s="1">
        <v>14.381126999999999</v>
      </c>
      <c r="AI76" s="1">
        <v>14.779961999999999</v>
      </c>
      <c r="AJ76" s="1">
        <v>14.209911</v>
      </c>
      <c r="AK76" s="1">
        <v>13.872441999999999</v>
      </c>
      <c r="AL76" s="1">
        <v>14.060816000000001</v>
      </c>
      <c r="AM76" s="1">
        <v>14.386723</v>
      </c>
      <c r="AN76" s="1">
        <v>14.516750999999999</v>
      </c>
      <c r="AO76" s="1">
        <v>14.879238000000001</v>
      </c>
      <c r="AP76" s="1">
        <v>15.163714000000001</v>
      </c>
      <c r="AQ76" s="1">
        <v>15.511884999999999</v>
      </c>
      <c r="AR76" s="1">
        <v>15.914339999999999</v>
      </c>
      <c r="AS76" s="1">
        <v>16.501756</v>
      </c>
      <c r="AT76" s="1">
        <v>16.881861000000001</v>
      </c>
      <c r="AU76" s="1">
        <v>17.258462000000002</v>
      </c>
      <c r="AV76" s="1">
        <v>17.512145</v>
      </c>
      <c r="AW76" s="1">
        <v>18.074947999999999</v>
      </c>
      <c r="AX76" s="1">
        <v>18.635268</v>
      </c>
      <c r="AY76" s="1">
        <v>19.010266999999999</v>
      </c>
      <c r="AZ76" s="1">
        <v>19.391003000000001</v>
      </c>
      <c r="BA76" s="1">
        <v>19.707847000000001</v>
      </c>
      <c r="BB76" s="1">
        <v>19.964428000000002</v>
      </c>
      <c r="BC76" s="1">
        <v>20.547167000000002</v>
      </c>
      <c r="BD76" s="1">
        <v>20.723092000000001</v>
      </c>
      <c r="BE76" s="75">
        <f t="shared" si="2"/>
        <v>21.27507416475569</v>
      </c>
      <c r="BF76" s="75">
        <f t="shared" si="2"/>
        <v>26.206608976368482</v>
      </c>
      <c r="BG76" s="75">
        <f t="shared" si="2"/>
        <v>26.596591504014874</v>
      </c>
      <c r="BH76" s="38"/>
      <c r="BI76" s="50" t="s">
        <v>195</v>
      </c>
      <c r="BJ76" s="73" t="s">
        <v>115</v>
      </c>
      <c r="BK76" s="1">
        <v>17.007000000000001</v>
      </c>
      <c r="BL76" s="1">
        <v>17.46</v>
      </c>
      <c r="BM76" s="1">
        <v>21.50720553</v>
      </c>
      <c r="BN76" s="1">
        <v>21.827255879999999</v>
      </c>
      <c r="BO76" s="76">
        <f t="shared" si="3"/>
        <v>2.6636091021344115E-2</v>
      </c>
      <c r="BP76" s="76">
        <f t="shared" si="3"/>
        <v>0.2317987130584192</v>
      </c>
      <c r="BQ76" s="76">
        <f t="shared" si="3"/>
        <v>1.4881075533200566E-2</v>
      </c>
    </row>
    <row r="77" spans="1:69" s="37" customFormat="1" x14ac:dyDescent="0.2">
      <c r="A77" s="82" t="s">
        <v>196</v>
      </c>
      <c r="B77" s="4" t="s">
        <v>163</v>
      </c>
      <c r="C77" s="4" t="s">
        <v>164</v>
      </c>
      <c r="D77" s="4" t="s">
        <v>197</v>
      </c>
      <c r="E77" s="4" t="s">
        <v>198</v>
      </c>
      <c r="F77" s="61">
        <v>389.10744400000004</v>
      </c>
      <c r="G77" s="61">
        <v>387.47738500000003</v>
      </c>
      <c r="H77" s="61">
        <v>389.21629799999999</v>
      </c>
      <c r="I77" s="61">
        <v>390.546558</v>
      </c>
      <c r="J77" s="61">
        <v>394.23611299999999</v>
      </c>
      <c r="K77" s="61">
        <v>402.65480699999995</v>
      </c>
      <c r="L77" s="61">
        <v>405.49521700000003</v>
      </c>
      <c r="M77" s="61">
        <v>412.27103899999997</v>
      </c>
      <c r="N77" s="61">
        <v>413.21103299999999</v>
      </c>
      <c r="O77" s="61">
        <v>411.965756</v>
      </c>
      <c r="P77" s="61">
        <v>414.37835899999999</v>
      </c>
      <c r="Q77" s="61">
        <v>416.75125400000002</v>
      </c>
      <c r="R77" s="61">
        <v>418.41654100000005</v>
      </c>
      <c r="S77" s="61">
        <v>425.76000099999999</v>
      </c>
      <c r="T77" s="61">
        <v>435.30102299999999</v>
      </c>
      <c r="U77" s="61">
        <v>444.71454</v>
      </c>
      <c r="V77" s="61">
        <v>456.31276600000001</v>
      </c>
      <c r="W77" s="61">
        <v>465.316035</v>
      </c>
      <c r="X77" s="61">
        <v>475.854108</v>
      </c>
      <c r="Y77" s="61">
        <v>485.77700199999998</v>
      </c>
      <c r="Z77" s="61">
        <v>494.73044400000003</v>
      </c>
      <c r="AA77" s="61">
        <v>499.879007</v>
      </c>
      <c r="AB77" s="61">
        <v>508.60774699999996</v>
      </c>
      <c r="AC77" s="61">
        <v>505.61436499999996</v>
      </c>
      <c r="AD77" s="61">
        <v>511.068217</v>
      </c>
      <c r="AE77" s="61">
        <v>519.01372621999997</v>
      </c>
      <c r="AF77" s="61">
        <v>523.5321362200001</v>
      </c>
      <c r="AG77" s="61">
        <v>531.63505622000002</v>
      </c>
      <c r="AH77" s="61">
        <v>541.61817822</v>
      </c>
      <c r="AI77" s="61">
        <v>564.97825333000014</v>
      </c>
      <c r="AJ77" s="61">
        <v>562.21705000000009</v>
      </c>
      <c r="AK77" s="61">
        <v>563.17853666999997</v>
      </c>
      <c r="AL77" s="61">
        <v>568.30929266999999</v>
      </c>
      <c r="AM77" s="61">
        <v>585.22498186000007</v>
      </c>
      <c r="AN77" s="61">
        <v>593.96127048000005</v>
      </c>
      <c r="AO77" s="61">
        <v>595.40617086000009</v>
      </c>
      <c r="AP77" s="61">
        <v>599.51453957000001</v>
      </c>
      <c r="AQ77" s="61">
        <v>603.92701270999999</v>
      </c>
      <c r="AR77" s="61">
        <v>614.96598600000004</v>
      </c>
      <c r="AS77" s="61">
        <v>615.53574962000005</v>
      </c>
      <c r="AT77" s="61">
        <v>616.12658562000001</v>
      </c>
      <c r="AU77" s="61">
        <v>625.6819848099999</v>
      </c>
      <c r="AV77" s="61">
        <v>634.30452455999989</v>
      </c>
      <c r="AW77" s="61">
        <v>641.47913846999995</v>
      </c>
      <c r="AX77" s="61">
        <v>662.32549247000009</v>
      </c>
      <c r="AY77" s="61">
        <v>670.28867833999993</v>
      </c>
      <c r="AZ77" s="61">
        <v>687.24157843</v>
      </c>
      <c r="BA77" s="61">
        <v>690.44058128999995</v>
      </c>
      <c r="BB77" s="61">
        <v>712.92243380999992</v>
      </c>
      <c r="BC77" s="61">
        <v>727.43300624999995</v>
      </c>
      <c r="BD77" s="61">
        <v>740.18144102000008</v>
      </c>
      <c r="BE77" s="61">
        <v>750.78056737000009</v>
      </c>
      <c r="BF77" s="61">
        <v>758.22216299999991</v>
      </c>
      <c r="BG77" s="62">
        <f>BF77+(BF77*BQ77)</f>
        <v>782.19918137662341</v>
      </c>
      <c r="BH77" s="38"/>
      <c r="BI77" s="4" t="s">
        <v>196</v>
      </c>
      <c r="BJ77" s="4" t="s">
        <v>167</v>
      </c>
      <c r="BK77" s="61"/>
      <c r="BL77" s="61"/>
      <c r="BM77" s="61">
        <v>676.26640500000008</v>
      </c>
      <c r="BN77" s="61">
        <v>697.6517624999999</v>
      </c>
      <c r="BO77" s="63"/>
      <c r="BP77" s="63"/>
      <c r="BQ77" s="63">
        <f>(BN77-BM77)/BM77</f>
        <v>3.1622682040518962E-2</v>
      </c>
    </row>
    <row r="78" spans="1:69" s="37" customFormat="1" x14ac:dyDescent="0.2">
      <c r="A78" s="5" t="s">
        <v>196</v>
      </c>
      <c r="B78" s="5" t="s">
        <v>11</v>
      </c>
      <c r="C78" s="5" t="s">
        <v>169</v>
      </c>
      <c r="D78" s="5" t="s">
        <v>197</v>
      </c>
      <c r="E78" s="5" t="s">
        <v>11</v>
      </c>
      <c r="F78" s="67">
        <v>884.54899999999998</v>
      </c>
      <c r="G78" s="67">
        <v>895.15100000000007</v>
      </c>
      <c r="H78" s="67">
        <v>884.577</v>
      </c>
      <c r="I78" s="67">
        <v>894.87000000000012</v>
      </c>
      <c r="J78" s="67">
        <v>925.36500000000001</v>
      </c>
      <c r="K78" s="67">
        <v>927.51100000000008</v>
      </c>
      <c r="L78" s="67">
        <v>941.57299999999998</v>
      </c>
      <c r="M78" s="67">
        <v>946.16800000000001</v>
      </c>
      <c r="N78" s="67">
        <v>946.62800000000004</v>
      </c>
      <c r="O78" s="67">
        <v>951.40300000000002</v>
      </c>
      <c r="P78" s="67">
        <v>953.24099999999999</v>
      </c>
      <c r="Q78" s="67">
        <v>972.40599999999995</v>
      </c>
      <c r="R78" s="67">
        <v>985.0809999999999</v>
      </c>
      <c r="S78" s="67">
        <v>987.45499999999993</v>
      </c>
      <c r="T78" s="67">
        <v>975.726</v>
      </c>
      <c r="U78" s="67">
        <v>974.91100000000006</v>
      </c>
      <c r="V78" s="67">
        <v>978.06299999999987</v>
      </c>
      <c r="W78" s="67">
        <v>972.94400000000007</v>
      </c>
      <c r="X78" s="67">
        <v>966.15599999999995</v>
      </c>
      <c r="Y78" s="67">
        <v>958.91599999999994</v>
      </c>
      <c r="Z78" s="67">
        <v>949.65200000000004</v>
      </c>
      <c r="AA78" s="67">
        <v>963.67800000000011</v>
      </c>
      <c r="AB78" s="67">
        <v>983.0200000000001</v>
      </c>
      <c r="AC78" s="67">
        <v>998.6110000000001</v>
      </c>
      <c r="AD78" s="67">
        <v>1003.74</v>
      </c>
      <c r="AE78" s="67">
        <v>1006.8770000000001</v>
      </c>
      <c r="AF78" s="67">
        <v>997.42800000000011</v>
      </c>
      <c r="AG78" s="67">
        <v>996.66700000000003</v>
      </c>
      <c r="AH78" s="67">
        <v>993.15499999999997</v>
      </c>
      <c r="AI78" s="67">
        <v>963.21699999999998</v>
      </c>
      <c r="AJ78" s="67">
        <v>951.41100000000006</v>
      </c>
      <c r="AK78" s="67">
        <v>936.95499999999993</v>
      </c>
      <c r="AL78" s="67">
        <v>932.2299999999999</v>
      </c>
      <c r="AM78" s="67">
        <v>913.22900000000004</v>
      </c>
      <c r="AN78" s="67">
        <v>912.7639999999999</v>
      </c>
      <c r="AO78" s="67">
        <v>922.21399999999994</v>
      </c>
      <c r="AP78" s="67">
        <v>923.37800000000004</v>
      </c>
      <c r="AQ78" s="67">
        <v>931.15</v>
      </c>
      <c r="AR78" s="67">
        <v>932.41000000000008</v>
      </c>
      <c r="AS78" s="67">
        <v>945.54200000000003</v>
      </c>
      <c r="AT78" s="67">
        <v>960.63400000000001</v>
      </c>
      <c r="AU78" s="67">
        <v>969.1690000000001</v>
      </c>
      <c r="AV78" s="67">
        <v>974.25400000000013</v>
      </c>
      <c r="AW78" s="67">
        <v>984.79</v>
      </c>
      <c r="AX78" s="67">
        <v>982.50200000000007</v>
      </c>
      <c r="AY78" s="67">
        <v>1000.9639999999999</v>
      </c>
      <c r="AZ78" s="67">
        <v>999.88300000000004</v>
      </c>
      <c r="BA78" s="67">
        <v>1016.3129999999999</v>
      </c>
      <c r="BB78" s="67">
        <v>994.91200000000003</v>
      </c>
      <c r="BC78" s="67">
        <v>997.15599999999995</v>
      </c>
      <c r="BD78" s="67">
        <v>1003.9450000000001</v>
      </c>
      <c r="BE78" s="67">
        <v>1011.952</v>
      </c>
      <c r="BF78" s="67">
        <v>984.81399999999996</v>
      </c>
      <c r="BG78" s="68">
        <f>(BG79/BG77)*1000</f>
        <v>981.44518245571146</v>
      </c>
      <c r="BH78" s="38"/>
      <c r="BI78" s="5"/>
      <c r="BJ78" s="5"/>
      <c r="BK78" s="64"/>
      <c r="BL78" s="64"/>
      <c r="BM78" s="64"/>
      <c r="BN78" s="64"/>
      <c r="BO78" s="66"/>
      <c r="BP78" s="66"/>
      <c r="BQ78" s="66"/>
    </row>
    <row r="79" spans="1:69" s="37" customFormat="1" x14ac:dyDescent="0.2">
      <c r="A79" s="6" t="s">
        <v>196</v>
      </c>
      <c r="B79" s="6" t="s">
        <v>112</v>
      </c>
      <c r="C79" s="6" t="s">
        <v>113</v>
      </c>
      <c r="D79" s="6" t="s">
        <v>197</v>
      </c>
      <c r="E79" s="6" t="s">
        <v>114</v>
      </c>
      <c r="F79" s="84">
        <v>344.18477475999998</v>
      </c>
      <c r="G79" s="84">
        <v>346.85063889000003</v>
      </c>
      <c r="H79" s="84">
        <v>344.29195499000002</v>
      </c>
      <c r="I79" s="84">
        <v>349.48857250000003</v>
      </c>
      <c r="J79" s="84">
        <v>364.81247724999997</v>
      </c>
      <c r="K79" s="84">
        <v>373.46684666000004</v>
      </c>
      <c r="L79" s="84">
        <v>381.80333337999997</v>
      </c>
      <c r="M79" s="84">
        <v>390.07763312999998</v>
      </c>
      <c r="N79" s="84">
        <v>391.15714835000006</v>
      </c>
      <c r="O79" s="84">
        <v>391.94563844999999</v>
      </c>
      <c r="P79" s="84">
        <v>395.00233594999997</v>
      </c>
      <c r="Q79" s="84">
        <v>405.25151005000004</v>
      </c>
      <c r="R79" s="84">
        <v>412.17413699999997</v>
      </c>
      <c r="S79" s="84">
        <v>420.41901910000001</v>
      </c>
      <c r="T79" s="84">
        <v>424.73458495</v>
      </c>
      <c r="U79" s="84">
        <v>433.55729650000001</v>
      </c>
      <c r="V79" s="84">
        <v>446.30245120000001</v>
      </c>
      <c r="W79" s="84">
        <v>452.72628170000002</v>
      </c>
      <c r="X79" s="84">
        <v>459.74941089999999</v>
      </c>
      <c r="Y79" s="84">
        <v>465.81916014999996</v>
      </c>
      <c r="Z79" s="84">
        <v>469.82190619999994</v>
      </c>
      <c r="AA79" s="84">
        <v>481.72252260000005</v>
      </c>
      <c r="AB79" s="84">
        <v>499.97161311999997</v>
      </c>
      <c r="AC79" s="84">
        <v>504.91188674</v>
      </c>
      <c r="AD79" s="84">
        <v>512.97942920000003</v>
      </c>
      <c r="AE79" s="84">
        <v>522.58317222000005</v>
      </c>
      <c r="AF79" s="84">
        <v>522.18555060000006</v>
      </c>
      <c r="AG79" s="84">
        <v>529.86328930000002</v>
      </c>
      <c r="AH79" s="84">
        <v>537.9108258</v>
      </c>
      <c r="AI79" s="84">
        <v>544.19642385999998</v>
      </c>
      <c r="AJ79" s="84">
        <v>534.89940624000008</v>
      </c>
      <c r="AK79" s="84">
        <v>527.67304451999996</v>
      </c>
      <c r="AL79" s="84">
        <v>529.79486773999997</v>
      </c>
      <c r="AM79" s="84">
        <v>534.44455483000002</v>
      </c>
      <c r="AN79" s="84">
        <v>542.14635800999997</v>
      </c>
      <c r="AO79" s="84">
        <v>549.0916811300001</v>
      </c>
      <c r="AP79" s="84">
        <v>553.57831713999997</v>
      </c>
      <c r="AQ79" s="84">
        <v>562.34691820000012</v>
      </c>
      <c r="AR79" s="84">
        <v>573.40026236000006</v>
      </c>
      <c r="AS79" s="84">
        <v>582.01510999000004</v>
      </c>
      <c r="AT79" s="84">
        <v>591.87192246999996</v>
      </c>
      <c r="AU79" s="84">
        <v>606.39155933000006</v>
      </c>
      <c r="AV79" s="84">
        <v>617.97401703000003</v>
      </c>
      <c r="AW79" s="84">
        <v>631.72221573000002</v>
      </c>
      <c r="AX79" s="84">
        <v>650.73613935000003</v>
      </c>
      <c r="AY79" s="84">
        <v>670.93486947999997</v>
      </c>
      <c r="AZ79" s="84">
        <v>687.16128966999997</v>
      </c>
      <c r="BA79" s="84">
        <v>701.70362568999997</v>
      </c>
      <c r="BB79" s="84">
        <v>709.29527710000002</v>
      </c>
      <c r="BC79" s="84">
        <v>725.36413822000009</v>
      </c>
      <c r="BD79" s="84">
        <v>743.10150185999998</v>
      </c>
      <c r="BE79" s="84">
        <v>759.75353493</v>
      </c>
      <c r="BF79" s="84">
        <v>746.70766320000007</v>
      </c>
      <c r="BG79" s="85">
        <f>BF79+(BF79*BQ79)</f>
        <v>767.6856182828883</v>
      </c>
      <c r="BH79" s="38"/>
      <c r="BI79" s="6" t="s">
        <v>196</v>
      </c>
      <c r="BJ79" s="6" t="s">
        <v>115</v>
      </c>
      <c r="BK79" s="84"/>
      <c r="BL79" s="84"/>
      <c r="BM79" s="84">
        <v>753.24200699999994</v>
      </c>
      <c r="BN79" s="84">
        <v>774.40353749999997</v>
      </c>
      <c r="BO79" s="86"/>
      <c r="BP79" s="86"/>
      <c r="BQ79" s="86">
        <f>(BN79-BM79)/BM79</f>
        <v>2.8093933029945884E-2</v>
      </c>
    </row>
    <row r="80" spans="1:69" s="37" customFormat="1" x14ac:dyDescent="0.2">
      <c r="A80" s="87"/>
      <c r="B80" s="87"/>
      <c r="C80" s="87"/>
      <c r="P80" s="17"/>
      <c r="BH80" s="38"/>
    </row>
    <row r="81" spans="1:69" x14ac:dyDescent="0.2">
      <c r="A81" s="88"/>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8"/>
      <c r="BI81" s="37"/>
      <c r="BJ81" s="37"/>
      <c r="BK81" s="37"/>
      <c r="BL81" s="37"/>
      <c r="BM81" s="37"/>
      <c r="BN81" s="37"/>
      <c r="BO81" s="37"/>
      <c r="BP81" s="37"/>
      <c r="BQ81" s="37"/>
    </row>
    <row r="82" spans="1:69" ht="15" x14ac:dyDescent="0.2">
      <c r="A82" s="45" t="s">
        <v>199</v>
      </c>
      <c r="B82" s="89" t="s">
        <v>200</v>
      </c>
      <c r="D82" s="37"/>
      <c r="E82" s="46"/>
      <c r="F82" s="37"/>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c r="AI82" s="90"/>
      <c r="AJ82" s="90"/>
      <c r="AK82" s="90"/>
      <c r="AL82" s="90"/>
      <c r="AM82" s="90"/>
      <c r="AN82" s="90"/>
      <c r="AO82" s="90"/>
      <c r="AP82" s="90"/>
      <c r="AQ82" s="90"/>
      <c r="AR82" s="91"/>
      <c r="AS82" s="91"/>
      <c r="AT82" s="91"/>
      <c r="AU82" s="92"/>
      <c r="AV82" s="91"/>
      <c r="AW82" s="91"/>
      <c r="AX82" s="91"/>
      <c r="AY82" s="91"/>
      <c r="AZ82" s="92"/>
      <c r="BA82" s="93"/>
      <c r="BB82" s="37"/>
      <c r="BC82" s="37"/>
      <c r="BD82" s="37"/>
      <c r="BE82" s="47" t="s">
        <v>46</v>
      </c>
      <c r="BF82" s="37"/>
      <c r="BG82" s="37"/>
    </row>
    <row r="83" spans="1:69" x14ac:dyDescent="0.2">
      <c r="A83" s="179" t="s">
        <v>47</v>
      </c>
      <c r="B83" s="179" t="s">
        <v>6</v>
      </c>
      <c r="C83" s="179" t="s">
        <v>5</v>
      </c>
      <c r="D83" s="179" t="s">
        <v>48</v>
      </c>
      <c r="E83" s="179" t="s">
        <v>49</v>
      </c>
      <c r="F83" s="20" t="s">
        <v>50</v>
      </c>
      <c r="G83" s="20" t="s">
        <v>51</v>
      </c>
      <c r="H83" s="20" t="s">
        <v>52</v>
      </c>
      <c r="I83" s="20" t="s">
        <v>53</v>
      </c>
      <c r="J83" s="20" t="s">
        <v>54</v>
      </c>
      <c r="K83" s="20" t="s">
        <v>55</v>
      </c>
      <c r="L83" s="20" t="s">
        <v>56</v>
      </c>
      <c r="M83" s="20" t="s">
        <v>57</v>
      </c>
      <c r="N83" s="20" t="s">
        <v>58</v>
      </c>
      <c r="O83" s="20" t="s">
        <v>59</v>
      </c>
      <c r="P83" s="20" t="s">
        <v>60</v>
      </c>
      <c r="Q83" s="20" t="s">
        <v>61</v>
      </c>
      <c r="R83" s="20" t="s">
        <v>62</v>
      </c>
      <c r="S83" s="20" t="s">
        <v>63</v>
      </c>
      <c r="T83" s="20" t="s">
        <v>64</v>
      </c>
      <c r="U83" s="20" t="s">
        <v>65</v>
      </c>
      <c r="V83" s="20" t="s">
        <v>66</v>
      </c>
      <c r="W83" s="20" t="s">
        <v>67</v>
      </c>
      <c r="X83" s="20" t="s">
        <v>68</v>
      </c>
      <c r="Y83" s="20" t="s">
        <v>69</v>
      </c>
      <c r="Z83" s="20" t="s">
        <v>70</v>
      </c>
      <c r="AA83" s="20" t="s">
        <v>71</v>
      </c>
      <c r="AB83" s="20" t="s">
        <v>72</v>
      </c>
      <c r="AC83" s="20" t="s">
        <v>73</v>
      </c>
      <c r="AD83" s="20" t="s">
        <v>74</v>
      </c>
      <c r="AE83" s="20" t="s">
        <v>75</v>
      </c>
      <c r="AF83" s="20" t="s">
        <v>76</v>
      </c>
      <c r="AG83" s="20" t="s">
        <v>77</v>
      </c>
      <c r="AH83" s="20" t="s">
        <v>78</v>
      </c>
      <c r="AI83" s="20" t="s">
        <v>79</v>
      </c>
      <c r="AJ83" s="20" t="s">
        <v>80</v>
      </c>
      <c r="AK83" s="20" t="s">
        <v>81</v>
      </c>
      <c r="AL83" s="20" t="s">
        <v>82</v>
      </c>
      <c r="AM83" s="20" t="s">
        <v>83</v>
      </c>
      <c r="AN83" s="20" t="s">
        <v>84</v>
      </c>
      <c r="AO83" s="20" t="s">
        <v>85</v>
      </c>
      <c r="AP83" s="20" t="s">
        <v>86</v>
      </c>
      <c r="AQ83" s="20" t="s">
        <v>87</v>
      </c>
      <c r="AR83" s="20" t="s">
        <v>88</v>
      </c>
      <c r="AS83" s="20" t="s">
        <v>89</v>
      </c>
      <c r="AT83" s="20" t="s">
        <v>90</v>
      </c>
      <c r="AU83" s="20" t="s">
        <v>91</v>
      </c>
      <c r="AV83" s="20" t="s">
        <v>92</v>
      </c>
      <c r="AW83" s="20" t="s">
        <v>93</v>
      </c>
      <c r="AX83" s="20" t="s">
        <v>94</v>
      </c>
      <c r="AY83" s="20" t="s">
        <v>95</v>
      </c>
      <c r="AZ83" s="20" t="s">
        <v>96</v>
      </c>
      <c r="BA83" s="20" t="s">
        <v>97</v>
      </c>
      <c r="BB83" s="20" t="s">
        <v>98</v>
      </c>
      <c r="BC83" s="20" t="s">
        <v>99</v>
      </c>
      <c r="BD83" s="20" t="s">
        <v>100</v>
      </c>
      <c r="BE83" s="20" t="s">
        <v>101</v>
      </c>
      <c r="BF83" s="20" t="s">
        <v>102</v>
      </c>
      <c r="BG83" s="20" t="s">
        <v>103</v>
      </c>
      <c r="BH83" s="38"/>
    </row>
    <row r="84" spans="1:69" x14ac:dyDescent="0.2">
      <c r="A84" s="184"/>
      <c r="B84" s="184"/>
      <c r="C84" s="184"/>
      <c r="D84" s="184"/>
      <c r="E84" s="184"/>
      <c r="F84" s="20">
        <v>1961</v>
      </c>
      <c r="G84" s="20">
        <v>1962</v>
      </c>
      <c r="H84" s="20">
        <v>1963</v>
      </c>
      <c r="I84" s="20">
        <v>1964</v>
      </c>
      <c r="J84" s="20">
        <v>1965</v>
      </c>
      <c r="K84" s="20">
        <v>1966</v>
      </c>
      <c r="L84" s="20">
        <v>1967</v>
      </c>
      <c r="M84" s="20">
        <v>1968</v>
      </c>
      <c r="N84" s="20">
        <v>1969</v>
      </c>
      <c r="O84" s="20">
        <v>1970</v>
      </c>
      <c r="P84" s="20">
        <v>1971</v>
      </c>
      <c r="Q84" s="20">
        <v>1972</v>
      </c>
      <c r="R84" s="20">
        <v>1973</v>
      </c>
      <c r="S84" s="20">
        <v>1974</v>
      </c>
      <c r="T84" s="20">
        <v>1975</v>
      </c>
      <c r="U84" s="20">
        <v>1976</v>
      </c>
      <c r="V84" s="20">
        <v>1977</v>
      </c>
      <c r="W84" s="20">
        <v>1978</v>
      </c>
      <c r="X84" s="20">
        <v>1979</v>
      </c>
      <c r="Y84" s="20">
        <v>1980</v>
      </c>
      <c r="Z84" s="20">
        <v>1981</v>
      </c>
      <c r="AA84" s="20">
        <v>1982</v>
      </c>
      <c r="AB84" s="20">
        <v>1983</v>
      </c>
      <c r="AC84" s="20">
        <v>1984</v>
      </c>
      <c r="AD84" s="20">
        <v>1985</v>
      </c>
      <c r="AE84" s="20">
        <v>1986</v>
      </c>
      <c r="AF84" s="20">
        <v>1987</v>
      </c>
      <c r="AG84" s="20">
        <v>1988</v>
      </c>
      <c r="AH84" s="20">
        <v>1989</v>
      </c>
      <c r="AI84" s="20">
        <v>1990</v>
      </c>
      <c r="AJ84" s="20">
        <v>1991</v>
      </c>
      <c r="AK84" s="20">
        <v>1992</v>
      </c>
      <c r="AL84" s="20">
        <v>1993</v>
      </c>
      <c r="AM84" s="20">
        <v>1994</v>
      </c>
      <c r="AN84" s="20">
        <v>1995</v>
      </c>
      <c r="AO84" s="20">
        <v>1996</v>
      </c>
      <c r="AP84" s="20">
        <v>1997</v>
      </c>
      <c r="AQ84" s="20">
        <v>1998</v>
      </c>
      <c r="AR84" s="20">
        <v>1999</v>
      </c>
      <c r="AS84" s="20">
        <v>2000</v>
      </c>
      <c r="AT84" s="20">
        <v>2001</v>
      </c>
      <c r="AU84" s="20">
        <v>2002</v>
      </c>
      <c r="AV84" s="20">
        <v>2003</v>
      </c>
      <c r="AW84" s="20">
        <v>2004</v>
      </c>
      <c r="AX84" s="20">
        <v>2005</v>
      </c>
      <c r="AY84" s="20">
        <v>2006</v>
      </c>
      <c r="AZ84" s="20">
        <v>2007</v>
      </c>
      <c r="BA84" s="20">
        <v>2008</v>
      </c>
      <c r="BB84" s="20">
        <v>2009</v>
      </c>
      <c r="BC84" s="20">
        <v>2010</v>
      </c>
      <c r="BD84" s="20">
        <v>2011</v>
      </c>
      <c r="BE84" s="20">
        <v>2012</v>
      </c>
      <c r="BF84" s="20">
        <v>2013</v>
      </c>
      <c r="BG84" s="20">
        <v>2014</v>
      </c>
      <c r="BH84" s="38"/>
    </row>
    <row r="85" spans="1:69" s="37" customFormat="1" x14ac:dyDescent="0.2">
      <c r="A85" s="49" t="s">
        <v>110</v>
      </c>
      <c r="B85" s="50" t="s">
        <v>13</v>
      </c>
      <c r="C85" s="50" t="s">
        <v>15</v>
      </c>
      <c r="D85" s="50" t="s">
        <v>110</v>
      </c>
      <c r="E85" s="50" t="s">
        <v>12</v>
      </c>
      <c r="F85" s="1">
        <f>F231+F304+F377+F450</f>
        <v>128.29357400000001</v>
      </c>
      <c r="G85" s="1">
        <f t="shared" ref="G85:BG85" si="4">G231+G304+G377+G450</f>
        <v>132.62438900000001</v>
      </c>
      <c r="H85" s="1">
        <f t="shared" si="4"/>
        <v>129.401388</v>
      </c>
      <c r="I85" s="1">
        <f t="shared" si="4"/>
        <v>137.046718</v>
      </c>
      <c r="J85" s="1">
        <f t="shared" si="4"/>
        <v>138.247378</v>
      </c>
      <c r="K85" s="1">
        <f t="shared" si="4"/>
        <v>138.98653299999998</v>
      </c>
      <c r="L85" s="1">
        <f t="shared" si="4"/>
        <v>140.36043200000003</v>
      </c>
      <c r="M85" s="1">
        <f t="shared" si="4"/>
        <v>141.33034399999997</v>
      </c>
      <c r="N85" s="1">
        <f t="shared" si="4"/>
        <v>132.590935</v>
      </c>
      <c r="O85" s="1">
        <f t="shared" si="4"/>
        <v>122.01555100000002</v>
      </c>
      <c r="P85" s="1">
        <f t="shared" si="4"/>
        <v>126.23980200000001</v>
      </c>
      <c r="Q85" s="1">
        <f t="shared" si="4"/>
        <v>121.78908200000001</v>
      </c>
      <c r="R85" s="1">
        <f t="shared" si="4"/>
        <v>130.2243</v>
      </c>
      <c r="S85" s="1">
        <f t="shared" si="4"/>
        <v>130.84273300000001</v>
      </c>
      <c r="T85" s="1">
        <f t="shared" si="4"/>
        <v>133.699185</v>
      </c>
      <c r="U85" s="1">
        <f t="shared" si="4"/>
        <v>135.481843</v>
      </c>
      <c r="V85" s="1">
        <f t="shared" si="4"/>
        <v>134.30532400000001</v>
      </c>
      <c r="W85" s="1">
        <f t="shared" si="4"/>
        <v>132.96251899999999</v>
      </c>
      <c r="X85" s="1">
        <f t="shared" si="4"/>
        <v>129.70346599999999</v>
      </c>
      <c r="Y85" s="1">
        <f t="shared" si="4"/>
        <v>139.19807</v>
      </c>
      <c r="Z85" s="1">
        <f t="shared" si="4"/>
        <v>141.88214099999999</v>
      </c>
      <c r="AA85" s="1">
        <f t="shared" si="4"/>
        <v>139.40996600000003</v>
      </c>
      <c r="AB85" s="1">
        <f t="shared" si="4"/>
        <v>129.57303199999998</v>
      </c>
      <c r="AC85" s="1">
        <f t="shared" si="4"/>
        <v>130.916461</v>
      </c>
      <c r="AD85" s="1">
        <f t="shared" si="4"/>
        <v>128.53201199999998</v>
      </c>
      <c r="AE85" s="1">
        <f t="shared" si="4"/>
        <v>126.12753700000002</v>
      </c>
      <c r="AF85" s="1">
        <f t="shared" si="4"/>
        <v>119.48917800000001</v>
      </c>
      <c r="AG85" s="1">
        <f t="shared" si="4"/>
        <v>118.63715499999999</v>
      </c>
      <c r="AH85" s="1">
        <f t="shared" si="4"/>
        <v>123.56866199999999</v>
      </c>
      <c r="AI85" s="1">
        <f t="shared" si="4"/>
        <v>127.11136400000001</v>
      </c>
      <c r="AJ85" s="1">
        <f t="shared" si="4"/>
        <v>118.259333</v>
      </c>
      <c r="AK85" s="1">
        <f t="shared" si="4"/>
        <v>120.39490500000001</v>
      </c>
      <c r="AL85" s="1">
        <f t="shared" si="4"/>
        <v>118.32981999999998</v>
      </c>
      <c r="AM85" s="1">
        <f t="shared" si="4"/>
        <v>111.761135</v>
      </c>
      <c r="AN85" s="1">
        <f t="shared" si="4"/>
        <v>113.97032300000001</v>
      </c>
      <c r="AO85" s="1">
        <f t="shared" si="4"/>
        <v>118.79979</v>
      </c>
      <c r="AP85" s="1">
        <f t="shared" si="4"/>
        <v>121.17032200000001</v>
      </c>
      <c r="AQ85" s="1">
        <f t="shared" si="4"/>
        <v>112.90565199999999</v>
      </c>
      <c r="AR85" s="1">
        <f t="shared" si="4"/>
        <v>109.36977</v>
      </c>
      <c r="AS85" s="1">
        <f t="shared" si="4"/>
        <v>113.56263800000001</v>
      </c>
      <c r="AT85" s="1">
        <f t="shared" si="4"/>
        <v>114.624782</v>
      </c>
      <c r="AU85" s="1">
        <f t="shared" si="4"/>
        <v>114.339416</v>
      </c>
      <c r="AV85" s="1">
        <f t="shared" si="4"/>
        <v>108.77294199999999</v>
      </c>
      <c r="AW85" s="1">
        <f t="shared" si="4"/>
        <v>115.894943</v>
      </c>
      <c r="AX85" s="1">
        <f t="shared" si="4"/>
        <v>117.711378</v>
      </c>
      <c r="AY85" s="1">
        <f t="shared" si="4"/>
        <v>111.654122</v>
      </c>
      <c r="AZ85" s="1">
        <f t="shared" si="4"/>
        <v>114.445751</v>
      </c>
      <c r="BA85" s="1">
        <f t="shared" si="4"/>
        <v>124.57902899999999</v>
      </c>
      <c r="BB85" s="1">
        <f t="shared" si="4"/>
        <v>123.28704400000001</v>
      </c>
      <c r="BC85" s="1">
        <f t="shared" si="4"/>
        <v>114.49607200000001</v>
      </c>
      <c r="BD85" s="1">
        <f t="shared" si="4"/>
        <v>117.52513927999999</v>
      </c>
      <c r="BE85" s="1">
        <f t="shared" si="4"/>
        <v>115.66623799999999</v>
      </c>
      <c r="BF85" s="1">
        <f t="shared" si="4"/>
        <v>116.131776</v>
      </c>
      <c r="BG85" s="51">
        <f t="shared" si="4"/>
        <v>116.39697933509891</v>
      </c>
      <c r="BH85" s="38"/>
      <c r="BI85"/>
      <c r="BJ85"/>
      <c r="BK85"/>
      <c r="BL85"/>
      <c r="BM85"/>
      <c r="BN85"/>
      <c r="BO85"/>
      <c r="BP85"/>
      <c r="BQ85"/>
    </row>
    <row r="86" spans="1:69" s="37" customFormat="1" x14ac:dyDescent="0.2">
      <c r="A86" s="53" t="s">
        <v>110</v>
      </c>
      <c r="B86" s="54" t="s">
        <v>11</v>
      </c>
      <c r="C86" s="54" t="s">
        <v>14</v>
      </c>
      <c r="D86" s="54" t="s">
        <v>110</v>
      </c>
      <c r="E86" s="54" t="s">
        <v>11</v>
      </c>
      <c r="F86" s="55">
        <f>F87/F85</f>
        <v>1.2759455668449924</v>
      </c>
      <c r="G86" s="55">
        <f t="shared" ref="G86:BG86" si="5">G87/G85</f>
        <v>1.3845721845323637</v>
      </c>
      <c r="H86" s="55">
        <f t="shared" si="5"/>
        <v>1.2557816226824399</v>
      </c>
      <c r="I86" s="55">
        <f t="shared" si="5"/>
        <v>1.4157547501429406</v>
      </c>
      <c r="J86" s="55">
        <f t="shared" si="5"/>
        <v>1.3428823366183482</v>
      </c>
      <c r="K86" s="55">
        <f t="shared" si="5"/>
        <v>1.6485868814354845</v>
      </c>
      <c r="L86" s="55">
        <f t="shared" si="5"/>
        <v>1.5078865673482678</v>
      </c>
      <c r="M86" s="55">
        <f t="shared" si="5"/>
        <v>1.6769277728496865</v>
      </c>
      <c r="N86" s="55">
        <f t="shared" si="5"/>
        <v>1.6233758137386995</v>
      </c>
      <c r="O86" s="55">
        <f t="shared" si="5"/>
        <v>1.7611536418009537</v>
      </c>
      <c r="P86" s="55">
        <f t="shared" si="5"/>
        <v>1.9153798340082948</v>
      </c>
      <c r="Q86" s="55">
        <f t="shared" si="5"/>
        <v>1.8592530568544723</v>
      </c>
      <c r="R86" s="55">
        <f t="shared" si="5"/>
        <v>2.0022192017925993</v>
      </c>
      <c r="S86" s="55">
        <f t="shared" si="5"/>
        <v>1.8576575055184759</v>
      </c>
      <c r="T86" s="55">
        <f t="shared" si="5"/>
        <v>1.6961009448187736</v>
      </c>
      <c r="U86" s="55">
        <f t="shared" si="5"/>
        <v>2.0033717876128976</v>
      </c>
      <c r="V86" s="55">
        <f t="shared" si="5"/>
        <v>1.8962833744401673</v>
      </c>
      <c r="W86" s="55">
        <f t="shared" si="5"/>
        <v>2.2280068264952169</v>
      </c>
      <c r="X86" s="55">
        <f t="shared" si="5"/>
        <v>2.00922448749365</v>
      </c>
      <c r="Y86" s="55">
        <f t="shared" si="5"/>
        <v>2.066859806317717</v>
      </c>
      <c r="Z86" s="55">
        <f t="shared" si="5"/>
        <v>2.0234991167774949</v>
      </c>
      <c r="AA86" s="55">
        <f t="shared" si="5"/>
        <v>2.1122174077569169</v>
      </c>
      <c r="AB86" s="55">
        <f t="shared" si="5"/>
        <v>2.2570249803215225</v>
      </c>
      <c r="AC86" s="55">
        <f t="shared" si="5"/>
        <v>2.3334030699164714</v>
      </c>
      <c r="AD86" s="55">
        <f t="shared" si="5"/>
        <v>2.2795017011015122</v>
      </c>
      <c r="AE86" s="55">
        <f t="shared" si="5"/>
        <v>2.436788090137683</v>
      </c>
      <c r="AF86" s="55">
        <f t="shared" si="5"/>
        <v>2.4320922351645935</v>
      </c>
      <c r="AG86" s="55">
        <f t="shared" si="5"/>
        <v>2.384492783900626</v>
      </c>
      <c r="AH86" s="55">
        <f t="shared" si="5"/>
        <v>2.5152058456374649</v>
      </c>
      <c r="AI86" s="55">
        <f t="shared" si="5"/>
        <v>2.7986630211914019</v>
      </c>
      <c r="AJ86" s="55">
        <f t="shared" si="5"/>
        <v>2.5581269091040792</v>
      </c>
      <c r="AK86" s="55">
        <f t="shared" si="5"/>
        <v>2.6376330958523528</v>
      </c>
      <c r="AL86" s="55">
        <f t="shared" si="5"/>
        <v>2.6079207844649814</v>
      </c>
      <c r="AM86" s="55">
        <f t="shared" si="5"/>
        <v>2.4726571182370329</v>
      </c>
      <c r="AN86" s="55">
        <f t="shared" si="5"/>
        <v>2.5073892174544414</v>
      </c>
      <c r="AO86" s="55">
        <f t="shared" si="5"/>
        <v>2.5881181103097908</v>
      </c>
      <c r="AP86" s="55">
        <f t="shared" si="5"/>
        <v>2.6780312014026006</v>
      </c>
      <c r="AQ86" s="55">
        <f t="shared" si="5"/>
        <v>2.7677716346742329</v>
      </c>
      <c r="AR86" s="55">
        <f t="shared" si="5"/>
        <v>2.8132598340473791</v>
      </c>
      <c r="AS86" s="55">
        <f t="shared" si="5"/>
        <v>2.7390928608051528</v>
      </c>
      <c r="AT86" s="55">
        <f t="shared" si="5"/>
        <v>2.8159881952927077</v>
      </c>
      <c r="AU86" s="55">
        <f t="shared" si="5"/>
        <v>2.6812544853298887</v>
      </c>
      <c r="AV86" s="55">
        <f t="shared" si="5"/>
        <v>2.6748013306471017</v>
      </c>
      <c r="AW86" s="55">
        <f t="shared" si="5"/>
        <v>3.0024459048226118</v>
      </c>
      <c r="AX86" s="55">
        <f t="shared" si="5"/>
        <v>2.9005271690898056</v>
      </c>
      <c r="AY86" s="55">
        <f t="shared" si="5"/>
        <v>2.7235320161310299</v>
      </c>
      <c r="AZ86" s="55">
        <f t="shared" si="5"/>
        <v>2.6981506023757924</v>
      </c>
      <c r="BA86" s="55">
        <f t="shared" si="5"/>
        <v>3.1462767862799765</v>
      </c>
      <c r="BB86" s="55">
        <f t="shared" si="5"/>
        <v>2.9921729731795654</v>
      </c>
      <c r="BC86" s="55">
        <f t="shared" si="5"/>
        <v>2.8784571579014515</v>
      </c>
      <c r="BD86" s="55">
        <f t="shared" si="5"/>
        <v>3.1150819547448236</v>
      </c>
      <c r="BE86" s="55">
        <f t="shared" si="5"/>
        <v>2.9159350544451876</v>
      </c>
      <c r="BF86" s="55">
        <f t="shared" si="5"/>
        <v>3.1975630425216268</v>
      </c>
      <c r="BG86" s="56">
        <f t="shared" si="5"/>
        <v>3.2348283305590564</v>
      </c>
      <c r="BH86" s="38"/>
      <c r="BI86"/>
      <c r="BJ86"/>
      <c r="BK86"/>
      <c r="BL86"/>
      <c r="BM86"/>
      <c r="BN86"/>
      <c r="BO86"/>
      <c r="BP86"/>
      <c r="BQ86"/>
    </row>
    <row r="87" spans="1:69" s="37" customFormat="1" x14ac:dyDescent="0.2">
      <c r="A87" s="53" t="s">
        <v>110</v>
      </c>
      <c r="B87" s="54" t="s">
        <v>112</v>
      </c>
      <c r="C87" s="54" t="s">
        <v>113</v>
      </c>
      <c r="D87" s="54" t="s">
        <v>110</v>
      </c>
      <c r="E87" s="54" t="s">
        <v>114</v>
      </c>
      <c r="F87" s="2">
        <f t="shared" ref="F87:BG88" si="6">F233+F306+F379+F452</f>
        <v>163.695617</v>
      </c>
      <c r="G87" s="2">
        <f t="shared" si="6"/>
        <v>183.62804</v>
      </c>
      <c r="H87" s="2">
        <f t="shared" si="6"/>
        <v>162.49988500000001</v>
      </c>
      <c r="I87" s="2">
        <f t="shared" si="6"/>
        <v>194.02454200000003</v>
      </c>
      <c r="J87" s="2">
        <f t="shared" si="6"/>
        <v>185.64996200000002</v>
      </c>
      <c r="K87" s="2">
        <f t="shared" si="6"/>
        <v>229.13137500000002</v>
      </c>
      <c r="L87" s="2">
        <f t="shared" si="6"/>
        <v>211.64761000000001</v>
      </c>
      <c r="M87" s="2">
        <f t="shared" si="6"/>
        <v>237.00077899999999</v>
      </c>
      <c r="N87" s="2">
        <f t="shared" si="6"/>
        <v>215.24491700000002</v>
      </c>
      <c r="O87" s="2">
        <f t="shared" si="6"/>
        <v>214.88813200000001</v>
      </c>
      <c r="P87" s="2">
        <f t="shared" si="6"/>
        <v>241.79717100000002</v>
      </c>
      <c r="Q87" s="2">
        <f t="shared" si="6"/>
        <v>226.436723</v>
      </c>
      <c r="R87" s="2">
        <f t="shared" si="6"/>
        <v>260.737594</v>
      </c>
      <c r="S87" s="2">
        <f t="shared" si="6"/>
        <v>243.06098499999999</v>
      </c>
      <c r="T87" s="2">
        <f t="shared" si="6"/>
        <v>226.767314</v>
      </c>
      <c r="U87" s="2">
        <f t="shared" si="6"/>
        <v>271.42050199999994</v>
      </c>
      <c r="V87" s="2">
        <f t="shared" si="6"/>
        <v>254.68095300000002</v>
      </c>
      <c r="W87" s="2">
        <f t="shared" si="6"/>
        <v>296.24139999999994</v>
      </c>
      <c r="X87" s="2">
        <f t="shared" si="6"/>
        <v>260.60338000000002</v>
      </c>
      <c r="Y87" s="2">
        <f t="shared" si="6"/>
        <v>287.70289600000001</v>
      </c>
      <c r="Z87" s="2">
        <f t="shared" si="6"/>
        <v>287.098387</v>
      </c>
      <c r="AA87" s="2">
        <f t="shared" si="6"/>
        <v>294.464157</v>
      </c>
      <c r="AB87" s="2">
        <f t="shared" si="6"/>
        <v>292.44956999999999</v>
      </c>
      <c r="AC87" s="2">
        <f t="shared" si="6"/>
        <v>305.48087199999998</v>
      </c>
      <c r="AD87" s="2">
        <f t="shared" si="6"/>
        <v>292.98893999999996</v>
      </c>
      <c r="AE87" s="2">
        <f t="shared" si="6"/>
        <v>307.34607999999997</v>
      </c>
      <c r="AF87" s="2">
        <f t="shared" si="6"/>
        <v>290.60870199999999</v>
      </c>
      <c r="AG87" s="2">
        <f t="shared" si="6"/>
        <v>282.88944000000004</v>
      </c>
      <c r="AH87" s="2">
        <f t="shared" si="6"/>
        <v>310.80062100000004</v>
      </c>
      <c r="AI87" s="2">
        <f t="shared" si="6"/>
        <v>355.741874</v>
      </c>
      <c r="AJ87" s="2">
        <f t="shared" si="6"/>
        <v>302.52238200000005</v>
      </c>
      <c r="AK87" s="2">
        <f t="shared" si="6"/>
        <v>317.55758599999996</v>
      </c>
      <c r="AL87" s="2">
        <f t="shared" si="6"/>
        <v>308.59479700000003</v>
      </c>
      <c r="AM87" s="2">
        <f t="shared" si="6"/>
        <v>276.34696600000001</v>
      </c>
      <c r="AN87" s="2">
        <f t="shared" si="6"/>
        <v>285.76795899999996</v>
      </c>
      <c r="AO87" s="2">
        <f t="shared" si="6"/>
        <v>307.46788799999996</v>
      </c>
      <c r="AP87" s="2">
        <f t="shared" si="6"/>
        <v>324.49790300000001</v>
      </c>
      <c r="AQ87" s="2">
        <f t="shared" si="6"/>
        <v>312.49706100000003</v>
      </c>
      <c r="AR87" s="2">
        <f t="shared" si="6"/>
        <v>307.68558100000001</v>
      </c>
      <c r="AS87" s="2">
        <f t="shared" si="6"/>
        <v>311.05861099999998</v>
      </c>
      <c r="AT87" s="2">
        <f t="shared" si="6"/>
        <v>322.78203300000001</v>
      </c>
      <c r="AU87" s="2">
        <f t="shared" si="6"/>
        <v>306.57307200000002</v>
      </c>
      <c r="AV87" s="2">
        <f t="shared" si="6"/>
        <v>290.94601</v>
      </c>
      <c r="AW87" s="2">
        <f t="shared" si="6"/>
        <v>347.96829700000001</v>
      </c>
      <c r="AX87" s="2">
        <f t="shared" si="6"/>
        <v>341.42505</v>
      </c>
      <c r="AY87" s="2">
        <f t="shared" si="6"/>
        <v>304.09357599999998</v>
      </c>
      <c r="AZ87" s="2">
        <f t="shared" si="6"/>
        <v>308.79187199999996</v>
      </c>
      <c r="BA87" s="2">
        <f t="shared" si="6"/>
        <v>391.96010699999999</v>
      </c>
      <c r="BB87" s="2">
        <f t="shared" si="6"/>
        <v>368.89616099999995</v>
      </c>
      <c r="BC87" s="2">
        <f t="shared" si="6"/>
        <v>329.57203800000002</v>
      </c>
      <c r="BD87" s="2">
        <f t="shared" si="6"/>
        <v>366.10044060000001</v>
      </c>
      <c r="BE87" s="2">
        <f t="shared" si="6"/>
        <v>337.275238</v>
      </c>
      <c r="BF87" s="2">
        <f t="shared" si="6"/>
        <v>371.33867500000002</v>
      </c>
      <c r="BG87" s="58">
        <f t="shared" si="6"/>
        <v>376.52424634467496</v>
      </c>
      <c r="BH87" s="38"/>
      <c r="BI87"/>
      <c r="BJ87"/>
      <c r="BK87"/>
      <c r="BL87"/>
      <c r="BM87"/>
      <c r="BN87"/>
      <c r="BO87"/>
      <c r="BP87"/>
      <c r="BQ87"/>
    </row>
    <row r="88" spans="1:69" s="37" customFormat="1" x14ac:dyDescent="0.2">
      <c r="A88" s="49" t="s">
        <v>116</v>
      </c>
      <c r="B88" s="50" t="s">
        <v>13</v>
      </c>
      <c r="C88" s="50" t="s">
        <v>15</v>
      </c>
      <c r="D88" s="50" t="s">
        <v>116</v>
      </c>
      <c r="E88" s="50" t="s">
        <v>12</v>
      </c>
      <c r="F88" s="1">
        <f t="shared" si="6"/>
        <v>42.409675000000007</v>
      </c>
      <c r="G88" s="1">
        <f t="shared" si="6"/>
        <v>40.890026999999996</v>
      </c>
      <c r="H88" s="1">
        <f t="shared" si="6"/>
        <v>42.731147</v>
      </c>
      <c r="I88" s="1">
        <f t="shared" si="6"/>
        <v>39.073653</v>
      </c>
      <c r="J88" s="1">
        <f t="shared" si="6"/>
        <v>37.054575</v>
      </c>
      <c r="K88" s="1">
        <f t="shared" si="6"/>
        <v>37.804355999999999</v>
      </c>
      <c r="L88" s="1">
        <f t="shared" si="6"/>
        <v>39.543346</v>
      </c>
      <c r="M88" s="1">
        <f t="shared" si="6"/>
        <v>37.649747000000005</v>
      </c>
      <c r="N88" s="1">
        <f t="shared" si="6"/>
        <v>37.998517999999997</v>
      </c>
      <c r="O88" s="1">
        <f t="shared" si="6"/>
        <v>38.563836999999992</v>
      </c>
      <c r="P88" s="1">
        <f t="shared" si="6"/>
        <v>41.734767999999995</v>
      </c>
      <c r="Q88" s="1">
        <f t="shared" si="6"/>
        <v>40.041305000000001</v>
      </c>
      <c r="R88" s="1">
        <f t="shared" si="6"/>
        <v>40.908662999999997</v>
      </c>
      <c r="S88" s="1">
        <f t="shared" si="6"/>
        <v>42.641560999999996</v>
      </c>
      <c r="T88" s="1">
        <f t="shared" si="6"/>
        <v>42.881312999999999</v>
      </c>
      <c r="U88" s="1">
        <f t="shared" si="6"/>
        <v>44.645270000000004</v>
      </c>
      <c r="V88" s="1">
        <f t="shared" si="6"/>
        <v>44.930492000000001</v>
      </c>
      <c r="W88" s="1">
        <f t="shared" si="6"/>
        <v>44.030327999999997</v>
      </c>
      <c r="X88" s="1">
        <f t="shared" si="6"/>
        <v>45.162053000000007</v>
      </c>
      <c r="Y88" s="1">
        <f t="shared" si="6"/>
        <v>45.171492999999991</v>
      </c>
      <c r="Z88" s="1">
        <f t="shared" si="6"/>
        <v>46.123715999999995</v>
      </c>
      <c r="AA88" s="1">
        <f t="shared" si="6"/>
        <v>45.782223999999999</v>
      </c>
      <c r="AB88" s="1">
        <f t="shared" si="6"/>
        <v>36.981729000000001</v>
      </c>
      <c r="AC88" s="1">
        <f t="shared" si="6"/>
        <v>45.685397999999992</v>
      </c>
      <c r="AD88" s="1">
        <f t="shared" si="6"/>
        <v>47.690357999999996</v>
      </c>
      <c r="AE88" s="1">
        <f t="shared" si="6"/>
        <v>44.633668999999998</v>
      </c>
      <c r="AF88" s="1">
        <f t="shared" si="6"/>
        <v>40.725826999999995</v>
      </c>
      <c r="AG88" s="1">
        <f t="shared" si="6"/>
        <v>40.180293999999996</v>
      </c>
      <c r="AH88" s="1">
        <f t="shared" si="6"/>
        <v>42.575818000000005</v>
      </c>
      <c r="AI88" s="1">
        <f t="shared" si="6"/>
        <v>41.185547</v>
      </c>
      <c r="AJ88" s="1">
        <f t="shared" si="6"/>
        <v>42.806769000000003</v>
      </c>
      <c r="AK88" s="1">
        <f t="shared" si="6"/>
        <v>44.341087999999999</v>
      </c>
      <c r="AL88" s="1">
        <f t="shared" si="6"/>
        <v>40.466860000000004</v>
      </c>
      <c r="AM88" s="1">
        <f t="shared" si="6"/>
        <v>43.071258</v>
      </c>
      <c r="AN88" s="1">
        <f t="shared" si="6"/>
        <v>40.573988</v>
      </c>
      <c r="AO88" s="1">
        <f t="shared" si="6"/>
        <v>43.925165</v>
      </c>
      <c r="AP88" s="1">
        <f t="shared" si="6"/>
        <v>45.146939000000003</v>
      </c>
      <c r="AQ88" s="1">
        <f t="shared" si="6"/>
        <v>43.923251</v>
      </c>
      <c r="AR88" s="1">
        <f t="shared" si="6"/>
        <v>42.848092999999999</v>
      </c>
      <c r="AS88" s="1">
        <f t="shared" si="6"/>
        <v>44.653590999999999</v>
      </c>
      <c r="AT88" s="1">
        <f t="shared" si="6"/>
        <v>43.259914000000002</v>
      </c>
      <c r="AU88" s="1">
        <f t="shared" si="6"/>
        <v>43.267817000000001</v>
      </c>
      <c r="AV88" s="1">
        <f t="shared" si="6"/>
        <v>45.332366</v>
      </c>
      <c r="AW88" s="1">
        <f t="shared" si="6"/>
        <v>47.162815000000002</v>
      </c>
      <c r="AX88" s="1">
        <f t="shared" si="6"/>
        <v>45.879493000000004</v>
      </c>
      <c r="AY88" s="1">
        <f t="shared" si="6"/>
        <v>43.646803000000006</v>
      </c>
      <c r="AZ88" s="1">
        <f t="shared" si="6"/>
        <v>50.390388999999999</v>
      </c>
      <c r="BA88" s="1">
        <f t="shared" si="6"/>
        <v>48.875408000000007</v>
      </c>
      <c r="BB88" s="1">
        <f t="shared" si="6"/>
        <v>47.651527999999992</v>
      </c>
      <c r="BC88" s="1">
        <f t="shared" si="6"/>
        <v>48.543027000000002</v>
      </c>
      <c r="BD88" s="1">
        <f t="shared" si="6"/>
        <v>52.267411000000003</v>
      </c>
      <c r="BE88" s="1">
        <f t="shared" si="6"/>
        <v>55.635313999999994</v>
      </c>
      <c r="BF88" s="1">
        <f t="shared" si="6"/>
        <v>56.580780000000004</v>
      </c>
      <c r="BG88" s="51">
        <f t="shared" si="6"/>
        <v>54.751645297010896</v>
      </c>
      <c r="BH88" s="38"/>
      <c r="BI88"/>
      <c r="BJ88"/>
      <c r="BK88"/>
      <c r="BL88"/>
      <c r="BM88"/>
      <c r="BN88"/>
      <c r="BO88"/>
      <c r="BP88"/>
      <c r="BQ88"/>
    </row>
    <row r="89" spans="1:69" s="37" customFormat="1" x14ac:dyDescent="0.2">
      <c r="A89" s="53" t="s">
        <v>116</v>
      </c>
      <c r="B89" s="54" t="s">
        <v>11</v>
      </c>
      <c r="C89" s="54" t="s">
        <v>14</v>
      </c>
      <c r="D89" s="54" t="s">
        <v>116</v>
      </c>
      <c r="E89" s="54" t="s">
        <v>11</v>
      </c>
      <c r="F89" s="55">
        <f>F90/F88</f>
        <v>3.1410286449966902</v>
      </c>
      <c r="G89" s="55">
        <f t="shared" ref="G89:BG89" si="7">G90/G88</f>
        <v>3.203396808713284</v>
      </c>
      <c r="H89" s="55">
        <f t="shared" si="7"/>
        <v>3.3170697243394844</v>
      </c>
      <c r="I89" s="55">
        <f t="shared" si="7"/>
        <v>3.3861483081707253</v>
      </c>
      <c r="J89" s="55">
        <f t="shared" si="7"/>
        <v>3.7831186297508479</v>
      </c>
      <c r="K89" s="55">
        <f t="shared" si="7"/>
        <v>3.9508513251753321</v>
      </c>
      <c r="L89" s="55">
        <f t="shared" si="7"/>
        <v>4.1919186858896555</v>
      </c>
      <c r="M89" s="55">
        <f t="shared" si="7"/>
        <v>4.1671108706255042</v>
      </c>
      <c r="N89" s="55">
        <f t="shared" si="7"/>
        <v>4.4867964587461016</v>
      </c>
      <c r="O89" s="55">
        <f t="shared" si="7"/>
        <v>4.0172504878080479</v>
      </c>
      <c r="P89" s="55">
        <f t="shared" si="7"/>
        <v>4.7141525262582036</v>
      </c>
      <c r="Q89" s="55">
        <f t="shared" si="7"/>
        <v>4.9723202078453737</v>
      </c>
      <c r="R89" s="55">
        <f t="shared" si="7"/>
        <v>4.9599304919840579</v>
      </c>
      <c r="S89" s="55">
        <f t="shared" si="7"/>
        <v>4.1445006668494155</v>
      </c>
      <c r="T89" s="55">
        <f t="shared" si="7"/>
        <v>4.8368802279911538</v>
      </c>
      <c r="U89" s="55">
        <f t="shared" si="7"/>
        <v>4.9020763677764734</v>
      </c>
      <c r="V89" s="55">
        <f t="shared" si="7"/>
        <v>5.1271718324384246</v>
      </c>
      <c r="W89" s="55">
        <f t="shared" si="7"/>
        <v>5.5926887031139092</v>
      </c>
      <c r="X89" s="55">
        <f t="shared" si="7"/>
        <v>6.0152325227553316</v>
      </c>
      <c r="Y89" s="55">
        <f t="shared" si="7"/>
        <v>5.2240908220589493</v>
      </c>
      <c r="Z89" s="55">
        <f t="shared" si="7"/>
        <v>5.9421254349931392</v>
      </c>
      <c r="AA89" s="55">
        <f t="shared" si="7"/>
        <v>6.3253720264878357</v>
      </c>
      <c r="AB89" s="55">
        <f t="shared" si="7"/>
        <v>4.8958787730016624</v>
      </c>
      <c r="AC89" s="55">
        <f t="shared" si="7"/>
        <v>5.9745658558123989</v>
      </c>
      <c r="AD89" s="55">
        <f t="shared" si="7"/>
        <v>6.4270009883339521</v>
      </c>
      <c r="AE89" s="55">
        <f t="shared" si="7"/>
        <v>6.5007352633277806</v>
      </c>
      <c r="AF89" s="55">
        <f t="shared" si="7"/>
        <v>6.3439540957633582</v>
      </c>
      <c r="AG89" s="55">
        <f t="shared" si="7"/>
        <v>5.0301601576135804</v>
      </c>
      <c r="AH89" s="55">
        <f t="shared" si="7"/>
        <v>6.3382034374536262</v>
      </c>
      <c r="AI89" s="55">
        <f t="shared" si="7"/>
        <v>6.3997567156264799</v>
      </c>
      <c r="AJ89" s="55">
        <f t="shared" si="7"/>
        <v>6.3208603059950628</v>
      </c>
      <c r="AK89" s="55">
        <f t="shared" si="7"/>
        <v>6.891823087426272</v>
      </c>
      <c r="AL89" s="55">
        <f t="shared" si="7"/>
        <v>5.673474690153868</v>
      </c>
      <c r="AM89" s="55">
        <f t="shared" si="7"/>
        <v>7.4425508305329746</v>
      </c>
      <c r="AN89" s="55">
        <f t="shared" si="7"/>
        <v>6.3910744243331461</v>
      </c>
      <c r="AO89" s="55">
        <f t="shared" si="7"/>
        <v>7.0529018616093984</v>
      </c>
      <c r="AP89" s="55">
        <f t="shared" si="7"/>
        <v>7.2128113270314955</v>
      </c>
      <c r="AQ89" s="55">
        <f t="shared" si="7"/>
        <v>7.4094759060525819</v>
      </c>
      <c r="AR89" s="55">
        <f t="shared" si="7"/>
        <v>7.5544598215841257</v>
      </c>
      <c r="AS89" s="55">
        <f t="shared" si="7"/>
        <v>7.257461219636288</v>
      </c>
      <c r="AT89" s="55">
        <f t="shared" si="7"/>
        <v>7.5904384368401656</v>
      </c>
      <c r="AU89" s="55">
        <f t="shared" si="7"/>
        <v>7.2951291718738664</v>
      </c>
      <c r="AV89" s="55">
        <f t="shared" si="7"/>
        <v>7.4481643424479538</v>
      </c>
      <c r="AW89" s="55">
        <f t="shared" si="7"/>
        <v>8.6418851800936807</v>
      </c>
      <c r="AX89" s="55">
        <f t="shared" si="7"/>
        <v>8.2856498871946993</v>
      </c>
      <c r="AY89" s="55">
        <f t="shared" si="7"/>
        <v>8.1459995134122423</v>
      </c>
      <c r="AZ89" s="55">
        <f t="shared" si="7"/>
        <v>8.1842265000176919</v>
      </c>
      <c r="BA89" s="55">
        <f t="shared" si="7"/>
        <v>8.456761158904289</v>
      </c>
      <c r="BB89" s="55">
        <f t="shared" si="7"/>
        <v>8.9936375597441511</v>
      </c>
      <c r="BC89" s="55">
        <f t="shared" si="7"/>
        <v>8.54725110158458</v>
      </c>
      <c r="BD89" s="55">
        <f t="shared" si="7"/>
        <v>8.3734294970148788</v>
      </c>
      <c r="BE89" s="55">
        <f t="shared" si="7"/>
        <v>6.9190943004294008</v>
      </c>
      <c r="BF89" s="55">
        <f t="shared" si="7"/>
        <v>8.657173248583705</v>
      </c>
      <c r="BG89" s="56">
        <f t="shared" si="7"/>
        <v>9.2276165953796756</v>
      </c>
      <c r="BH89" s="38"/>
      <c r="BI89"/>
      <c r="BJ89"/>
      <c r="BK89"/>
      <c r="BL89"/>
      <c r="BM89"/>
      <c r="BN89"/>
      <c r="BO89"/>
      <c r="BP89"/>
      <c r="BQ89"/>
    </row>
    <row r="90" spans="1:69" s="37" customFormat="1" x14ac:dyDescent="0.2">
      <c r="A90" s="53" t="s">
        <v>116</v>
      </c>
      <c r="B90" s="54" t="s">
        <v>112</v>
      </c>
      <c r="C90" s="54" t="s">
        <v>113</v>
      </c>
      <c r="D90" s="54" t="s">
        <v>116</v>
      </c>
      <c r="E90" s="54" t="s">
        <v>114</v>
      </c>
      <c r="F90" s="2">
        <f t="shared" ref="F90:BG91" si="8">F236+F309+F382+F455</f>
        <v>133.21000400000003</v>
      </c>
      <c r="G90" s="2">
        <f t="shared" si="8"/>
        <v>130.98698200000001</v>
      </c>
      <c r="H90" s="2">
        <f t="shared" si="8"/>
        <v>141.74219399999998</v>
      </c>
      <c r="I90" s="2">
        <f t="shared" si="8"/>
        <v>132.30918399999999</v>
      </c>
      <c r="J90" s="2">
        <f t="shared" si="8"/>
        <v>140.18185300000002</v>
      </c>
      <c r="K90" s="2">
        <f t="shared" si="8"/>
        <v>149.35939000000002</v>
      </c>
      <c r="L90" s="2">
        <f t="shared" si="8"/>
        <v>165.76249099999998</v>
      </c>
      <c r="M90" s="2">
        <f t="shared" si="8"/>
        <v>156.89067</v>
      </c>
      <c r="N90" s="2">
        <f t="shared" si="8"/>
        <v>170.49161599999999</v>
      </c>
      <c r="O90" s="2">
        <f t="shared" si="8"/>
        <v>154.92059300000003</v>
      </c>
      <c r="P90" s="2">
        <f t="shared" si="8"/>
        <v>196.74406200000001</v>
      </c>
      <c r="Q90" s="2">
        <f t="shared" si="8"/>
        <v>199.09818999999999</v>
      </c>
      <c r="R90" s="2">
        <f t="shared" si="8"/>
        <v>202.90412499999999</v>
      </c>
      <c r="S90" s="2">
        <f t="shared" si="8"/>
        <v>176.72797800000001</v>
      </c>
      <c r="T90" s="2">
        <f t="shared" si="8"/>
        <v>207.41177500000001</v>
      </c>
      <c r="U90" s="2">
        <f t="shared" si="8"/>
        <v>218.85452299999997</v>
      </c>
      <c r="V90" s="2">
        <f t="shared" si="8"/>
        <v>230.36635299999998</v>
      </c>
      <c r="W90" s="2">
        <f t="shared" si="8"/>
        <v>246.24791800000003</v>
      </c>
      <c r="X90" s="2">
        <f t="shared" si="8"/>
        <v>271.66025000000002</v>
      </c>
      <c r="Y90" s="2">
        <f t="shared" si="8"/>
        <v>235.97998200000001</v>
      </c>
      <c r="Z90" s="2">
        <f t="shared" si="8"/>
        <v>274.07290599999999</v>
      </c>
      <c r="AA90" s="2">
        <f t="shared" si="8"/>
        <v>289.58959900000002</v>
      </c>
      <c r="AB90" s="2">
        <f t="shared" si="8"/>
        <v>181.05806200000001</v>
      </c>
      <c r="AC90" s="2">
        <f t="shared" si="8"/>
        <v>272.95041900000001</v>
      </c>
      <c r="AD90" s="2">
        <f t="shared" si="8"/>
        <v>306.50597799999997</v>
      </c>
      <c r="AE90" s="2">
        <f t="shared" si="8"/>
        <v>290.15166599999998</v>
      </c>
      <c r="AF90" s="2">
        <f t="shared" si="8"/>
        <v>258.36277699999994</v>
      </c>
      <c r="AG90" s="2">
        <f t="shared" si="8"/>
        <v>202.11331399999997</v>
      </c>
      <c r="AH90" s="2">
        <f t="shared" si="8"/>
        <v>269.854196</v>
      </c>
      <c r="AI90" s="2">
        <f t="shared" si="8"/>
        <v>263.57748100000003</v>
      </c>
      <c r="AJ90" s="2">
        <f t="shared" si="8"/>
        <v>270.57560699999999</v>
      </c>
      <c r="AK90" s="2">
        <f t="shared" si="8"/>
        <v>305.590934</v>
      </c>
      <c r="AL90" s="2">
        <f t="shared" si="8"/>
        <v>229.58770599999997</v>
      </c>
      <c r="AM90" s="2">
        <f t="shared" si="8"/>
        <v>320.56002700000005</v>
      </c>
      <c r="AN90" s="2">
        <f t="shared" si="8"/>
        <v>259.31137699999999</v>
      </c>
      <c r="AO90" s="2">
        <f t="shared" si="8"/>
        <v>309.79987799999998</v>
      </c>
      <c r="AP90" s="2">
        <f t="shared" si="8"/>
        <v>325.63635299999999</v>
      </c>
      <c r="AQ90" s="2">
        <f t="shared" si="8"/>
        <v>325.44826999999998</v>
      </c>
      <c r="AR90" s="2">
        <f t="shared" si="8"/>
        <v>323.69419700000003</v>
      </c>
      <c r="AS90" s="2">
        <f t="shared" si="8"/>
        <v>324.07170499999995</v>
      </c>
      <c r="AT90" s="2">
        <f t="shared" si="8"/>
        <v>328.36171400000001</v>
      </c>
      <c r="AU90" s="2">
        <f t="shared" si="8"/>
        <v>315.64431400000001</v>
      </c>
      <c r="AV90" s="2">
        <f t="shared" si="8"/>
        <v>337.64291199999997</v>
      </c>
      <c r="AW90" s="2">
        <f t="shared" si="8"/>
        <v>407.57563199999998</v>
      </c>
      <c r="AX90" s="2">
        <f t="shared" si="8"/>
        <v>380.14141600000005</v>
      </c>
      <c r="AY90" s="2">
        <f t="shared" si="8"/>
        <v>355.54683600000004</v>
      </c>
      <c r="AZ90" s="2">
        <f t="shared" si="8"/>
        <v>412.40635700000001</v>
      </c>
      <c r="BA90" s="2">
        <f t="shared" si="8"/>
        <v>413.327652</v>
      </c>
      <c r="BB90" s="2">
        <f t="shared" si="8"/>
        <v>428.56057199999998</v>
      </c>
      <c r="BC90" s="2">
        <f t="shared" si="8"/>
        <v>414.90944100000002</v>
      </c>
      <c r="BD90" s="2">
        <f t="shared" si="8"/>
        <v>437.65748099999996</v>
      </c>
      <c r="BE90" s="2">
        <f t="shared" si="8"/>
        <v>384.94598400000001</v>
      </c>
      <c r="BF90" s="2">
        <f t="shared" si="8"/>
        <v>489.82961499999999</v>
      </c>
      <c r="BG90" s="58">
        <f t="shared" si="8"/>
        <v>505.2271907670393</v>
      </c>
      <c r="BH90" s="38"/>
      <c r="BI90"/>
      <c r="BJ90"/>
      <c r="BK90"/>
      <c r="BL90"/>
      <c r="BM90"/>
      <c r="BN90"/>
      <c r="BO90"/>
      <c r="BP90"/>
      <c r="BQ90"/>
    </row>
    <row r="91" spans="1:69" s="37" customFormat="1" x14ac:dyDescent="0.2">
      <c r="A91" s="49" t="s">
        <v>120</v>
      </c>
      <c r="B91" s="50" t="s">
        <v>13</v>
      </c>
      <c r="C91" s="50" t="s">
        <v>15</v>
      </c>
      <c r="D91" s="50" t="s">
        <v>121</v>
      </c>
      <c r="E91" s="50" t="s">
        <v>12</v>
      </c>
      <c r="F91" s="1">
        <f t="shared" si="8"/>
        <v>4.4228149999999999</v>
      </c>
      <c r="G91" s="1">
        <f t="shared" si="8"/>
        <v>4.4656279999999997</v>
      </c>
      <c r="H91" s="1">
        <f t="shared" si="8"/>
        <v>4.4793840000000005</v>
      </c>
      <c r="I91" s="1">
        <f t="shared" si="8"/>
        <v>4.5375689999999995</v>
      </c>
      <c r="J91" s="1">
        <f t="shared" si="8"/>
        <v>4.5566710000000006</v>
      </c>
      <c r="K91" s="1">
        <f t="shared" si="8"/>
        <v>4.6598210000000009</v>
      </c>
      <c r="L91" s="1">
        <f t="shared" si="8"/>
        <v>4.7203350000000004</v>
      </c>
      <c r="M91" s="1">
        <f t="shared" si="8"/>
        <v>4.9426610000000002</v>
      </c>
      <c r="N91" s="1">
        <f t="shared" si="8"/>
        <v>4.894177</v>
      </c>
      <c r="O91" s="1">
        <f t="shared" si="8"/>
        <v>4.4488750000000001</v>
      </c>
      <c r="P91" s="1">
        <f t="shared" si="8"/>
        <v>4.2600649999999991</v>
      </c>
      <c r="Q91" s="1">
        <f t="shared" si="8"/>
        <v>4.2393549999999998</v>
      </c>
      <c r="R91" s="1">
        <f t="shared" si="8"/>
        <v>4.4094090000000001</v>
      </c>
      <c r="S91" s="1">
        <f t="shared" si="8"/>
        <v>4.7075100000000001</v>
      </c>
      <c r="T91" s="1">
        <f t="shared" si="8"/>
        <v>4.8544059999999991</v>
      </c>
      <c r="U91" s="1">
        <f t="shared" si="8"/>
        <v>4.7551679999999994</v>
      </c>
      <c r="V91" s="1">
        <f t="shared" si="8"/>
        <v>4.6997489999999997</v>
      </c>
      <c r="W91" s="1">
        <f t="shared" si="8"/>
        <v>4.8180269999999989</v>
      </c>
      <c r="X91" s="1">
        <f t="shared" si="8"/>
        <v>4.7616589999999999</v>
      </c>
      <c r="Y91" s="1">
        <f t="shared" si="8"/>
        <v>4.8677129999999993</v>
      </c>
      <c r="Z91" s="1">
        <f t="shared" si="8"/>
        <v>4.8991760000000006</v>
      </c>
      <c r="AA91" s="1">
        <f t="shared" si="8"/>
        <v>4.7137769999999994</v>
      </c>
      <c r="AB91" s="1">
        <f t="shared" si="8"/>
        <v>4.2190250000000002</v>
      </c>
      <c r="AC91" s="1">
        <f t="shared" si="8"/>
        <v>4.6383399999999995</v>
      </c>
      <c r="AD91" s="1">
        <f t="shared" si="8"/>
        <v>4.5356909999999999</v>
      </c>
      <c r="AE91" s="1">
        <f t="shared" si="8"/>
        <v>4.3978939999999991</v>
      </c>
      <c r="AF91" s="1">
        <f t="shared" si="8"/>
        <v>4.258756</v>
      </c>
      <c r="AG91" s="1">
        <f t="shared" si="8"/>
        <v>4.4963009999999999</v>
      </c>
      <c r="AH91" s="1">
        <f t="shared" si="8"/>
        <v>4.3528170000000008</v>
      </c>
      <c r="AI91" s="1">
        <f t="shared" si="8"/>
        <v>4.3847459999999998</v>
      </c>
      <c r="AJ91" s="1">
        <f t="shared" si="8"/>
        <v>4.2803979999999999</v>
      </c>
      <c r="AK91" s="1">
        <f t="shared" si="8"/>
        <v>4.5260019999999992</v>
      </c>
      <c r="AL91" s="1">
        <f t="shared" si="8"/>
        <v>4.4031409999999997</v>
      </c>
      <c r="AM91" s="1">
        <f t="shared" si="8"/>
        <v>4.615996</v>
      </c>
      <c r="AN91" s="1">
        <f t="shared" si="8"/>
        <v>4.3421620000000001</v>
      </c>
      <c r="AO91" s="1">
        <f t="shared" si="8"/>
        <v>4.212326</v>
      </c>
      <c r="AP91" s="1">
        <f t="shared" si="8"/>
        <v>4.3160249999999998</v>
      </c>
      <c r="AQ91" s="1">
        <f t="shared" si="8"/>
        <v>4.1024589999999996</v>
      </c>
      <c r="AR91" s="1">
        <f t="shared" si="8"/>
        <v>4.2472050000000001</v>
      </c>
      <c r="AS91" s="1">
        <f t="shared" si="8"/>
        <v>4.0453520000000003</v>
      </c>
      <c r="AT91" s="1">
        <f t="shared" si="8"/>
        <v>3.9609350000000001</v>
      </c>
      <c r="AU91" s="1">
        <f t="shared" si="8"/>
        <v>3.8857889999999999</v>
      </c>
      <c r="AV91" s="1">
        <f t="shared" si="8"/>
        <v>3.7777310000000002</v>
      </c>
      <c r="AW91" s="1">
        <f t="shared" si="8"/>
        <v>3.9088590000000001</v>
      </c>
      <c r="AX91" s="1">
        <f t="shared" si="8"/>
        <v>3.9151696</v>
      </c>
      <c r="AY91" s="1">
        <f t="shared" si="8"/>
        <v>3.7470819999999998</v>
      </c>
      <c r="AZ91" s="1">
        <f t="shared" si="8"/>
        <v>3.6211189999999998</v>
      </c>
      <c r="BA91" s="1">
        <f t="shared" si="8"/>
        <v>3.6090960000000001</v>
      </c>
      <c r="BB91" s="1">
        <f t="shared" si="8"/>
        <v>3.7551779999999999</v>
      </c>
      <c r="BC91" s="1">
        <f t="shared" si="8"/>
        <v>4.0372900000000005</v>
      </c>
      <c r="BD91" s="1">
        <f t="shared" si="8"/>
        <v>3.6262019999999997</v>
      </c>
      <c r="BE91" s="1">
        <f t="shared" si="8"/>
        <v>3.7048809999999999</v>
      </c>
      <c r="BF91" s="1">
        <f t="shared" si="8"/>
        <v>3.5766159999999996</v>
      </c>
      <c r="BG91" s="51">
        <f t="shared" si="8"/>
        <v>3.7709189202232478</v>
      </c>
      <c r="BH91" s="38"/>
      <c r="BI91"/>
      <c r="BJ91"/>
      <c r="BK91"/>
      <c r="BL91"/>
      <c r="BM91"/>
      <c r="BN91"/>
      <c r="BO91"/>
      <c r="BP91"/>
      <c r="BQ91"/>
    </row>
    <row r="92" spans="1:69" s="37" customFormat="1" x14ac:dyDescent="0.2">
      <c r="A92" s="53" t="s">
        <v>120</v>
      </c>
      <c r="B92" s="54" t="s">
        <v>11</v>
      </c>
      <c r="C92" s="54" t="s">
        <v>14</v>
      </c>
      <c r="D92" s="54" t="s">
        <v>121</v>
      </c>
      <c r="E92" s="54" t="s">
        <v>11</v>
      </c>
      <c r="F92" s="55">
        <f>F93/F91</f>
        <v>4.6534697924285782</v>
      </c>
      <c r="G92" s="55">
        <f t="shared" ref="G92:BG92" si="9">G93/G91</f>
        <v>4.8967341211583228</v>
      </c>
      <c r="H92" s="55">
        <f t="shared" si="9"/>
        <v>4.8719665471859521</v>
      </c>
      <c r="I92" s="55">
        <f t="shared" si="9"/>
        <v>4.8142165992406953</v>
      </c>
      <c r="J92" s="55">
        <f t="shared" si="9"/>
        <v>4.744581296301619</v>
      </c>
      <c r="K92" s="55">
        <f t="shared" si="9"/>
        <v>4.8865958585104448</v>
      </c>
      <c r="L92" s="55">
        <f t="shared" si="9"/>
        <v>5.4143053406167141</v>
      </c>
      <c r="M92" s="55">
        <f t="shared" si="9"/>
        <v>5.3083264257856246</v>
      </c>
      <c r="N92" s="55">
        <f t="shared" si="9"/>
        <v>5.2160671753391838</v>
      </c>
      <c r="O92" s="55">
        <f t="shared" si="9"/>
        <v>5.2870620100587224</v>
      </c>
      <c r="P92" s="55">
        <f t="shared" si="9"/>
        <v>5.0416326980926351</v>
      </c>
      <c r="Q92" s="55">
        <f t="shared" si="9"/>
        <v>5.3526519954096798</v>
      </c>
      <c r="R92" s="55">
        <f t="shared" si="9"/>
        <v>5.419694339989781</v>
      </c>
      <c r="S92" s="55">
        <f t="shared" si="9"/>
        <v>5.3395145204152517</v>
      </c>
      <c r="T92" s="55">
        <f t="shared" si="9"/>
        <v>5.578944777177683</v>
      </c>
      <c r="U92" s="55">
        <f t="shared" si="9"/>
        <v>5.1283321640791666</v>
      </c>
      <c r="V92" s="55">
        <f t="shared" si="9"/>
        <v>5.4411393033968416</v>
      </c>
      <c r="W92" s="55">
        <f t="shared" si="9"/>
        <v>5.4040579266160202</v>
      </c>
      <c r="X92" s="55">
        <f t="shared" si="9"/>
        <v>5.4344277908182841</v>
      </c>
      <c r="Y92" s="55">
        <f t="shared" si="9"/>
        <v>4.9040420008328356</v>
      </c>
      <c r="Z92" s="55">
        <f t="shared" si="9"/>
        <v>5.2985528586848076</v>
      </c>
      <c r="AA92" s="55">
        <f t="shared" si="9"/>
        <v>5.272942271134168</v>
      </c>
      <c r="AB92" s="55">
        <f t="shared" si="9"/>
        <v>5.2540188787693829</v>
      </c>
      <c r="AC92" s="55">
        <f t="shared" si="9"/>
        <v>5.6667141692933258</v>
      </c>
      <c r="AD92" s="55">
        <f t="shared" si="9"/>
        <v>5.7628742786931477</v>
      </c>
      <c r="AE92" s="55">
        <f t="shared" si="9"/>
        <v>5.907672854325277</v>
      </c>
      <c r="AF92" s="55">
        <f t="shared" si="9"/>
        <v>5.7044115699514135</v>
      </c>
      <c r="AG92" s="55">
        <f t="shared" si="9"/>
        <v>5.6139597860552479</v>
      </c>
      <c r="AH92" s="55">
        <f t="shared" si="9"/>
        <v>5.7711084568912483</v>
      </c>
      <c r="AI92" s="55">
        <f t="shared" si="9"/>
        <v>5.8608713024654113</v>
      </c>
      <c r="AJ92" s="55">
        <f t="shared" si="9"/>
        <v>5.6797185682265994</v>
      </c>
      <c r="AK92" s="55">
        <f t="shared" si="9"/>
        <v>5.8999271321576972</v>
      </c>
      <c r="AL92" s="55">
        <f t="shared" si="9"/>
        <v>4.9260680046357814</v>
      </c>
      <c r="AM92" s="55">
        <f t="shared" si="9"/>
        <v>6.2256202128424727</v>
      </c>
      <c r="AN92" s="55">
        <f t="shared" si="9"/>
        <v>5.9374569626835658</v>
      </c>
      <c r="AO92" s="55">
        <f t="shared" si="9"/>
        <v>6.0821230360613114</v>
      </c>
      <c r="AP92" s="55">
        <f t="shared" si="9"/>
        <v>6.0529130391969472</v>
      </c>
      <c r="AQ92" s="55">
        <f t="shared" si="9"/>
        <v>6.0266457263802025</v>
      </c>
      <c r="AR92" s="55">
        <f t="shared" si="9"/>
        <v>6.1644698101457314</v>
      </c>
      <c r="AS92" s="55">
        <f t="shared" si="9"/>
        <v>6.259562332276646</v>
      </c>
      <c r="AT92" s="55">
        <f t="shared" si="9"/>
        <v>6.6291537225427835</v>
      </c>
      <c r="AU92" s="55">
        <f t="shared" si="9"/>
        <v>6.5941691635855681</v>
      </c>
      <c r="AV92" s="55">
        <f t="shared" si="9"/>
        <v>6.1711905903305446</v>
      </c>
      <c r="AW92" s="55">
        <f t="shared" si="9"/>
        <v>6.6822937332863637</v>
      </c>
      <c r="AX92" s="55">
        <f t="shared" si="9"/>
        <v>6.5909412966426801</v>
      </c>
      <c r="AY92" s="55">
        <f t="shared" si="9"/>
        <v>6.5772739961388629</v>
      </c>
      <c r="AZ92" s="55">
        <f t="shared" si="9"/>
        <v>6.7187223065577246</v>
      </c>
      <c r="BA92" s="55">
        <f t="shared" si="9"/>
        <v>6.7373857608664327</v>
      </c>
      <c r="BB92" s="55">
        <f t="shared" si="9"/>
        <v>6.8096955723536947</v>
      </c>
      <c r="BC92" s="55">
        <f t="shared" si="9"/>
        <v>6.680189681692422</v>
      </c>
      <c r="BD92" s="55">
        <f t="shared" si="9"/>
        <v>6.8094458058321088</v>
      </c>
      <c r="BE92" s="55">
        <f t="shared" si="9"/>
        <v>6.9904231741856222</v>
      </c>
      <c r="BF92" s="55">
        <f t="shared" si="9"/>
        <v>7.0938118601493709</v>
      </c>
      <c r="BG92" s="56">
        <f t="shared" si="9"/>
        <v>6.880200897646259</v>
      </c>
      <c r="BH92" s="38"/>
      <c r="BI92"/>
      <c r="BJ92"/>
      <c r="BK92"/>
      <c r="BL92"/>
      <c r="BM92"/>
      <c r="BN92"/>
      <c r="BO92"/>
      <c r="BP92"/>
      <c r="BQ92"/>
    </row>
    <row r="93" spans="1:69" s="37" customFormat="1" x14ac:dyDescent="0.2">
      <c r="A93" s="53" t="s">
        <v>120</v>
      </c>
      <c r="B93" s="54" t="s">
        <v>112</v>
      </c>
      <c r="C93" s="54" t="s">
        <v>113</v>
      </c>
      <c r="D93" s="54" t="s">
        <v>121</v>
      </c>
      <c r="E93" s="54" t="s">
        <v>114</v>
      </c>
      <c r="F93" s="2">
        <f t="shared" ref="F93:BG94" si="10">F239+F312+F385+F458</f>
        <v>20.581436</v>
      </c>
      <c r="G93" s="2">
        <f t="shared" si="10"/>
        <v>21.866992999999997</v>
      </c>
      <c r="H93" s="2">
        <f t="shared" si="10"/>
        <v>21.823409000000002</v>
      </c>
      <c r="I93" s="2">
        <f t="shared" si="10"/>
        <v>21.844840000000001</v>
      </c>
      <c r="J93" s="2">
        <f t="shared" si="10"/>
        <v>21.619495999999998</v>
      </c>
      <c r="K93" s="2">
        <f t="shared" si="10"/>
        <v>22.770662000000002</v>
      </c>
      <c r="L93" s="2">
        <f t="shared" si="10"/>
        <v>25.557334999999998</v>
      </c>
      <c r="M93" s="2">
        <f t="shared" si="10"/>
        <v>26.237258000000001</v>
      </c>
      <c r="N93" s="2">
        <f t="shared" si="10"/>
        <v>25.528355999999999</v>
      </c>
      <c r="O93" s="2">
        <f t="shared" si="10"/>
        <v>23.521477999999998</v>
      </c>
      <c r="P93" s="2">
        <f t="shared" si="10"/>
        <v>21.477682999999999</v>
      </c>
      <c r="Q93" s="2">
        <f t="shared" si="10"/>
        <v>22.691792000000003</v>
      </c>
      <c r="R93" s="2">
        <f t="shared" si="10"/>
        <v>23.897649000000001</v>
      </c>
      <c r="S93" s="2">
        <f t="shared" si="10"/>
        <v>25.135818</v>
      </c>
      <c r="T93" s="2">
        <f t="shared" si="10"/>
        <v>27.082463000000001</v>
      </c>
      <c r="U93" s="2">
        <f t="shared" si="10"/>
        <v>24.386081000000001</v>
      </c>
      <c r="V93" s="2">
        <f t="shared" si="10"/>
        <v>25.571989000000002</v>
      </c>
      <c r="W93" s="2">
        <f t="shared" si="10"/>
        <v>26.036897</v>
      </c>
      <c r="X93" s="2">
        <f t="shared" si="10"/>
        <v>25.876891999999998</v>
      </c>
      <c r="Y93" s="2">
        <f t="shared" si="10"/>
        <v>23.871469000000001</v>
      </c>
      <c r="Z93" s="2">
        <f t="shared" si="10"/>
        <v>25.958543000000002</v>
      </c>
      <c r="AA93" s="2">
        <f t="shared" si="10"/>
        <v>24.855474000000001</v>
      </c>
      <c r="AB93" s="2">
        <f t="shared" si="10"/>
        <v>22.166836999999997</v>
      </c>
      <c r="AC93" s="2">
        <f t="shared" si="10"/>
        <v>26.284147000000001</v>
      </c>
      <c r="AD93" s="2">
        <f t="shared" si="10"/>
        <v>26.138617</v>
      </c>
      <c r="AE93" s="2">
        <f t="shared" si="10"/>
        <v>25.981319000000003</v>
      </c>
      <c r="AF93" s="2">
        <f t="shared" si="10"/>
        <v>24.293697000000002</v>
      </c>
      <c r="AG93" s="2">
        <f t="shared" si="10"/>
        <v>25.242052999999999</v>
      </c>
      <c r="AH93" s="2">
        <f t="shared" si="10"/>
        <v>25.120578999999999</v>
      </c>
      <c r="AI93" s="2">
        <f t="shared" si="10"/>
        <v>25.698432</v>
      </c>
      <c r="AJ93" s="2">
        <f t="shared" si="10"/>
        <v>24.311456</v>
      </c>
      <c r="AK93" s="2">
        <f t="shared" si="10"/>
        <v>26.703081999999998</v>
      </c>
      <c r="AL93" s="2">
        <f t="shared" si="10"/>
        <v>21.690171999999997</v>
      </c>
      <c r="AM93" s="2">
        <f t="shared" si="10"/>
        <v>28.737438000000001</v>
      </c>
      <c r="AN93" s="2">
        <f t="shared" si="10"/>
        <v>25.781399999999998</v>
      </c>
      <c r="AO93" s="2">
        <f t="shared" si="10"/>
        <v>25.619885</v>
      </c>
      <c r="AP93" s="2">
        <f t="shared" si="10"/>
        <v>26.124524000000001</v>
      </c>
      <c r="AQ93" s="2">
        <f t="shared" si="10"/>
        <v>24.724066999999998</v>
      </c>
      <c r="AR93" s="2">
        <f t="shared" si="10"/>
        <v>26.181767000000001</v>
      </c>
      <c r="AS93" s="2">
        <f t="shared" si="10"/>
        <v>25.322132999999997</v>
      </c>
      <c r="AT93" s="2">
        <f t="shared" si="10"/>
        <v>26.257647000000002</v>
      </c>
      <c r="AU93" s="2">
        <f t="shared" si="10"/>
        <v>25.623550000000002</v>
      </c>
      <c r="AV93" s="2">
        <f t="shared" si="10"/>
        <v>23.313098</v>
      </c>
      <c r="AW93" s="2">
        <f t="shared" si="10"/>
        <v>26.120144000000003</v>
      </c>
      <c r="AX93" s="2">
        <f t="shared" si="10"/>
        <v>25.804653000000002</v>
      </c>
      <c r="AY93" s="2">
        <f t="shared" si="10"/>
        <v>24.645585000000001</v>
      </c>
      <c r="AZ93" s="2">
        <f t="shared" si="10"/>
        <v>24.329293</v>
      </c>
      <c r="BA93" s="2">
        <f t="shared" si="10"/>
        <v>24.315871999999999</v>
      </c>
      <c r="BB93" s="2">
        <f t="shared" si="10"/>
        <v>25.571619000000002</v>
      </c>
      <c r="BC93" s="2">
        <f t="shared" si="10"/>
        <v>26.969863</v>
      </c>
      <c r="BD93" s="2">
        <f t="shared" si="10"/>
        <v>24.692426000000001</v>
      </c>
      <c r="BE93" s="2">
        <f t="shared" si="10"/>
        <v>25.898686000000001</v>
      </c>
      <c r="BF93" s="2">
        <f t="shared" si="10"/>
        <v>25.371841</v>
      </c>
      <c r="BG93" s="58">
        <f t="shared" si="10"/>
        <v>25.944679739871251</v>
      </c>
      <c r="BH93" s="38"/>
      <c r="BI93"/>
      <c r="BJ93"/>
      <c r="BK93"/>
      <c r="BL93"/>
      <c r="BM93"/>
      <c r="BN93"/>
      <c r="BO93"/>
      <c r="BP93"/>
      <c r="BQ93"/>
    </row>
    <row r="94" spans="1:69" s="37" customFormat="1" x14ac:dyDescent="0.2">
      <c r="A94" s="59" t="s">
        <v>122</v>
      </c>
      <c r="B94" s="4" t="s">
        <v>13</v>
      </c>
      <c r="C94" s="4" t="s">
        <v>15</v>
      </c>
      <c r="D94" s="60" t="s">
        <v>123</v>
      </c>
      <c r="E94" s="4" t="s">
        <v>12</v>
      </c>
      <c r="F94" s="61">
        <f t="shared" si="10"/>
        <v>286.52969899999994</v>
      </c>
      <c r="G94" s="61">
        <f t="shared" si="10"/>
        <v>287.94234300000005</v>
      </c>
      <c r="H94" s="61">
        <f t="shared" si="10"/>
        <v>286.90386500000005</v>
      </c>
      <c r="I94" s="61">
        <f t="shared" si="10"/>
        <v>289.81677400000001</v>
      </c>
      <c r="J94" s="61">
        <f t="shared" si="10"/>
        <v>287.14571500000005</v>
      </c>
      <c r="K94" s="61">
        <f t="shared" si="10"/>
        <v>287.58077800000007</v>
      </c>
      <c r="L94" s="61">
        <f t="shared" si="10"/>
        <v>290.58860199999998</v>
      </c>
      <c r="M94" s="61">
        <f t="shared" si="10"/>
        <v>290.67742800000002</v>
      </c>
      <c r="N94" s="61">
        <f t="shared" si="10"/>
        <v>283.75403899999998</v>
      </c>
      <c r="O94" s="61">
        <f t="shared" si="10"/>
        <v>272.60757900000004</v>
      </c>
      <c r="P94" s="61">
        <f t="shared" si="10"/>
        <v>281.78330299999999</v>
      </c>
      <c r="Q94" s="61">
        <f t="shared" si="10"/>
        <v>277.622097</v>
      </c>
      <c r="R94" s="61">
        <f t="shared" si="10"/>
        <v>290.17546500000003</v>
      </c>
      <c r="S94" s="61">
        <f t="shared" si="10"/>
        <v>293.69201299999997</v>
      </c>
      <c r="T94" s="61">
        <f t="shared" si="10"/>
        <v>298.79580199999998</v>
      </c>
      <c r="U94" s="61">
        <f t="shared" si="10"/>
        <v>302.47218800000007</v>
      </c>
      <c r="V94" s="61">
        <f t="shared" si="10"/>
        <v>303.64294899999999</v>
      </c>
      <c r="W94" s="61">
        <f t="shared" si="10"/>
        <v>298.15370799999999</v>
      </c>
      <c r="X94" s="61">
        <f t="shared" si="10"/>
        <v>296.12563499999999</v>
      </c>
      <c r="Y94" s="61">
        <f t="shared" si="10"/>
        <v>301.75896699999998</v>
      </c>
      <c r="Z94" s="61">
        <f t="shared" si="10"/>
        <v>308.54425400000002</v>
      </c>
      <c r="AA94" s="61">
        <f t="shared" si="10"/>
        <v>304.56861700000002</v>
      </c>
      <c r="AB94" s="61">
        <f t="shared" si="10"/>
        <v>286.22295400000002</v>
      </c>
      <c r="AC94" s="61">
        <f t="shared" si="10"/>
        <v>296.61728800000003</v>
      </c>
      <c r="AD94" s="61">
        <f t="shared" si="10"/>
        <v>295.29204899999996</v>
      </c>
      <c r="AE94" s="61">
        <f t="shared" si="10"/>
        <v>286.81583600000005</v>
      </c>
      <c r="AF94" s="61">
        <f t="shared" si="10"/>
        <v>274.14818000000002</v>
      </c>
      <c r="AG94" s="61">
        <f t="shared" si="10"/>
        <v>268.35131899999999</v>
      </c>
      <c r="AH94" s="61">
        <f t="shared" si="10"/>
        <v>274.42436099999998</v>
      </c>
      <c r="AI94" s="61">
        <f t="shared" si="10"/>
        <v>273.52324600000003</v>
      </c>
      <c r="AJ94" s="61">
        <f t="shared" si="10"/>
        <v>266.63452100000001</v>
      </c>
      <c r="AK94" s="61">
        <f t="shared" si="10"/>
        <v>269.45811499999996</v>
      </c>
      <c r="AL94" s="61">
        <f t="shared" si="10"/>
        <v>261.32304199999999</v>
      </c>
      <c r="AM94" s="61">
        <f t="shared" si="10"/>
        <v>253.96100599999997</v>
      </c>
      <c r="AN94" s="61">
        <f t="shared" si="10"/>
        <v>247.05557999999999</v>
      </c>
      <c r="AO94" s="61">
        <f t="shared" si="10"/>
        <v>253.11132199999997</v>
      </c>
      <c r="AP94" s="61">
        <f t="shared" si="10"/>
        <v>253.88665700000001</v>
      </c>
      <c r="AQ94" s="61">
        <f t="shared" si="10"/>
        <v>232.80562500000005</v>
      </c>
      <c r="AR94" s="61">
        <f t="shared" si="10"/>
        <v>225.62623099999999</v>
      </c>
      <c r="AS94" s="61">
        <f t="shared" si="10"/>
        <v>235.013732</v>
      </c>
      <c r="AT94" s="61">
        <f t="shared" si="10"/>
        <v>236.28207199999997</v>
      </c>
      <c r="AU94" s="61">
        <f t="shared" si="10"/>
        <v>232.20393400000003</v>
      </c>
      <c r="AV94" s="61">
        <f t="shared" si="10"/>
        <v>229.10717500000001</v>
      </c>
      <c r="AW94" s="61">
        <f t="shared" si="10"/>
        <v>237.155618</v>
      </c>
      <c r="AX94" s="61">
        <f t="shared" si="10"/>
        <v>234.33948329999998</v>
      </c>
      <c r="AY94" s="61">
        <f t="shared" si="10"/>
        <v>226.61621700000001</v>
      </c>
      <c r="AZ94" s="61">
        <f t="shared" si="10"/>
        <v>237.11177399999997</v>
      </c>
      <c r="BA94" s="61">
        <f t="shared" si="10"/>
        <v>247.92111119999996</v>
      </c>
      <c r="BB94" s="61">
        <f t="shared" si="10"/>
        <v>239.85102800000001</v>
      </c>
      <c r="BC94" s="61">
        <f t="shared" si="10"/>
        <v>221.67151630000001</v>
      </c>
      <c r="BD94" s="61">
        <f t="shared" si="10"/>
        <v>230.78053804000001</v>
      </c>
      <c r="BE94" s="61">
        <f t="shared" si="10"/>
        <v>232.80016230000001</v>
      </c>
      <c r="BF94" s="61">
        <f t="shared" si="10"/>
        <v>235.85125884000001</v>
      </c>
      <c r="BG94" s="62">
        <f t="shared" si="10"/>
        <v>233.91171626181603</v>
      </c>
      <c r="BH94" s="38"/>
      <c r="BI94"/>
      <c r="BJ94"/>
      <c r="BK94"/>
      <c r="BL94"/>
      <c r="BM94"/>
      <c r="BN94"/>
      <c r="BO94"/>
      <c r="BP94"/>
      <c r="BQ94"/>
    </row>
    <row r="95" spans="1:69" s="37" customFormat="1" x14ac:dyDescent="0.2">
      <c r="A95" s="5" t="s">
        <v>122</v>
      </c>
      <c r="B95" s="5" t="s">
        <v>11</v>
      </c>
      <c r="C95" s="5" t="s">
        <v>14</v>
      </c>
      <c r="D95" s="5" t="s">
        <v>123</v>
      </c>
      <c r="E95" s="5" t="s">
        <v>11</v>
      </c>
      <c r="F95" s="64">
        <f>F96/F94</f>
        <v>1.6539859346308114</v>
      </c>
      <c r="G95" s="64">
        <f t="shared" ref="G95:BG95" si="11">G96/G94</f>
        <v>1.7543364540865736</v>
      </c>
      <c r="H95" s="64">
        <f t="shared" si="11"/>
        <v>1.7099336810955819</v>
      </c>
      <c r="I95" s="64">
        <f t="shared" si="11"/>
        <v>1.7886301570660643</v>
      </c>
      <c r="J95" s="64">
        <f t="shared" si="11"/>
        <v>1.817401879042492</v>
      </c>
      <c r="K95" s="64">
        <f t="shared" si="11"/>
        <v>2.035339875880021</v>
      </c>
      <c r="L95" s="64">
        <f t="shared" si="11"/>
        <v>2.0370273091440798</v>
      </c>
      <c r="M95" s="64">
        <f t="shared" si="11"/>
        <v>2.1391391250372558</v>
      </c>
      <c r="N95" s="64">
        <f t="shared" si="11"/>
        <v>2.1745278276021303</v>
      </c>
      <c r="O95" s="64">
        <f t="shared" si="11"/>
        <v>2.1911694795543442</v>
      </c>
      <c r="P95" s="64">
        <f t="shared" si="11"/>
        <v>2.435804335078009</v>
      </c>
      <c r="Q95" s="64">
        <f t="shared" si="11"/>
        <v>2.3900016575409699</v>
      </c>
      <c r="R95" s="64">
        <f t="shared" si="11"/>
        <v>2.5120246365418932</v>
      </c>
      <c r="S95" s="64">
        <f t="shared" si="11"/>
        <v>2.3085981844524999</v>
      </c>
      <c r="T95" s="64">
        <f t="shared" si="11"/>
        <v>2.2363424101922287</v>
      </c>
      <c r="U95" s="64">
        <f t="shared" si="11"/>
        <v>2.5042513396306036</v>
      </c>
      <c r="V95" s="64">
        <f t="shared" si="11"/>
        <v>2.4617080932118069</v>
      </c>
      <c r="W95" s="64">
        <f t="shared" si="11"/>
        <v>2.7683214156102331</v>
      </c>
      <c r="X95" s="64">
        <f t="shared" si="11"/>
        <v>2.639002337639563</v>
      </c>
      <c r="Y95" s="64">
        <f t="shared" si="11"/>
        <v>2.5517909696449879</v>
      </c>
      <c r="Z95" s="64">
        <f t="shared" si="11"/>
        <v>2.6175402767345002</v>
      </c>
      <c r="AA95" s="64">
        <f t="shared" si="11"/>
        <v>2.8021194875767517</v>
      </c>
      <c r="AB95" s="64">
        <f t="shared" si="11"/>
        <v>2.5541435611065633</v>
      </c>
      <c r="AC95" s="64">
        <f t="shared" si="11"/>
        <v>2.9040456266325241</v>
      </c>
      <c r="AD95" s="64">
        <f t="shared" si="11"/>
        <v>3.0149547812579272</v>
      </c>
      <c r="AE95" s="64">
        <f t="shared" si="11"/>
        <v>3.0769566956546983</v>
      </c>
      <c r="AF95" s="64">
        <f t="shared" si="11"/>
        <v>3.0197390294548008</v>
      </c>
      <c r="AG95" s="64">
        <f t="shared" si="11"/>
        <v>2.7448280140557091</v>
      </c>
      <c r="AH95" s="64">
        <f t="shared" si="11"/>
        <v>3.0984978407219463</v>
      </c>
      <c r="AI95" s="64">
        <f t="shared" si="11"/>
        <v>3.2957519266936455</v>
      </c>
      <c r="AJ95" s="64">
        <f t="shared" si="11"/>
        <v>3.0982264858345179</v>
      </c>
      <c r="AK95" s="64">
        <f t="shared" si="11"/>
        <v>3.289594963580889</v>
      </c>
      <c r="AL95" s="64">
        <f t="shared" si="11"/>
        <v>3.0238119185831303</v>
      </c>
      <c r="AM95" s="64">
        <f t="shared" si="11"/>
        <v>3.312762168692938</v>
      </c>
      <c r="AN95" s="64">
        <f t="shared" si="11"/>
        <v>3.084348598805176</v>
      </c>
      <c r="AO95" s="64">
        <f t="shared" si="11"/>
        <v>3.3765211024420316</v>
      </c>
      <c r="AP95" s="64">
        <f t="shared" si="11"/>
        <v>3.5230444623168991</v>
      </c>
      <c r="AQ95" s="64">
        <f t="shared" si="11"/>
        <v>3.6478959217587628</v>
      </c>
      <c r="AR95" s="64">
        <f t="shared" si="11"/>
        <v>3.7173027988930949</v>
      </c>
      <c r="AS95" s="64">
        <f t="shared" si="11"/>
        <v>3.6097369195430673</v>
      </c>
      <c r="AT95" s="64">
        <f t="shared" si="11"/>
        <v>3.7209135528488169</v>
      </c>
      <c r="AU95" s="64">
        <f t="shared" si="11"/>
        <v>3.5819784603649301</v>
      </c>
      <c r="AV95" s="64">
        <f t="shared" si="11"/>
        <v>3.6471846374955308</v>
      </c>
      <c r="AW95" s="64">
        <f t="shared" si="11"/>
        <v>4.1510621350745316</v>
      </c>
      <c r="AX95" s="64">
        <f t="shared" si="11"/>
        <v>3.9581983536787972</v>
      </c>
      <c r="AY95" s="64">
        <f t="shared" si="11"/>
        <v>3.7685182874621894</v>
      </c>
      <c r="AZ95" s="64">
        <f t="shared" si="11"/>
        <v>3.911479941945017</v>
      </c>
      <c r="BA95" s="64">
        <f t="shared" si="11"/>
        <v>4.2074610401310606</v>
      </c>
      <c r="BB95" s="64">
        <f t="shared" si="11"/>
        <v>4.2506248737028551</v>
      </c>
      <c r="BC95" s="64">
        <f t="shared" si="11"/>
        <v>4.1731118388167943</v>
      </c>
      <c r="BD95" s="64">
        <f t="shared" si="11"/>
        <v>4.3067209386076186</v>
      </c>
      <c r="BE95" s="64">
        <f t="shared" si="11"/>
        <v>3.9254111194406156</v>
      </c>
      <c r="BF95" s="64">
        <f t="shared" si="11"/>
        <v>4.5401669988389868</v>
      </c>
      <c r="BG95" s="65">
        <f t="shared" si="11"/>
        <v>4.6519240645937048</v>
      </c>
      <c r="BH95" s="38"/>
      <c r="BI95"/>
      <c r="BJ95"/>
      <c r="BK95"/>
      <c r="BL95"/>
      <c r="BM95"/>
      <c r="BN95"/>
      <c r="BO95"/>
      <c r="BP95"/>
      <c r="BQ95"/>
    </row>
    <row r="96" spans="1:69" s="37" customFormat="1" x14ac:dyDescent="0.2">
      <c r="A96" s="5" t="s">
        <v>122</v>
      </c>
      <c r="B96" s="5" t="s">
        <v>112</v>
      </c>
      <c r="C96" s="5" t="s">
        <v>113</v>
      </c>
      <c r="D96" s="5" t="s">
        <v>123</v>
      </c>
      <c r="E96" s="5" t="s">
        <v>114</v>
      </c>
      <c r="F96" s="67">
        <f t="shared" ref="F96:BG97" si="12">F242+F315+F388+F461</f>
        <v>473.91609199999999</v>
      </c>
      <c r="G96" s="67">
        <f t="shared" si="12"/>
        <v>505.14774899999998</v>
      </c>
      <c r="H96" s="67">
        <f t="shared" si="12"/>
        <v>490.58658199999996</v>
      </c>
      <c r="I96" s="67">
        <f t="shared" si="12"/>
        <v>518.37502200000006</v>
      </c>
      <c r="J96" s="67">
        <f t="shared" si="12"/>
        <v>521.85916199999997</v>
      </c>
      <c r="K96" s="67">
        <f t="shared" si="12"/>
        <v>585.32462499999997</v>
      </c>
      <c r="L96" s="67">
        <f t="shared" si="12"/>
        <v>591.93691799999999</v>
      </c>
      <c r="M96" s="67">
        <f t="shared" si="12"/>
        <v>621.79945899999996</v>
      </c>
      <c r="N96" s="67">
        <f t="shared" si="12"/>
        <v>617.03105400000004</v>
      </c>
      <c r="O96" s="67">
        <f t="shared" si="12"/>
        <v>597.32940699999983</v>
      </c>
      <c r="P96" s="67">
        <f t="shared" si="12"/>
        <v>686.36899100000005</v>
      </c>
      <c r="Q96" s="67">
        <f t="shared" si="12"/>
        <v>663.51727199999993</v>
      </c>
      <c r="R96" s="67">
        <f t="shared" si="12"/>
        <v>728.92791699999998</v>
      </c>
      <c r="S96" s="67">
        <f t="shared" si="12"/>
        <v>678.01684799999998</v>
      </c>
      <c r="T96" s="67">
        <f t="shared" si="12"/>
        <v>668.20972399999994</v>
      </c>
      <c r="U96" s="67">
        <f t="shared" si="12"/>
        <v>757.46638199999995</v>
      </c>
      <c r="V96" s="67">
        <f t="shared" si="12"/>
        <v>747.48030499999993</v>
      </c>
      <c r="W96" s="67">
        <f t="shared" si="12"/>
        <v>825.38529500000004</v>
      </c>
      <c r="X96" s="67">
        <f t="shared" si="12"/>
        <v>781.47624299999995</v>
      </c>
      <c r="Y96" s="67">
        <f t="shared" si="12"/>
        <v>770.02580699999987</v>
      </c>
      <c r="Z96" s="67">
        <f t="shared" si="12"/>
        <v>807.62701199999992</v>
      </c>
      <c r="AA96" s="67">
        <f t="shared" si="12"/>
        <v>853.43765699999994</v>
      </c>
      <c r="AB96" s="67">
        <f t="shared" si="12"/>
        <v>731.05451500000004</v>
      </c>
      <c r="AC96" s="67">
        <f t="shared" si="12"/>
        <v>861.39013799999998</v>
      </c>
      <c r="AD96" s="67">
        <f t="shared" si="12"/>
        <v>890.29217500000004</v>
      </c>
      <c r="AE96" s="67">
        <f t="shared" si="12"/>
        <v>882.51990699999999</v>
      </c>
      <c r="AF96" s="67">
        <f t="shared" si="12"/>
        <v>827.8559590000001</v>
      </c>
      <c r="AG96" s="67">
        <f t="shared" si="12"/>
        <v>736.57821799999999</v>
      </c>
      <c r="AH96" s="67">
        <f t="shared" si="12"/>
        <v>850.30328999999983</v>
      </c>
      <c r="AI96" s="67">
        <f t="shared" si="12"/>
        <v>901.46476500000006</v>
      </c>
      <c r="AJ96" s="67">
        <f t="shared" si="12"/>
        <v>826.09413499999994</v>
      </c>
      <c r="AK96" s="67">
        <f t="shared" si="12"/>
        <v>886.40805799999987</v>
      </c>
      <c r="AL96" s="67">
        <f t="shared" si="12"/>
        <v>790.1917289999999</v>
      </c>
      <c r="AM96" s="67">
        <f t="shared" si="12"/>
        <v>841.31241300000011</v>
      </c>
      <c r="AN96" s="67">
        <f t="shared" si="12"/>
        <v>762.00553200000002</v>
      </c>
      <c r="AO96" s="67">
        <f t="shared" si="12"/>
        <v>854.63571999999999</v>
      </c>
      <c r="AP96" s="67">
        <f t="shared" si="12"/>
        <v>894.453981</v>
      </c>
      <c r="AQ96" s="67">
        <f t="shared" si="12"/>
        <v>849.25069000000008</v>
      </c>
      <c r="AR96" s="67">
        <f t="shared" si="12"/>
        <v>838.72101999999995</v>
      </c>
      <c r="AS96" s="67">
        <f t="shared" si="12"/>
        <v>848.33774500000004</v>
      </c>
      <c r="AT96" s="67">
        <f t="shared" si="12"/>
        <v>879.18516399999987</v>
      </c>
      <c r="AU96" s="67">
        <f t="shared" si="12"/>
        <v>831.74948999999992</v>
      </c>
      <c r="AV96" s="67">
        <f t="shared" si="12"/>
        <v>835.59616900000015</v>
      </c>
      <c r="AW96" s="67">
        <f t="shared" si="12"/>
        <v>984.44770600000004</v>
      </c>
      <c r="AX96" s="67">
        <f t="shared" si="12"/>
        <v>927.56215699999996</v>
      </c>
      <c r="AY96" s="67">
        <f t="shared" si="12"/>
        <v>854.00735799999995</v>
      </c>
      <c r="AZ96" s="67">
        <f t="shared" si="12"/>
        <v>927.45794799999987</v>
      </c>
      <c r="BA96" s="67">
        <f t="shared" si="12"/>
        <v>1043.1184164000001</v>
      </c>
      <c r="BB96" s="67">
        <f t="shared" si="12"/>
        <v>1019.5167456</v>
      </c>
      <c r="BC96" s="67">
        <f t="shared" si="12"/>
        <v>925.06002899999999</v>
      </c>
      <c r="BD96" s="67">
        <f t="shared" si="12"/>
        <v>993.90737540000009</v>
      </c>
      <c r="BE96" s="67">
        <f t="shared" si="12"/>
        <v>913.83634570000004</v>
      </c>
      <c r="BF96" s="67">
        <f t="shared" si="12"/>
        <v>1070.8041020199998</v>
      </c>
      <c r="BG96" s="68">
        <f t="shared" si="12"/>
        <v>1088.1395418687566</v>
      </c>
      <c r="BH96" s="38"/>
      <c r="BI96"/>
      <c r="BJ96"/>
      <c r="BK96"/>
      <c r="BL96"/>
      <c r="BM96"/>
      <c r="BN96"/>
      <c r="BO96"/>
      <c r="BP96"/>
      <c r="BQ96"/>
    </row>
    <row r="97" spans="1:69" s="37" customFormat="1" x14ac:dyDescent="0.2">
      <c r="A97" s="49" t="s">
        <v>125</v>
      </c>
      <c r="B97" s="50" t="s">
        <v>13</v>
      </c>
      <c r="C97" s="50" t="s">
        <v>15</v>
      </c>
      <c r="D97" s="50" t="s">
        <v>125</v>
      </c>
      <c r="E97" s="50" t="s">
        <v>12</v>
      </c>
      <c r="F97" s="1">
        <f t="shared" si="12"/>
        <v>12.034052000000001</v>
      </c>
      <c r="G97" s="1">
        <f t="shared" si="12"/>
        <v>12.379023</v>
      </c>
      <c r="H97" s="1">
        <f t="shared" si="12"/>
        <v>12.816580999999999</v>
      </c>
      <c r="I97" s="1">
        <f t="shared" si="12"/>
        <v>13.676527</v>
      </c>
      <c r="J97" s="1">
        <f t="shared" si="12"/>
        <v>15.103326000000001</v>
      </c>
      <c r="K97" s="1">
        <f t="shared" si="12"/>
        <v>15.952719</v>
      </c>
      <c r="L97" s="1">
        <f t="shared" si="12"/>
        <v>17.274840000000001</v>
      </c>
      <c r="M97" s="1">
        <f t="shared" si="12"/>
        <v>17.901647000000001</v>
      </c>
      <c r="N97" s="1">
        <f t="shared" si="12"/>
        <v>17.872115999999998</v>
      </c>
      <c r="O97" s="1">
        <f t="shared" si="12"/>
        <v>18.288921000000002</v>
      </c>
      <c r="P97" s="1">
        <f t="shared" si="12"/>
        <v>18.577193999999999</v>
      </c>
      <c r="Q97" s="1">
        <f t="shared" si="12"/>
        <v>19.791381999999999</v>
      </c>
      <c r="R97" s="1">
        <f t="shared" si="12"/>
        <v>23.901340000000001</v>
      </c>
      <c r="S97" s="1">
        <f t="shared" si="12"/>
        <v>22.229323000000001</v>
      </c>
      <c r="T97" s="1">
        <f t="shared" si="12"/>
        <v>23.004411000000001</v>
      </c>
      <c r="U97" s="1">
        <f t="shared" si="12"/>
        <v>21.303149999999999</v>
      </c>
      <c r="V97" s="1">
        <f t="shared" si="12"/>
        <v>24.831294000000003</v>
      </c>
      <c r="W97" s="1">
        <f t="shared" si="12"/>
        <v>27.407811999999996</v>
      </c>
      <c r="X97" s="1">
        <f t="shared" si="12"/>
        <v>30.240197999999996</v>
      </c>
      <c r="Y97" s="1">
        <f t="shared" si="12"/>
        <v>29.289501999999999</v>
      </c>
      <c r="Z97" s="1">
        <f t="shared" si="12"/>
        <v>28.601354000000001</v>
      </c>
      <c r="AA97" s="1">
        <f t="shared" si="12"/>
        <v>29.989664000000001</v>
      </c>
      <c r="AB97" s="1">
        <f t="shared" si="12"/>
        <v>27.218636</v>
      </c>
      <c r="AC97" s="1">
        <f t="shared" si="12"/>
        <v>28.688964000000002</v>
      </c>
      <c r="AD97" s="1">
        <f t="shared" si="12"/>
        <v>26.905342000000005</v>
      </c>
      <c r="AE97" s="1">
        <f t="shared" si="12"/>
        <v>25.695542</v>
      </c>
      <c r="AF97" s="1">
        <f t="shared" si="12"/>
        <v>25.704504000000004</v>
      </c>
      <c r="AG97" s="1">
        <f t="shared" si="12"/>
        <v>25.884610000000002</v>
      </c>
      <c r="AH97" s="1">
        <f t="shared" si="12"/>
        <v>26.955738999999998</v>
      </c>
      <c r="AI97" s="1">
        <f t="shared" si="12"/>
        <v>25.406063000000003</v>
      </c>
      <c r="AJ97" s="1">
        <f t="shared" si="12"/>
        <v>25.767215</v>
      </c>
      <c r="AK97" s="1">
        <f t="shared" si="12"/>
        <v>25.884522999999998</v>
      </c>
      <c r="AL97" s="1">
        <f t="shared" si="12"/>
        <v>25.238173</v>
      </c>
      <c r="AM97" s="1">
        <f t="shared" si="12"/>
        <v>26.689191000000001</v>
      </c>
      <c r="AN97" s="1">
        <f t="shared" si="12"/>
        <v>26.825139</v>
      </c>
      <c r="AO97" s="1">
        <f t="shared" si="12"/>
        <v>27.642638000000002</v>
      </c>
      <c r="AP97" s="1">
        <f t="shared" si="12"/>
        <v>30.077186000000001</v>
      </c>
      <c r="AQ97" s="1">
        <f t="shared" si="12"/>
        <v>30.848076000000002</v>
      </c>
      <c r="AR97" s="1">
        <f t="shared" si="12"/>
        <v>31.620970999999997</v>
      </c>
      <c r="AS97" s="1">
        <f t="shared" si="12"/>
        <v>31.652859999999997</v>
      </c>
      <c r="AT97" s="1">
        <f t="shared" si="12"/>
        <v>31.826360900000001</v>
      </c>
      <c r="AU97" s="1">
        <f t="shared" si="12"/>
        <v>31.541400599999999</v>
      </c>
      <c r="AV97" s="1">
        <f t="shared" si="12"/>
        <v>31.784568</v>
      </c>
      <c r="AW97" s="1">
        <f t="shared" si="12"/>
        <v>32.689779000000001</v>
      </c>
      <c r="AX97" s="1">
        <f t="shared" si="12"/>
        <v>31.920060600000003</v>
      </c>
      <c r="AY97" s="1">
        <f t="shared" si="12"/>
        <v>33.901674999999997</v>
      </c>
      <c r="AZ97" s="1">
        <f t="shared" si="12"/>
        <v>29.221173000000004</v>
      </c>
      <c r="BA97" s="1">
        <f t="shared" si="12"/>
        <v>33.333677999999999</v>
      </c>
      <c r="BB97" s="1">
        <f t="shared" si="12"/>
        <v>34.488552000000006</v>
      </c>
      <c r="BC97" s="1">
        <f t="shared" si="12"/>
        <v>35.448135000000001</v>
      </c>
      <c r="BD97" s="1">
        <f t="shared" si="12"/>
        <v>34.599527399999999</v>
      </c>
      <c r="BE97" s="1">
        <f t="shared" si="12"/>
        <v>36.178791000000004</v>
      </c>
      <c r="BF97" s="1">
        <f t="shared" si="12"/>
        <v>36.022740519999992</v>
      </c>
      <c r="BG97" s="1">
        <f t="shared" si="12"/>
        <v>40.082785277418211</v>
      </c>
      <c r="BH97" s="38"/>
      <c r="BI97"/>
      <c r="BJ97"/>
      <c r="BK97"/>
      <c r="BL97"/>
      <c r="BM97"/>
      <c r="BN97"/>
      <c r="BO97"/>
      <c r="BP97"/>
      <c r="BQ97"/>
    </row>
    <row r="98" spans="1:69" s="37" customFormat="1" x14ac:dyDescent="0.2">
      <c r="A98" s="53" t="s">
        <v>125</v>
      </c>
      <c r="B98" s="54" t="s">
        <v>11</v>
      </c>
      <c r="C98" s="54" t="s">
        <v>14</v>
      </c>
      <c r="D98" s="54" t="s">
        <v>125</v>
      </c>
      <c r="E98" s="54" t="s">
        <v>11</v>
      </c>
      <c r="F98" s="55">
        <f>F99/F97</f>
        <v>1.6121801700707292</v>
      </c>
      <c r="G98" s="55">
        <f t="shared" ref="G98:BG98" si="13">G99/G97</f>
        <v>1.5528450023883145</v>
      </c>
      <c r="H98" s="55">
        <f t="shared" si="13"/>
        <v>1.5558841316572654</v>
      </c>
      <c r="I98" s="55">
        <f t="shared" si="13"/>
        <v>1.448139648318612</v>
      </c>
      <c r="J98" s="55">
        <f t="shared" si="13"/>
        <v>1.5823411346613323</v>
      </c>
      <c r="K98" s="55">
        <f t="shared" si="13"/>
        <v>1.6507048108852163</v>
      </c>
      <c r="L98" s="55">
        <f t="shared" si="13"/>
        <v>1.5965515165408188</v>
      </c>
      <c r="M98" s="55">
        <f t="shared" si="13"/>
        <v>1.7383780944848259</v>
      </c>
      <c r="N98" s="55">
        <f t="shared" si="13"/>
        <v>1.7723840870325598</v>
      </c>
      <c r="O98" s="55">
        <f t="shared" si="13"/>
        <v>1.7382315774670356</v>
      </c>
      <c r="P98" s="55">
        <f t="shared" si="13"/>
        <v>1.784019104284533</v>
      </c>
      <c r="Q98" s="55">
        <f t="shared" si="13"/>
        <v>1.7978290247745203</v>
      </c>
      <c r="R98" s="55">
        <f t="shared" si="13"/>
        <v>1.8161515212117816</v>
      </c>
      <c r="S98" s="55">
        <f t="shared" si="13"/>
        <v>1.5451341005751729</v>
      </c>
      <c r="T98" s="55">
        <f t="shared" si="13"/>
        <v>1.9068056121932442</v>
      </c>
      <c r="U98" s="55">
        <f t="shared" si="13"/>
        <v>1.7071148163534502</v>
      </c>
      <c r="V98" s="55">
        <f t="shared" si="13"/>
        <v>2.0048695005584483</v>
      </c>
      <c r="W98" s="55">
        <f t="shared" si="13"/>
        <v>1.9242292307025461</v>
      </c>
      <c r="X98" s="55">
        <f t="shared" si="13"/>
        <v>2.1037605640015986</v>
      </c>
      <c r="Y98" s="55">
        <f t="shared" si="13"/>
        <v>1.7427608704306414</v>
      </c>
      <c r="Z98" s="55">
        <f t="shared" si="13"/>
        <v>1.9705340523389208</v>
      </c>
      <c r="AA98" s="55">
        <f t="shared" si="13"/>
        <v>2.0677121624303627</v>
      </c>
      <c r="AB98" s="55">
        <f t="shared" si="13"/>
        <v>1.7188150060127918</v>
      </c>
      <c r="AC98" s="55">
        <f t="shared" si="13"/>
        <v>1.8574624026158628</v>
      </c>
      <c r="AD98" s="55">
        <f t="shared" si="13"/>
        <v>2.2249808606781505</v>
      </c>
      <c r="AE98" s="55">
        <f t="shared" si="13"/>
        <v>2.1990811090888838</v>
      </c>
      <c r="AF98" s="55">
        <f t="shared" si="13"/>
        <v>2.2413243998016839</v>
      </c>
      <c r="AG98" s="55">
        <f t="shared" si="13"/>
        <v>1.8086770092344446</v>
      </c>
      <c r="AH98" s="55">
        <f t="shared" si="13"/>
        <v>2.1366626231245229</v>
      </c>
      <c r="AI98" s="55">
        <f t="shared" si="13"/>
        <v>2.2559670500698981</v>
      </c>
      <c r="AJ98" s="55">
        <f t="shared" si="13"/>
        <v>2.2777169360367426</v>
      </c>
      <c r="AK98" s="55">
        <f t="shared" si="13"/>
        <v>2.4564986961513648</v>
      </c>
      <c r="AL98" s="55">
        <f t="shared" si="13"/>
        <v>2.163259361127289</v>
      </c>
      <c r="AM98" s="55">
        <f t="shared" si="13"/>
        <v>2.723283069913959</v>
      </c>
      <c r="AN98" s="55">
        <f t="shared" si="13"/>
        <v>2.35828228140775</v>
      </c>
      <c r="AO98" s="55">
        <f t="shared" si="13"/>
        <v>2.4924000017653882</v>
      </c>
      <c r="AP98" s="55">
        <f t="shared" si="13"/>
        <v>2.6022572058436579</v>
      </c>
      <c r="AQ98" s="55">
        <f t="shared" si="13"/>
        <v>2.5929661221010996</v>
      </c>
      <c r="AR98" s="55">
        <f t="shared" si="13"/>
        <v>2.4539110452996531</v>
      </c>
      <c r="AS98" s="55">
        <f t="shared" si="13"/>
        <v>2.5281633002515416</v>
      </c>
      <c r="AT98" s="55">
        <f t="shared" si="13"/>
        <v>2.6007619677309699</v>
      </c>
      <c r="AU98" s="55">
        <f t="shared" si="13"/>
        <v>2.5273495305722093</v>
      </c>
      <c r="AV98" s="55">
        <f t="shared" si="13"/>
        <v>2.2398504519551756</v>
      </c>
      <c r="AW98" s="55">
        <f t="shared" si="13"/>
        <v>2.7779127231175229</v>
      </c>
      <c r="AX98" s="55">
        <f t="shared" si="13"/>
        <v>2.8224722731259475</v>
      </c>
      <c r="AY98" s="55">
        <f t="shared" si="13"/>
        <v>2.7856880227894352</v>
      </c>
      <c r="AZ98" s="55">
        <f t="shared" si="13"/>
        <v>2.6857934484697097</v>
      </c>
      <c r="BA98" s="55">
        <f t="shared" si="13"/>
        <v>2.6164099563210517</v>
      </c>
      <c r="BB98" s="55">
        <f t="shared" si="13"/>
        <v>2.8614336084623089</v>
      </c>
      <c r="BC98" s="55">
        <f t="shared" si="13"/>
        <v>2.8248814782498433</v>
      </c>
      <c r="BD98" s="55">
        <f t="shared" si="13"/>
        <v>2.7346698758665706</v>
      </c>
      <c r="BE98" s="55">
        <f t="shared" si="13"/>
        <v>2.5748078287082614</v>
      </c>
      <c r="BF98" s="55">
        <f t="shared" si="13"/>
        <v>2.8113816866257686</v>
      </c>
      <c r="BG98" s="55">
        <f t="shared" si="13"/>
        <v>2.9970386812263761</v>
      </c>
      <c r="BH98" s="38"/>
      <c r="BI98"/>
      <c r="BJ98"/>
      <c r="BK98"/>
      <c r="BL98"/>
      <c r="BM98"/>
      <c r="BN98"/>
      <c r="BO98"/>
      <c r="BP98"/>
      <c r="BQ98"/>
    </row>
    <row r="99" spans="1:69" s="37" customFormat="1" x14ac:dyDescent="0.2">
      <c r="A99" s="53" t="s">
        <v>125</v>
      </c>
      <c r="B99" s="54" t="s">
        <v>112</v>
      </c>
      <c r="C99" s="54" t="s">
        <v>113</v>
      </c>
      <c r="D99" s="54" t="s">
        <v>125</v>
      </c>
      <c r="E99" s="54" t="s">
        <v>114</v>
      </c>
      <c r="F99" s="2">
        <f t="shared" ref="F99:BG100" si="14">F245+F318+F391+F464</f>
        <v>19.401060000000001</v>
      </c>
      <c r="G99" s="2">
        <f t="shared" si="14"/>
        <v>19.222704</v>
      </c>
      <c r="H99" s="2">
        <f t="shared" si="14"/>
        <v>19.941115000000003</v>
      </c>
      <c r="I99" s="2">
        <f t="shared" si="14"/>
        <v>19.805521000000002</v>
      </c>
      <c r="J99" s="2">
        <f t="shared" si="14"/>
        <v>23.898614000000002</v>
      </c>
      <c r="K99" s="2">
        <f t="shared" si="14"/>
        <v>26.333229999999997</v>
      </c>
      <c r="L99" s="2">
        <f t="shared" si="14"/>
        <v>27.580172000000001</v>
      </c>
      <c r="M99" s="2">
        <f t="shared" si="14"/>
        <v>31.119831000000001</v>
      </c>
      <c r="N99" s="2">
        <f t="shared" si="14"/>
        <v>31.676254</v>
      </c>
      <c r="O99" s="2">
        <f t="shared" si="14"/>
        <v>31.790379999999999</v>
      </c>
      <c r="P99" s="2">
        <f t="shared" si="14"/>
        <v>33.142068999999999</v>
      </c>
      <c r="Q99" s="2">
        <f t="shared" si="14"/>
        <v>35.581520999999995</v>
      </c>
      <c r="R99" s="2">
        <f t="shared" si="14"/>
        <v>43.408455000000004</v>
      </c>
      <c r="S99" s="2">
        <f t="shared" si="14"/>
        <v>34.347285000000007</v>
      </c>
      <c r="T99" s="2">
        <f t="shared" si="14"/>
        <v>43.864940000000004</v>
      </c>
      <c r="U99" s="2">
        <f t="shared" si="14"/>
        <v>36.366923</v>
      </c>
      <c r="V99" s="2">
        <f t="shared" si="14"/>
        <v>49.783504000000001</v>
      </c>
      <c r="W99" s="2">
        <f t="shared" si="14"/>
        <v>52.738913000000004</v>
      </c>
      <c r="X99" s="2">
        <f t="shared" si="14"/>
        <v>63.618136</v>
      </c>
      <c r="Y99" s="2">
        <f t="shared" si="14"/>
        <v>51.044598000000008</v>
      </c>
      <c r="Z99" s="2">
        <f t="shared" si="14"/>
        <v>56.359942000000004</v>
      </c>
      <c r="AA99" s="2">
        <f t="shared" si="14"/>
        <v>62.009993000000009</v>
      </c>
      <c r="AB99" s="2">
        <f t="shared" si="14"/>
        <v>46.783799999999992</v>
      </c>
      <c r="AC99" s="2">
        <f t="shared" si="14"/>
        <v>53.288671999999998</v>
      </c>
      <c r="AD99" s="2">
        <f t="shared" si="14"/>
        <v>59.863870999999996</v>
      </c>
      <c r="AE99" s="2">
        <f t="shared" si="14"/>
        <v>56.506580999999997</v>
      </c>
      <c r="AF99" s="2">
        <f t="shared" si="14"/>
        <v>57.612131999999995</v>
      </c>
      <c r="AG99" s="2">
        <f t="shared" si="14"/>
        <v>46.816898999999999</v>
      </c>
      <c r="AH99" s="2">
        <f t="shared" si="14"/>
        <v>57.595320000000001</v>
      </c>
      <c r="AI99" s="2">
        <f t="shared" si="14"/>
        <v>57.315240999999993</v>
      </c>
      <c r="AJ99" s="2">
        <f t="shared" si="14"/>
        <v>58.690421999999998</v>
      </c>
      <c r="AK99" s="2">
        <f t="shared" si="14"/>
        <v>63.585297000000004</v>
      </c>
      <c r="AL99" s="2">
        <f t="shared" si="14"/>
        <v>54.596713999999999</v>
      </c>
      <c r="AM99" s="2">
        <f t="shared" si="14"/>
        <v>72.68222200000001</v>
      </c>
      <c r="AN99" s="2">
        <f t="shared" si="14"/>
        <v>63.261250000000004</v>
      </c>
      <c r="AO99" s="2">
        <f t="shared" si="14"/>
        <v>68.89651099999999</v>
      </c>
      <c r="AP99" s="2">
        <f t="shared" si="14"/>
        <v>78.268573999999987</v>
      </c>
      <c r="AQ99" s="2">
        <f t="shared" si="14"/>
        <v>79.988016000000002</v>
      </c>
      <c r="AR99" s="2">
        <f t="shared" si="14"/>
        <v>77.595050000000015</v>
      </c>
      <c r="AS99" s="2">
        <f t="shared" si="14"/>
        <v>80.023599000000004</v>
      </c>
      <c r="AT99" s="2">
        <f t="shared" si="14"/>
        <v>82.772789000000003</v>
      </c>
      <c r="AU99" s="2">
        <f t="shared" si="14"/>
        <v>79.716144</v>
      </c>
      <c r="AV99" s="2">
        <f t="shared" si="14"/>
        <v>71.192679000000012</v>
      </c>
      <c r="AW99" s="2">
        <f t="shared" si="14"/>
        <v>90.809353000000016</v>
      </c>
      <c r="AX99" s="2">
        <f t="shared" si="14"/>
        <v>90.093485999999999</v>
      </c>
      <c r="AY99" s="2">
        <f t="shared" si="14"/>
        <v>94.439490000000021</v>
      </c>
      <c r="AZ99" s="2">
        <f t="shared" si="14"/>
        <v>78.482034999999982</v>
      </c>
      <c r="BA99" s="2">
        <f t="shared" si="14"/>
        <v>87.214567000000002</v>
      </c>
      <c r="BB99" s="2">
        <f t="shared" si="14"/>
        <v>98.686701799999994</v>
      </c>
      <c r="BC99" s="2">
        <f t="shared" si="14"/>
        <v>100.13678</v>
      </c>
      <c r="BD99" s="2">
        <f t="shared" si="14"/>
        <v>94.618285300000011</v>
      </c>
      <c r="BE99" s="2">
        <f t="shared" si="14"/>
        <v>93.153434300000001</v>
      </c>
      <c r="BF99" s="2">
        <f t="shared" si="14"/>
        <v>101.273673</v>
      </c>
      <c r="BG99" s="2">
        <f t="shared" si="14"/>
        <v>120.12965792771348</v>
      </c>
      <c r="BH99" s="38"/>
      <c r="BI99"/>
      <c r="BJ99"/>
      <c r="BK99"/>
      <c r="BL99"/>
      <c r="BM99"/>
      <c r="BN99"/>
      <c r="BO99"/>
      <c r="BP99"/>
      <c r="BQ99"/>
    </row>
    <row r="100" spans="1:69" s="37" customFormat="1" x14ac:dyDescent="0.2">
      <c r="A100" s="49" t="s">
        <v>127</v>
      </c>
      <c r="B100" s="50" t="s">
        <v>13</v>
      </c>
      <c r="C100" s="50" t="s">
        <v>15</v>
      </c>
      <c r="D100" s="69" t="s">
        <v>127</v>
      </c>
      <c r="E100" s="50" t="s">
        <v>12</v>
      </c>
      <c r="F100" s="1">
        <f t="shared" si="14"/>
        <v>1.0961989999999999</v>
      </c>
      <c r="G100" s="1">
        <f t="shared" si="14"/>
        <v>1.000645</v>
      </c>
      <c r="H100" s="1">
        <f t="shared" si="14"/>
        <v>0.9121999999999999</v>
      </c>
      <c r="I100" s="1">
        <f t="shared" si="14"/>
        <v>1.1723079999999999</v>
      </c>
      <c r="J100" s="1">
        <f t="shared" si="14"/>
        <v>1.503017</v>
      </c>
      <c r="K100" s="1">
        <f t="shared" si="14"/>
        <v>1.472926</v>
      </c>
      <c r="L100" s="1">
        <f t="shared" si="14"/>
        <v>1.63961</v>
      </c>
      <c r="M100" s="1">
        <f t="shared" si="14"/>
        <v>1.5077980000000002</v>
      </c>
      <c r="N100" s="1">
        <f t="shared" si="14"/>
        <v>1.687997</v>
      </c>
      <c r="O100" s="1">
        <f t="shared" si="14"/>
        <v>2.7530110000000003</v>
      </c>
      <c r="P100" s="1">
        <f t="shared" si="14"/>
        <v>3.4392909999999999</v>
      </c>
      <c r="Q100" s="1">
        <f t="shared" si="14"/>
        <v>2.579161</v>
      </c>
      <c r="R100" s="1">
        <f t="shared" si="14"/>
        <v>2.5807180000000001</v>
      </c>
      <c r="S100" s="1">
        <f t="shared" si="14"/>
        <v>2.5042050000000002</v>
      </c>
      <c r="T100" s="1">
        <f t="shared" si="14"/>
        <v>3.1381039999999998</v>
      </c>
      <c r="U100" s="1">
        <f t="shared" si="14"/>
        <v>2.0854110000000001</v>
      </c>
      <c r="V100" s="1">
        <f t="shared" si="14"/>
        <v>2.8337100000000004</v>
      </c>
      <c r="W100" s="1">
        <f t="shared" si="14"/>
        <v>4.2399630000000004</v>
      </c>
      <c r="X100" s="1">
        <f t="shared" si="14"/>
        <v>4.6264400000000006</v>
      </c>
      <c r="Y100" s="1">
        <f t="shared" si="14"/>
        <v>3.7712970000000001</v>
      </c>
      <c r="Z100" s="1">
        <f t="shared" si="14"/>
        <v>3.2194719999999997</v>
      </c>
      <c r="AA100" s="1">
        <f t="shared" si="14"/>
        <v>3.7431210000000004</v>
      </c>
      <c r="AB100" s="1">
        <f t="shared" si="14"/>
        <v>4.4694519999999995</v>
      </c>
      <c r="AC100" s="1">
        <f t="shared" si="14"/>
        <v>5.455209</v>
      </c>
      <c r="AD100" s="1">
        <f t="shared" si="14"/>
        <v>5.4261689999999998</v>
      </c>
      <c r="AE100" s="1">
        <f t="shared" si="14"/>
        <v>5.3172940000000004</v>
      </c>
      <c r="AF100" s="1">
        <f t="shared" si="14"/>
        <v>6.1873960000000006</v>
      </c>
      <c r="AG100" s="1">
        <f t="shared" si="14"/>
        <v>7.2605389999999996</v>
      </c>
      <c r="AH100" s="1">
        <f t="shared" si="14"/>
        <v>6.5016139999999991</v>
      </c>
      <c r="AI100" s="1">
        <f t="shared" si="14"/>
        <v>6.2502299999999993</v>
      </c>
      <c r="AJ100" s="1">
        <f t="shared" si="14"/>
        <v>7.167332</v>
      </c>
      <c r="AK100" s="1">
        <f t="shared" si="14"/>
        <v>6.7427279999999996</v>
      </c>
      <c r="AL100" s="1">
        <f t="shared" si="14"/>
        <v>7.6521969999999992</v>
      </c>
      <c r="AM100" s="1">
        <f t="shared" si="14"/>
        <v>9.9664509999999993</v>
      </c>
      <c r="AN100" s="1">
        <f t="shared" si="14"/>
        <v>10.142602999999999</v>
      </c>
      <c r="AO100" s="1">
        <f t="shared" si="14"/>
        <v>7.6455029999999997</v>
      </c>
      <c r="AP100" s="1">
        <f t="shared" si="14"/>
        <v>9.6561009999999996</v>
      </c>
      <c r="AQ100" s="1">
        <f t="shared" si="14"/>
        <v>11.487392</v>
      </c>
      <c r="AR100" s="1">
        <f t="shared" si="14"/>
        <v>13.448288</v>
      </c>
      <c r="AS100" s="1">
        <f t="shared" si="14"/>
        <v>11.557755</v>
      </c>
      <c r="AT100" s="1">
        <f t="shared" si="14"/>
        <v>10.274191</v>
      </c>
      <c r="AU100" s="1">
        <f t="shared" si="14"/>
        <v>10.018953</v>
      </c>
      <c r="AV100" s="1">
        <f t="shared" si="14"/>
        <v>10.866765000000001</v>
      </c>
      <c r="AW100" s="1">
        <f t="shared" si="14"/>
        <v>11.655526</v>
      </c>
      <c r="AX100" s="1">
        <f t="shared" si="14"/>
        <v>12.104355999999999</v>
      </c>
      <c r="AY100" s="1">
        <f t="shared" si="14"/>
        <v>13.215987999999999</v>
      </c>
      <c r="AZ100" s="1">
        <f t="shared" si="14"/>
        <v>16.402748000000003</v>
      </c>
      <c r="BA100" s="1">
        <f t="shared" si="14"/>
        <v>17.283238000000001</v>
      </c>
      <c r="BB100" s="1">
        <f t="shared" si="14"/>
        <v>17.263629000000002</v>
      </c>
      <c r="BC100" s="1">
        <f t="shared" si="14"/>
        <v>18.378677</v>
      </c>
      <c r="BD100" s="1">
        <f t="shared" si="14"/>
        <v>18.995956999999997</v>
      </c>
      <c r="BE100" s="1">
        <f t="shared" si="14"/>
        <v>19.884985999999998</v>
      </c>
      <c r="BF100" s="1">
        <f t="shared" si="14"/>
        <v>21.531718000000001</v>
      </c>
      <c r="BG100" s="1">
        <f t="shared" si="14"/>
        <v>20.689754799296097</v>
      </c>
      <c r="BH100" s="38"/>
      <c r="BI100"/>
      <c r="BJ100"/>
      <c r="BK100"/>
      <c r="BL100"/>
      <c r="BM100"/>
      <c r="BN100"/>
      <c r="BO100"/>
      <c r="BP100"/>
      <c r="BQ100"/>
    </row>
    <row r="101" spans="1:69" s="37" customFormat="1" x14ac:dyDescent="0.2">
      <c r="A101" s="53" t="s">
        <v>127</v>
      </c>
      <c r="B101" s="54" t="s">
        <v>11</v>
      </c>
      <c r="C101" s="54" t="s">
        <v>14</v>
      </c>
      <c r="D101" s="54" t="s">
        <v>127</v>
      </c>
      <c r="E101" s="54" t="s">
        <v>11</v>
      </c>
      <c r="F101" s="55">
        <f>F102/F100</f>
        <v>1.3471513840096554</v>
      </c>
      <c r="G101" s="55">
        <f t="shared" ref="G101:BG101" si="15">G102/G100</f>
        <v>1.5017503710106981</v>
      </c>
      <c r="H101" s="55">
        <f t="shared" si="15"/>
        <v>1.2233764525323394</v>
      </c>
      <c r="I101" s="55">
        <f t="shared" si="15"/>
        <v>1.3525728733404534</v>
      </c>
      <c r="J101" s="55">
        <f t="shared" si="15"/>
        <v>1.4811089961058326</v>
      </c>
      <c r="K101" s="55">
        <f t="shared" si="15"/>
        <v>1.3903149241713433</v>
      </c>
      <c r="L101" s="55">
        <f t="shared" si="15"/>
        <v>1.5911265483865067</v>
      </c>
      <c r="M101" s="55">
        <f t="shared" si="15"/>
        <v>1.5884461977002222</v>
      </c>
      <c r="N101" s="55">
        <f t="shared" si="15"/>
        <v>1.3200349289720301</v>
      </c>
      <c r="O101" s="55">
        <f t="shared" si="15"/>
        <v>1.3320284590217764</v>
      </c>
      <c r="P101" s="55">
        <f t="shared" si="15"/>
        <v>1.3174151300369759</v>
      </c>
      <c r="Q101" s="55">
        <f t="shared" si="15"/>
        <v>1.4106079457622074</v>
      </c>
      <c r="R101" s="55">
        <f t="shared" si="15"/>
        <v>1.4153065154736009</v>
      </c>
      <c r="S101" s="55">
        <f t="shared" si="15"/>
        <v>1.5076313640456751</v>
      </c>
      <c r="T101" s="55">
        <f t="shared" si="15"/>
        <v>1.4369284765578196</v>
      </c>
      <c r="U101" s="55">
        <f t="shared" si="15"/>
        <v>1.8085734658539729</v>
      </c>
      <c r="V101" s="55">
        <f t="shared" si="15"/>
        <v>1.6267236238006004</v>
      </c>
      <c r="W101" s="55">
        <f t="shared" si="15"/>
        <v>1.5479668100877295</v>
      </c>
      <c r="X101" s="55">
        <f t="shared" si="15"/>
        <v>1.237948400930305</v>
      </c>
      <c r="Y101" s="55">
        <f t="shared" si="15"/>
        <v>1.664484128404631</v>
      </c>
      <c r="Z101" s="55">
        <f t="shared" si="15"/>
        <v>1.7047329499992547</v>
      </c>
      <c r="AA101" s="55">
        <f t="shared" si="15"/>
        <v>1.7677390071012931</v>
      </c>
      <c r="AB101" s="55">
        <f t="shared" si="15"/>
        <v>1.5849965499126066</v>
      </c>
      <c r="AC101" s="55">
        <f t="shared" si="15"/>
        <v>1.7097333942659212</v>
      </c>
      <c r="AD101" s="55">
        <f t="shared" si="15"/>
        <v>1.8259757482673318</v>
      </c>
      <c r="AE101" s="55">
        <f t="shared" si="15"/>
        <v>1.9818849587779046</v>
      </c>
      <c r="AF101" s="55">
        <f t="shared" si="15"/>
        <v>2.0608550026537817</v>
      </c>
      <c r="AG101" s="55">
        <f t="shared" si="15"/>
        <v>1.7422994353449519</v>
      </c>
      <c r="AH101" s="55">
        <f t="shared" si="15"/>
        <v>1.8562609222879125</v>
      </c>
      <c r="AI101" s="55">
        <f t="shared" si="15"/>
        <v>2.0242395879831623</v>
      </c>
      <c r="AJ101" s="55">
        <f t="shared" si="15"/>
        <v>2.0270175847860825</v>
      </c>
      <c r="AK101" s="55">
        <f t="shared" si="15"/>
        <v>1.8514805876790521</v>
      </c>
      <c r="AL101" s="55">
        <f t="shared" si="15"/>
        <v>1.8096423811357707</v>
      </c>
      <c r="AM101" s="55">
        <f t="shared" si="15"/>
        <v>1.6369435820233298</v>
      </c>
      <c r="AN101" s="55">
        <f t="shared" si="15"/>
        <v>1.7818968168230578</v>
      </c>
      <c r="AO101" s="55">
        <f t="shared" si="15"/>
        <v>1.9093361156224777</v>
      </c>
      <c r="AP101" s="55">
        <f t="shared" si="15"/>
        <v>1.8863349710198765</v>
      </c>
      <c r="AQ101" s="55">
        <f t="shared" si="15"/>
        <v>1.917918444848056</v>
      </c>
      <c r="AR101" s="55">
        <f t="shared" si="15"/>
        <v>1.9792991494530752</v>
      </c>
      <c r="AS101" s="55">
        <f t="shared" si="15"/>
        <v>1.8726581416546728</v>
      </c>
      <c r="AT101" s="55">
        <f t="shared" si="15"/>
        <v>1.9198020554611066</v>
      </c>
      <c r="AU101" s="55">
        <f t="shared" si="15"/>
        <v>1.8089249445525895</v>
      </c>
      <c r="AV101" s="55">
        <f t="shared" si="15"/>
        <v>1.8984564403481623</v>
      </c>
      <c r="AW101" s="55">
        <f t="shared" si="15"/>
        <v>2.228665527407343</v>
      </c>
      <c r="AX101" s="55">
        <f t="shared" si="15"/>
        <v>2.3282510031925705</v>
      </c>
      <c r="AY101" s="55">
        <f t="shared" si="15"/>
        <v>2.0993706259418516</v>
      </c>
      <c r="AZ101" s="55">
        <f t="shared" si="15"/>
        <v>1.9576681297548433</v>
      </c>
      <c r="BA101" s="55">
        <f t="shared" si="15"/>
        <v>2.2326362687362171</v>
      </c>
      <c r="BB101" s="55">
        <f t="shared" si="15"/>
        <v>2.3409591054117298</v>
      </c>
      <c r="BC101" s="55">
        <f t="shared" si="15"/>
        <v>2.1299386892756211</v>
      </c>
      <c r="BD101" s="55">
        <f t="shared" si="15"/>
        <v>2.0890641571782882</v>
      </c>
      <c r="BE101" s="55">
        <f t="shared" si="15"/>
        <v>2.133667602280434</v>
      </c>
      <c r="BF101" s="55">
        <f t="shared" si="15"/>
        <v>2.2658011775929818</v>
      </c>
      <c r="BG101" s="55">
        <f t="shared" si="15"/>
        <v>2.3707487690707909</v>
      </c>
      <c r="BH101" s="38"/>
      <c r="BI101"/>
      <c r="BJ101"/>
      <c r="BK101"/>
      <c r="BL101"/>
      <c r="BM101"/>
      <c r="BN101"/>
      <c r="BO101"/>
      <c r="BP101"/>
      <c r="BQ101"/>
    </row>
    <row r="102" spans="1:69" s="37" customFormat="1" x14ac:dyDescent="0.2">
      <c r="A102" s="53" t="s">
        <v>127</v>
      </c>
      <c r="B102" s="54" t="s">
        <v>112</v>
      </c>
      <c r="C102" s="54" t="s">
        <v>113</v>
      </c>
      <c r="D102" s="54" t="s">
        <v>127</v>
      </c>
      <c r="E102" s="54" t="s">
        <v>114</v>
      </c>
      <c r="F102" s="2">
        <f t="shared" ref="F102:BG103" si="16">F248+F321+F394+F467</f>
        <v>1.4767460000000001</v>
      </c>
      <c r="G102" s="2">
        <f t="shared" si="16"/>
        <v>1.5027189999999999</v>
      </c>
      <c r="H102" s="2">
        <f t="shared" si="16"/>
        <v>1.115964</v>
      </c>
      <c r="I102" s="2">
        <f t="shared" si="16"/>
        <v>1.5856320000000002</v>
      </c>
      <c r="J102" s="2">
        <f t="shared" si="16"/>
        <v>2.2261320000000002</v>
      </c>
      <c r="K102" s="2">
        <f t="shared" si="16"/>
        <v>2.047831</v>
      </c>
      <c r="L102" s="2">
        <f t="shared" si="16"/>
        <v>2.6088270000000002</v>
      </c>
      <c r="M102" s="2">
        <f t="shared" si="16"/>
        <v>2.3950559999999999</v>
      </c>
      <c r="N102" s="2">
        <f t="shared" si="16"/>
        <v>2.2282150000000001</v>
      </c>
      <c r="O102" s="2">
        <f t="shared" si="16"/>
        <v>3.6670890000000003</v>
      </c>
      <c r="P102" s="2">
        <f t="shared" si="16"/>
        <v>4.5309740000000005</v>
      </c>
      <c r="Q102" s="2">
        <f t="shared" si="16"/>
        <v>3.6381850000000004</v>
      </c>
      <c r="R102" s="2">
        <f t="shared" si="16"/>
        <v>3.6525070000000004</v>
      </c>
      <c r="S102" s="2">
        <f t="shared" si="16"/>
        <v>3.7754180000000002</v>
      </c>
      <c r="T102" s="2">
        <f t="shared" si="16"/>
        <v>4.5092309999999998</v>
      </c>
      <c r="U102" s="2">
        <f t="shared" si="16"/>
        <v>3.7716189999999998</v>
      </c>
      <c r="V102" s="2">
        <f t="shared" si="16"/>
        <v>4.6096630000000003</v>
      </c>
      <c r="W102" s="2">
        <f t="shared" si="16"/>
        <v>6.5633220000000003</v>
      </c>
      <c r="X102" s="2">
        <f t="shared" si="16"/>
        <v>5.7272940000000006</v>
      </c>
      <c r="Y102" s="2">
        <f t="shared" si="16"/>
        <v>6.2772639999999997</v>
      </c>
      <c r="Z102" s="2">
        <f t="shared" si="16"/>
        <v>5.48834</v>
      </c>
      <c r="AA102" s="2">
        <f t="shared" si="16"/>
        <v>6.6168610000000001</v>
      </c>
      <c r="AB102" s="2">
        <f t="shared" si="16"/>
        <v>7.0840659999999991</v>
      </c>
      <c r="AC102" s="2">
        <f t="shared" si="16"/>
        <v>9.3269530000000014</v>
      </c>
      <c r="AD102" s="2">
        <f t="shared" si="16"/>
        <v>9.9080529999999989</v>
      </c>
      <c r="AE102" s="2">
        <f t="shared" si="16"/>
        <v>10.538265000000001</v>
      </c>
      <c r="AF102" s="2">
        <f t="shared" si="16"/>
        <v>12.751325999999999</v>
      </c>
      <c r="AG102" s="2">
        <f t="shared" si="16"/>
        <v>12.650033000000001</v>
      </c>
      <c r="AH102" s="2">
        <f t="shared" si="16"/>
        <v>12.068692000000002</v>
      </c>
      <c r="AI102" s="2">
        <f t="shared" si="16"/>
        <v>12.651963</v>
      </c>
      <c r="AJ102" s="2">
        <f t="shared" si="16"/>
        <v>14.528308000000003</v>
      </c>
      <c r="AK102" s="2">
        <f t="shared" si="16"/>
        <v>12.484029999999999</v>
      </c>
      <c r="AL102" s="2">
        <f t="shared" si="16"/>
        <v>13.84774</v>
      </c>
      <c r="AM102" s="2">
        <f t="shared" si="16"/>
        <v>16.314517999999996</v>
      </c>
      <c r="AN102" s="2">
        <f t="shared" si="16"/>
        <v>18.073071999999996</v>
      </c>
      <c r="AO102" s="2">
        <f t="shared" si="16"/>
        <v>14.597835</v>
      </c>
      <c r="AP102" s="2">
        <f t="shared" si="16"/>
        <v>18.214641</v>
      </c>
      <c r="AQ102" s="2">
        <f t="shared" si="16"/>
        <v>22.031880999999998</v>
      </c>
      <c r="AR102" s="2">
        <f t="shared" si="16"/>
        <v>26.618184999999997</v>
      </c>
      <c r="AS102" s="2">
        <f t="shared" si="16"/>
        <v>21.643724000000002</v>
      </c>
      <c r="AT102" s="2">
        <f t="shared" si="16"/>
        <v>19.724413000000002</v>
      </c>
      <c r="AU102" s="2">
        <f t="shared" si="16"/>
        <v>18.123533999999999</v>
      </c>
      <c r="AV102" s="2">
        <f t="shared" si="16"/>
        <v>20.63008</v>
      </c>
      <c r="AW102" s="2">
        <f t="shared" si="16"/>
        <v>25.976268999999998</v>
      </c>
      <c r="AX102" s="2">
        <f t="shared" si="16"/>
        <v>28.181979000000005</v>
      </c>
      <c r="AY102" s="2">
        <f t="shared" si="16"/>
        <v>27.745256999999999</v>
      </c>
      <c r="AZ102" s="2">
        <f t="shared" si="16"/>
        <v>32.111136999999999</v>
      </c>
      <c r="BA102" s="2">
        <f t="shared" si="16"/>
        <v>38.587184000000001</v>
      </c>
      <c r="BB102" s="2">
        <f t="shared" si="16"/>
        <v>40.413449499999999</v>
      </c>
      <c r="BC102" s="2">
        <f t="shared" si="16"/>
        <v>39.145455200000001</v>
      </c>
      <c r="BD102" s="2">
        <f t="shared" si="16"/>
        <v>39.683772900000001</v>
      </c>
      <c r="BE102" s="2">
        <f t="shared" si="16"/>
        <v>42.427950399999993</v>
      </c>
      <c r="BF102" s="2">
        <f t="shared" si="16"/>
        <v>48.786592000000006</v>
      </c>
      <c r="BG102" s="2">
        <f t="shared" si="16"/>
        <v>49.050210722807705</v>
      </c>
      <c r="BH102" s="38"/>
      <c r="BI102"/>
      <c r="BJ102"/>
      <c r="BK102"/>
      <c r="BL102"/>
      <c r="BM102"/>
      <c r="BN102"/>
      <c r="BO102"/>
      <c r="BP102"/>
      <c r="BQ102"/>
    </row>
    <row r="103" spans="1:69" s="37" customFormat="1" x14ac:dyDescent="0.2">
      <c r="A103" s="49" t="s">
        <v>129</v>
      </c>
      <c r="B103" s="50" t="s">
        <v>13</v>
      </c>
      <c r="C103" s="50" t="s">
        <v>15</v>
      </c>
      <c r="D103" s="69" t="s">
        <v>129</v>
      </c>
      <c r="E103" s="50" t="s">
        <v>12</v>
      </c>
      <c r="F103" s="1">
        <f t="shared" si="16"/>
        <v>5.1631960000000001</v>
      </c>
      <c r="G103" s="1">
        <f t="shared" si="16"/>
        <v>5.3723380000000001</v>
      </c>
      <c r="H103" s="1">
        <f t="shared" si="16"/>
        <v>5.4759699999999993</v>
      </c>
      <c r="I103" s="1">
        <f t="shared" si="16"/>
        <v>5.6662480000000004</v>
      </c>
      <c r="J103" s="1">
        <f t="shared" si="16"/>
        <v>5.9427880000000002</v>
      </c>
      <c r="K103" s="1">
        <f t="shared" si="16"/>
        <v>6.0991340000000003</v>
      </c>
      <c r="L103" s="1">
        <f t="shared" si="16"/>
        <v>5.9151229999999995</v>
      </c>
      <c r="M103" s="1">
        <f t="shared" si="16"/>
        <v>6.0703960000000006</v>
      </c>
      <c r="N103" s="1">
        <f t="shared" si="16"/>
        <v>6.1175499999999996</v>
      </c>
      <c r="O103" s="1">
        <f t="shared" si="16"/>
        <v>6.3074979999999998</v>
      </c>
      <c r="P103" s="1">
        <f t="shared" si="16"/>
        <v>6.3368819999999992</v>
      </c>
      <c r="Q103" s="1">
        <f t="shared" si="16"/>
        <v>6.6448710000000002</v>
      </c>
      <c r="R103" s="1">
        <f t="shared" si="16"/>
        <v>6.9394739999999997</v>
      </c>
      <c r="S103" s="1">
        <f t="shared" si="16"/>
        <v>6.7277329999999997</v>
      </c>
      <c r="T103" s="1">
        <f t="shared" si="16"/>
        <v>6.7843400000000003</v>
      </c>
      <c r="U103" s="1">
        <f t="shared" si="16"/>
        <v>6.8324799999999994</v>
      </c>
      <c r="V103" s="1">
        <f t="shared" si="16"/>
        <v>7.4347310000000002</v>
      </c>
      <c r="W103" s="1">
        <f t="shared" si="16"/>
        <v>7.8445429999999998</v>
      </c>
      <c r="X103" s="1">
        <f t="shared" si="16"/>
        <v>8.974907</v>
      </c>
      <c r="Y103" s="1">
        <f t="shared" si="16"/>
        <v>8.2689640000000004</v>
      </c>
      <c r="Z103" s="1">
        <f t="shared" si="16"/>
        <v>8.3644099999999995</v>
      </c>
      <c r="AA103" s="1">
        <f t="shared" si="16"/>
        <v>8.8942630000000005</v>
      </c>
      <c r="AB103" s="1">
        <f t="shared" si="16"/>
        <v>8.3580579999999998</v>
      </c>
      <c r="AC103" s="1">
        <f t="shared" si="16"/>
        <v>8.578952000000001</v>
      </c>
      <c r="AD103" s="1">
        <f t="shared" si="16"/>
        <v>8.6760819999999992</v>
      </c>
      <c r="AE103" s="1">
        <f t="shared" si="16"/>
        <v>8.4105230000000013</v>
      </c>
      <c r="AF103" s="1">
        <f t="shared" si="16"/>
        <v>8.8950610000000001</v>
      </c>
      <c r="AG103" s="1">
        <f t="shared" si="16"/>
        <v>8.8328109999999995</v>
      </c>
      <c r="AH103" s="1">
        <f t="shared" si="16"/>
        <v>8.852055</v>
      </c>
      <c r="AI103" s="1">
        <f t="shared" si="16"/>
        <v>9.5224849999999996</v>
      </c>
      <c r="AJ103" s="1">
        <f t="shared" si="16"/>
        <v>9.6679030000000008</v>
      </c>
      <c r="AK103" s="1">
        <f t="shared" si="16"/>
        <v>10.485977739999999</v>
      </c>
      <c r="AL103" s="1">
        <f t="shared" si="16"/>
        <v>11.1392449</v>
      </c>
      <c r="AM103" s="1">
        <f t="shared" si="16"/>
        <v>11.598636000000001</v>
      </c>
      <c r="AN103" s="1">
        <f t="shared" si="16"/>
        <v>12.785682100000002</v>
      </c>
      <c r="AO103" s="1">
        <f t="shared" si="16"/>
        <v>12.268121000000001</v>
      </c>
      <c r="AP103" s="1">
        <f t="shared" si="16"/>
        <v>11.239576000000001</v>
      </c>
      <c r="AQ103" s="1">
        <f t="shared" si="16"/>
        <v>12.491061999999999</v>
      </c>
      <c r="AR103" s="1">
        <f t="shared" si="16"/>
        <v>14.513615000000001</v>
      </c>
      <c r="AS103" s="1">
        <f t="shared" si="16"/>
        <v>12.946780000000002</v>
      </c>
      <c r="AT103" s="1">
        <f t="shared" si="16"/>
        <v>11.279564000000001</v>
      </c>
      <c r="AU103" s="1">
        <f t="shared" si="16"/>
        <v>11.915862000000001</v>
      </c>
      <c r="AV103" s="1">
        <f t="shared" si="16"/>
        <v>15.143592000000002</v>
      </c>
      <c r="AW103" s="1">
        <f t="shared" si="16"/>
        <v>13.745585000000002</v>
      </c>
      <c r="AX103" s="1">
        <f t="shared" si="16"/>
        <v>14.960615000000001</v>
      </c>
      <c r="AY103" s="1">
        <f t="shared" si="16"/>
        <v>15.732229999999999</v>
      </c>
      <c r="AZ103" s="1">
        <f t="shared" si="16"/>
        <v>13.482775999999999</v>
      </c>
      <c r="BA103" s="1">
        <f t="shared" si="16"/>
        <v>16.176172000000001</v>
      </c>
      <c r="BB103" s="1">
        <f t="shared" si="16"/>
        <v>15.738626</v>
      </c>
      <c r="BC103" s="1">
        <f t="shared" si="16"/>
        <v>15.975119000000001</v>
      </c>
      <c r="BD103" s="1">
        <f t="shared" si="16"/>
        <v>18.352492000000002</v>
      </c>
      <c r="BE103" s="1">
        <f t="shared" si="16"/>
        <v>17.620027999999998</v>
      </c>
      <c r="BF103" s="1">
        <f t="shared" si="16"/>
        <v>18.48387885</v>
      </c>
      <c r="BG103" s="1">
        <f t="shared" si="16"/>
        <v>17.949379404293442</v>
      </c>
      <c r="BH103" s="38"/>
      <c r="BI103"/>
      <c r="BJ103"/>
      <c r="BK103"/>
      <c r="BL103"/>
      <c r="BM103"/>
      <c r="BN103"/>
      <c r="BO103"/>
      <c r="BP103"/>
      <c r="BQ103"/>
    </row>
    <row r="104" spans="1:69" s="37" customFormat="1" x14ac:dyDescent="0.2">
      <c r="A104" s="53" t="s">
        <v>129</v>
      </c>
      <c r="B104" s="54" t="s">
        <v>11</v>
      </c>
      <c r="C104" s="54" t="s">
        <v>14</v>
      </c>
      <c r="D104" s="54" t="s">
        <v>129</v>
      </c>
      <c r="E104" s="54" t="s">
        <v>11</v>
      </c>
      <c r="F104" s="55">
        <f>F105/F103</f>
        <v>1.1283590628750102</v>
      </c>
      <c r="G104" s="55">
        <f t="shared" ref="G104:BG104" si="17">G105/G103</f>
        <v>1.1113399789812184</v>
      </c>
      <c r="H104" s="55">
        <f t="shared" si="17"/>
        <v>1.0237479387213588</v>
      </c>
      <c r="I104" s="55">
        <f t="shared" si="17"/>
        <v>1.3015328661929375</v>
      </c>
      <c r="J104" s="55">
        <f t="shared" si="17"/>
        <v>1.1427449540518693</v>
      </c>
      <c r="K104" s="55">
        <f t="shared" si="17"/>
        <v>1.2716916860655956</v>
      </c>
      <c r="L104" s="55">
        <f t="shared" si="17"/>
        <v>1.4073347249076646</v>
      </c>
      <c r="M104" s="55">
        <f t="shared" si="17"/>
        <v>1.3934593393907084</v>
      </c>
      <c r="N104" s="55">
        <f t="shared" si="17"/>
        <v>1.3683955178135037</v>
      </c>
      <c r="O104" s="55">
        <f t="shared" si="17"/>
        <v>1.2765345308076197</v>
      </c>
      <c r="P104" s="55">
        <f t="shared" si="17"/>
        <v>1.2766089063990778</v>
      </c>
      <c r="Q104" s="55">
        <f t="shared" si="17"/>
        <v>1.161861381507632</v>
      </c>
      <c r="R104" s="55">
        <f t="shared" si="17"/>
        <v>1.4562011472339258</v>
      </c>
      <c r="S104" s="55">
        <f t="shared" si="17"/>
        <v>1.3461659373224235</v>
      </c>
      <c r="T104" s="55">
        <f t="shared" si="17"/>
        <v>1.1619740461120758</v>
      </c>
      <c r="U104" s="55">
        <f t="shared" si="17"/>
        <v>1.1717761339952699</v>
      </c>
      <c r="V104" s="55">
        <f t="shared" si="17"/>
        <v>1.3303650125337418</v>
      </c>
      <c r="W104" s="55">
        <f t="shared" si="17"/>
        <v>1.2804293379486862</v>
      </c>
      <c r="X104" s="55">
        <f t="shared" si="17"/>
        <v>1.3591723011725916</v>
      </c>
      <c r="Y104" s="55">
        <f t="shared" si="17"/>
        <v>1.1629331074606202</v>
      </c>
      <c r="Z104" s="55">
        <f t="shared" si="17"/>
        <v>1.2121149011107777</v>
      </c>
      <c r="AA104" s="55">
        <f t="shared" si="17"/>
        <v>1.3170894541796212</v>
      </c>
      <c r="AB104" s="55">
        <f t="shared" si="17"/>
        <v>1.2449738922606184</v>
      </c>
      <c r="AC104" s="55">
        <f t="shared" si="17"/>
        <v>1.278169174976151</v>
      </c>
      <c r="AD104" s="55">
        <f t="shared" si="17"/>
        <v>1.3677389171748262</v>
      </c>
      <c r="AE104" s="55">
        <f t="shared" si="17"/>
        <v>1.5230174152071159</v>
      </c>
      <c r="AF104" s="55">
        <f t="shared" si="17"/>
        <v>1.6027271763510109</v>
      </c>
      <c r="AG104" s="55">
        <f t="shared" si="17"/>
        <v>1.5412200034620915</v>
      </c>
      <c r="AH104" s="55">
        <f t="shared" si="17"/>
        <v>1.5866088721771385</v>
      </c>
      <c r="AI104" s="55">
        <f t="shared" si="17"/>
        <v>1.4832574690325058</v>
      </c>
      <c r="AJ104" s="55">
        <f t="shared" si="17"/>
        <v>1.4594539270822224</v>
      </c>
      <c r="AK104" s="55">
        <f t="shared" si="17"/>
        <v>1.2999648042357947</v>
      </c>
      <c r="AL104" s="55">
        <f t="shared" si="17"/>
        <v>1.1133876767535655</v>
      </c>
      <c r="AM104" s="55">
        <f t="shared" si="17"/>
        <v>1.1480957760895332</v>
      </c>
      <c r="AN104" s="55">
        <f t="shared" si="17"/>
        <v>1.2288605236008487</v>
      </c>
      <c r="AO104" s="55">
        <f t="shared" si="17"/>
        <v>1.1442317042683228</v>
      </c>
      <c r="AP104" s="55">
        <f t="shared" si="17"/>
        <v>1.2052925306079161</v>
      </c>
      <c r="AQ104" s="55">
        <f t="shared" si="17"/>
        <v>1.171394634019109</v>
      </c>
      <c r="AR104" s="55">
        <f t="shared" si="17"/>
        <v>1.1179663371255197</v>
      </c>
      <c r="AS104" s="55">
        <f t="shared" si="17"/>
        <v>1.1826943070014317</v>
      </c>
      <c r="AT104" s="55">
        <f t="shared" si="17"/>
        <v>1.1194026648547764</v>
      </c>
      <c r="AU104" s="55">
        <f t="shared" si="17"/>
        <v>1.2303925641300646</v>
      </c>
      <c r="AV104" s="55">
        <f t="shared" si="17"/>
        <v>1.1957882251449985</v>
      </c>
      <c r="AW104" s="55">
        <f t="shared" si="17"/>
        <v>1.2358912334396823</v>
      </c>
      <c r="AX104" s="55">
        <f t="shared" si="17"/>
        <v>1.3583991032454212</v>
      </c>
      <c r="AY104" s="55">
        <f t="shared" si="17"/>
        <v>1.3584201349713294</v>
      </c>
      <c r="AZ104" s="55">
        <f t="shared" si="17"/>
        <v>1.2590875944241751</v>
      </c>
      <c r="BA104" s="55">
        <f t="shared" si="17"/>
        <v>1.4822007456399449</v>
      </c>
      <c r="BB104" s="55">
        <f t="shared" si="17"/>
        <v>1.4343082807863914</v>
      </c>
      <c r="BC104" s="55">
        <f t="shared" si="17"/>
        <v>1.3615576822933213</v>
      </c>
      <c r="BD104" s="55">
        <f t="shared" si="17"/>
        <v>1.5955855477283412</v>
      </c>
      <c r="BE104" s="55">
        <f t="shared" si="17"/>
        <v>1.4816290870820412</v>
      </c>
      <c r="BF104" s="55">
        <f t="shared" si="17"/>
        <v>1.8121518638930054</v>
      </c>
      <c r="BG104" s="55">
        <f t="shared" si="17"/>
        <v>1.7127478462642034</v>
      </c>
      <c r="BH104" s="38"/>
      <c r="BI104"/>
      <c r="BJ104"/>
      <c r="BK104"/>
      <c r="BL104"/>
      <c r="BM104"/>
      <c r="BN104"/>
      <c r="BO104"/>
      <c r="BP104"/>
      <c r="BQ104"/>
    </row>
    <row r="105" spans="1:69" s="37" customFormat="1" x14ac:dyDescent="0.2">
      <c r="A105" s="53" t="s">
        <v>129</v>
      </c>
      <c r="B105" s="54" t="s">
        <v>112</v>
      </c>
      <c r="C105" s="54" t="s">
        <v>113</v>
      </c>
      <c r="D105" s="54" t="s">
        <v>129</v>
      </c>
      <c r="E105" s="54" t="s">
        <v>114</v>
      </c>
      <c r="F105" s="2">
        <f t="shared" ref="F105:BG106" si="18">F251+F324+F397+F470</f>
        <v>5.8259390000000009</v>
      </c>
      <c r="G105" s="2">
        <f t="shared" si="18"/>
        <v>5.9704940000000004</v>
      </c>
      <c r="H105" s="2">
        <f t="shared" si="18"/>
        <v>5.606012999999999</v>
      </c>
      <c r="I105" s="2">
        <f t="shared" si="18"/>
        <v>7.3748080000000007</v>
      </c>
      <c r="J105" s="2">
        <f t="shared" si="18"/>
        <v>6.7910909999999998</v>
      </c>
      <c r="K105" s="2">
        <f t="shared" si="18"/>
        <v>7.7562180000000005</v>
      </c>
      <c r="L105" s="2">
        <f t="shared" si="18"/>
        <v>8.3245579999999997</v>
      </c>
      <c r="M105" s="2">
        <f t="shared" si="18"/>
        <v>8.45885</v>
      </c>
      <c r="N105" s="2">
        <f t="shared" si="18"/>
        <v>8.3712279999999986</v>
      </c>
      <c r="O105" s="2">
        <f t="shared" si="18"/>
        <v>8.0517389999999995</v>
      </c>
      <c r="P105" s="2">
        <f t="shared" si="18"/>
        <v>8.0897199999999998</v>
      </c>
      <c r="Q105" s="2">
        <f t="shared" si="18"/>
        <v>7.7204189999999997</v>
      </c>
      <c r="R105" s="2">
        <f t="shared" si="18"/>
        <v>10.105269999999999</v>
      </c>
      <c r="S105" s="2">
        <f t="shared" si="18"/>
        <v>9.0566449999999996</v>
      </c>
      <c r="T105" s="2">
        <f t="shared" si="18"/>
        <v>7.8832269999999998</v>
      </c>
      <c r="U105" s="2">
        <f t="shared" si="18"/>
        <v>8.0061370000000007</v>
      </c>
      <c r="V105" s="2">
        <f t="shared" si="18"/>
        <v>9.8909059999999993</v>
      </c>
      <c r="W105" s="2">
        <f t="shared" si="18"/>
        <v>10.044383</v>
      </c>
      <c r="X105" s="2">
        <f t="shared" si="18"/>
        <v>12.198445000000001</v>
      </c>
      <c r="Y105" s="2">
        <f t="shared" si="18"/>
        <v>9.6162519999999994</v>
      </c>
      <c r="Z105" s="2">
        <f t="shared" si="18"/>
        <v>10.138625999999999</v>
      </c>
      <c r="AA105" s="2">
        <f t="shared" si="18"/>
        <v>11.714540000000001</v>
      </c>
      <c r="AB105" s="2">
        <f t="shared" si="18"/>
        <v>10.405564</v>
      </c>
      <c r="AC105" s="2">
        <f t="shared" si="18"/>
        <v>10.965352000000001</v>
      </c>
      <c r="AD105" s="2">
        <f t="shared" si="18"/>
        <v>11.866614999999999</v>
      </c>
      <c r="AE105" s="2">
        <f t="shared" si="18"/>
        <v>12.809372999999999</v>
      </c>
      <c r="AF105" s="2">
        <f t="shared" si="18"/>
        <v>14.256356</v>
      </c>
      <c r="AG105" s="2">
        <f t="shared" si="18"/>
        <v>13.613304999999999</v>
      </c>
      <c r="AH105" s="2">
        <f t="shared" si="18"/>
        <v>14.044748999999999</v>
      </c>
      <c r="AI105" s="2">
        <f t="shared" si="18"/>
        <v>14.124297</v>
      </c>
      <c r="AJ105" s="2">
        <f t="shared" si="18"/>
        <v>14.109859</v>
      </c>
      <c r="AK105" s="2">
        <f t="shared" si="18"/>
        <v>13.631402</v>
      </c>
      <c r="AL105" s="2">
        <f t="shared" si="18"/>
        <v>12.402298000000002</v>
      </c>
      <c r="AM105" s="2">
        <f t="shared" si="18"/>
        <v>13.316345</v>
      </c>
      <c r="AN105" s="2">
        <f t="shared" si="18"/>
        <v>15.711820000000001</v>
      </c>
      <c r="AO105" s="2">
        <f t="shared" si="18"/>
        <v>14.037573</v>
      </c>
      <c r="AP105" s="2">
        <f t="shared" si="18"/>
        <v>13.546977000000002</v>
      </c>
      <c r="AQ105" s="2">
        <f t="shared" si="18"/>
        <v>14.631963000000001</v>
      </c>
      <c r="AR105" s="2">
        <f t="shared" si="18"/>
        <v>16.225733000000002</v>
      </c>
      <c r="AS105" s="2">
        <f t="shared" si="18"/>
        <v>15.312082999999999</v>
      </c>
      <c r="AT105" s="2">
        <f t="shared" si="18"/>
        <v>12.626374</v>
      </c>
      <c r="AU105" s="2">
        <f t="shared" si="18"/>
        <v>14.661187999999999</v>
      </c>
      <c r="AV105" s="2">
        <f t="shared" si="18"/>
        <v>18.108529000000001</v>
      </c>
      <c r="AW105" s="2">
        <f t="shared" si="18"/>
        <v>16.988047999999999</v>
      </c>
      <c r="AX105" s="2">
        <f t="shared" si="18"/>
        <v>20.322485999999998</v>
      </c>
      <c r="AY105" s="2">
        <f t="shared" si="18"/>
        <v>21.370977999999997</v>
      </c>
      <c r="AZ105" s="2">
        <f t="shared" si="18"/>
        <v>16.975996000000002</v>
      </c>
      <c r="BA105" s="2">
        <f t="shared" si="18"/>
        <v>23.9763342</v>
      </c>
      <c r="BB105" s="2">
        <f t="shared" si="18"/>
        <v>22.574041600000001</v>
      </c>
      <c r="BC105" s="2">
        <f t="shared" si="18"/>
        <v>21.751046000000002</v>
      </c>
      <c r="BD105" s="2">
        <f t="shared" si="18"/>
        <v>29.282971000000003</v>
      </c>
      <c r="BE105" s="2">
        <f t="shared" si="18"/>
        <v>26.106346000000002</v>
      </c>
      <c r="BF105" s="2">
        <f t="shared" si="18"/>
        <v>33.495595510000001</v>
      </c>
      <c r="BG105" s="2">
        <f t="shared" si="18"/>
        <v>30.742760916482641</v>
      </c>
      <c r="BH105" s="38"/>
      <c r="BI105"/>
      <c r="BJ105"/>
      <c r="BK105"/>
      <c r="BL105"/>
      <c r="BM105"/>
      <c r="BN105"/>
      <c r="BO105"/>
      <c r="BP105"/>
      <c r="BQ105"/>
    </row>
    <row r="106" spans="1:69" s="37" customFormat="1" x14ac:dyDescent="0.2">
      <c r="A106" s="59" t="s">
        <v>131</v>
      </c>
      <c r="B106" s="4" t="s">
        <v>13</v>
      </c>
      <c r="C106" s="4" t="s">
        <v>15</v>
      </c>
      <c r="D106" s="60" t="s">
        <v>132</v>
      </c>
      <c r="E106" s="4" t="s">
        <v>12</v>
      </c>
      <c r="F106" s="61">
        <f t="shared" si="18"/>
        <v>34.801076999999999</v>
      </c>
      <c r="G106" s="61">
        <f t="shared" si="18"/>
        <v>35.559948000000006</v>
      </c>
      <c r="H106" s="61">
        <f t="shared" si="18"/>
        <v>35.418818000000002</v>
      </c>
      <c r="I106" s="61">
        <f t="shared" si="18"/>
        <v>36.515483000000003</v>
      </c>
      <c r="J106" s="61">
        <f t="shared" si="18"/>
        <v>38.300688000000001</v>
      </c>
      <c r="K106" s="61">
        <f t="shared" si="18"/>
        <v>37.407820000000008</v>
      </c>
      <c r="L106" s="61">
        <f t="shared" si="18"/>
        <v>37.329189</v>
      </c>
      <c r="M106" s="61">
        <f t="shared" si="18"/>
        <v>39.041195000000002</v>
      </c>
      <c r="N106" s="61">
        <f t="shared" si="18"/>
        <v>40.044001000000002</v>
      </c>
      <c r="O106" s="61">
        <f t="shared" si="18"/>
        <v>42.286000999999999</v>
      </c>
      <c r="P106" s="61">
        <f t="shared" si="18"/>
        <v>42.415286999999999</v>
      </c>
      <c r="Q106" s="61">
        <f t="shared" si="18"/>
        <v>43.309146000000005</v>
      </c>
      <c r="R106" s="61">
        <f t="shared" si="18"/>
        <v>47.575025000000004</v>
      </c>
      <c r="S106" s="61">
        <f t="shared" si="18"/>
        <v>45.983302999999999</v>
      </c>
      <c r="T106" s="61">
        <f t="shared" si="18"/>
        <v>45.726563999999996</v>
      </c>
      <c r="U106" s="61">
        <f t="shared" si="18"/>
        <v>43.288920000000005</v>
      </c>
      <c r="V106" s="61">
        <f t="shared" si="18"/>
        <v>49.713886999999993</v>
      </c>
      <c r="W106" s="61">
        <f t="shared" si="18"/>
        <v>53.421513000000004</v>
      </c>
      <c r="X106" s="61">
        <f t="shared" si="18"/>
        <v>58.199067999999997</v>
      </c>
      <c r="Y106" s="61">
        <f t="shared" si="18"/>
        <v>56.540995999999993</v>
      </c>
      <c r="Z106" s="61">
        <f t="shared" si="18"/>
        <v>56.143121999999998</v>
      </c>
      <c r="AA106" s="61">
        <f t="shared" si="18"/>
        <v>57.124701000000002</v>
      </c>
      <c r="AB106" s="61">
        <f t="shared" si="18"/>
        <v>53.502879999999998</v>
      </c>
      <c r="AC106" s="61">
        <f t="shared" si="18"/>
        <v>57.922947000000001</v>
      </c>
      <c r="AD106" s="61">
        <f t="shared" si="18"/>
        <v>57.331684999999993</v>
      </c>
      <c r="AE106" s="61">
        <f t="shared" si="18"/>
        <v>55.160400999999993</v>
      </c>
      <c r="AF106" s="61">
        <f t="shared" si="18"/>
        <v>56.857807000000001</v>
      </c>
      <c r="AG106" s="61">
        <f t="shared" si="18"/>
        <v>58.649989999999995</v>
      </c>
      <c r="AH106" s="61">
        <f t="shared" si="18"/>
        <v>57.959806999999998</v>
      </c>
      <c r="AI106" s="61">
        <f t="shared" si="18"/>
        <v>57.580107489999996</v>
      </c>
      <c r="AJ106" s="61">
        <f t="shared" si="18"/>
        <v>58.932398790000001</v>
      </c>
      <c r="AK106" s="61">
        <f t="shared" si="18"/>
        <v>58.308391329999999</v>
      </c>
      <c r="AL106" s="61">
        <f t="shared" si="18"/>
        <v>60.040084990000004</v>
      </c>
      <c r="AM106" s="61">
        <f t="shared" si="18"/>
        <v>64.391155650000002</v>
      </c>
      <c r="AN106" s="61">
        <f t="shared" si="18"/>
        <v>67.277843099999998</v>
      </c>
      <c r="AO106" s="61">
        <f t="shared" si="18"/>
        <v>63.143022369999997</v>
      </c>
      <c r="AP106" s="61">
        <f t="shared" si="18"/>
        <v>67.280488129999995</v>
      </c>
      <c r="AQ106" s="61">
        <f t="shared" si="18"/>
        <v>70.386751309999994</v>
      </c>
      <c r="AR106" s="61">
        <f t="shared" si="18"/>
        <v>76.516155699999985</v>
      </c>
      <c r="AS106" s="61">
        <f t="shared" si="18"/>
        <v>72.376930210000012</v>
      </c>
      <c r="AT106" s="61">
        <f t="shared" si="18"/>
        <v>69.88577841</v>
      </c>
      <c r="AU106" s="61">
        <f t="shared" si="18"/>
        <v>69.376061130000011</v>
      </c>
      <c r="AV106" s="61">
        <f t="shared" si="18"/>
        <v>73.832723000000001</v>
      </c>
      <c r="AW106" s="61">
        <f t="shared" si="18"/>
        <v>74.426834999999997</v>
      </c>
      <c r="AX106" s="61">
        <f t="shared" si="18"/>
        <v>76.068026199999991</v>
      </c>
      <c r="AY106" s="61">
        <f t="shared" si="18"/>
        <v>79.149258100000011</v>
      </c>
      <c r="AZ106" s="61">
        <f t="shared" si="18"/>
        <v>73.687973670000005</v>
      </c>
      <c r="BA106" s="61">
        <f t="shared" si="18"/>
        <v>80.17733063</v>
      </c>
      <c r="BB106" s="61">
        <f t="shared" si="18"/>
        <v>80.890380020000009</v>
      </c>
      <c r="BC106" s="61">
        <f t="shared" si="18"/>
        <v>84.653365130000012</v>
      </c>
      <c r="BD106" s="61">
        <f t="shared" si="18"/>
        <v>86.702198710000005</v>
      </c>
      <c r="BE106" s="61">
        <f t="shared" si="18"/>
        <v>88.806686999999997</v>
      </c>
      <c r="BF106" s="61">
        <f t="shared" si="18"/>
        <v>90.138041020000017</v>
      </c>
      <c r="BG106" s="62">
        <f t="shared" si="18"/>
        <v>94.570669246707126</v>
      </c>
      <c r="BH106" s="38"/>
      <c r="BI106"/>
      <c r="BJ106"/>
      <c r="BK106"/>
      <c r="BL106"/>
      <c r="BM106"/>
      <c r="BN106"/>
      <c r="BO106"/>
      <c r="BP106"/>
      <c r="BQ106"/>
    </row>
    <row r="107" spans="1:69" s="37" customFormat="1" x14ac:dyDescent="0.2">
      <c r="A107" s="5" t="s">
        <v>131</v>
      </c>
      <c r="B107" s="5" t="s">
        <v>11</v>
      </c>
      <c r="C107" s="5" t="s">
        <v>14</v>
      </c>
      <c r="D107" s="5" t="s">
        <v>132</v>
      </c>
      <c r="E107" s="5" t="s">
        <v>11</v>
      </c>
      <c r="F107" s="64">
        <f>F108/F106</f>
        <v>0.29846936604864266</v>
      </c>
      <c r="G107" s="64">
        <f t="shared" ref="G107:BG107" si="19">G108/G106</f>
        <v>0.28506129452157797</v>
      </c>
      <c r="H107" s="64">
        <f t="shared" si="19"/>
        <v>0.30985727163453058</v>
      </c>
      <c r="I107" s="64">
        <f t="shared" si="19"/>
        <v>0.29511795010352182</v>
      </c>
      <c r="J107" s="64">
        <f t="shared" si="19"/>
        <v>0.31761494858786876</v>
      </c>
      <c r="K107" s="64">
        <f t="shared" si="19"/>
        <v>0.33569719299333656</v>
      </c>
      <c r="L107" s="64">
        <f t="shared" si="19"/>
        <v>0.35000008411648048</v>
      </c>
      <c r="M107" s="64">
        <f t="shared" si="19"/>
        <v>0.35664308943412204</v>
      </c>
      <c r="N107" s="64">
        <f t="shared" si="19"/>
        <v>0.34708248184291079</v>
      </c>
      <c r="O107" s="64">
        <f t="shared" si="19"/>
        <v>0.34751267659479079</v>
      </c>
      <c r="P107" s="64">
        <f t="shared" si="19"/>
        <v>0.35623981726211124</v>
      </c>
      <c r="Q107" s="64">
        <f t="shared" si="19"/>
        <v>0.34796023500440293</v>
      </c>
      <c r="R107" s="64">
        <f t="shared" si="19"/>
        <v>0.37184597674935538</v>
      </c>
      <c r="S107" s="64">
        <f t="shared" si="19"/>
        <v>0.33489497198580975</v>
      </c>
      <c r="T107" s="64">
        <f t="shared" si="19"/>
        <v>0.37374458422023576</v>
      </c>
      <c r="U107" s="64">
        <f t="shared" si="19"/>
        <v>0.34724893390733702</v>
      </c>
      <c r="V107" s="64">
        <f t="shared" si="19"/>
        <v>0.38995403316582355</v>
      </c>
      <c r="W107" s="64">
        <f t="shared" si="19"/>
        <v>0.3833790686534842</v>
      </c>
      <c r="X107" s="64">
        <f t="shared" si="19"/>
        <v>0.39942319712061369</v>
      </c>
      <c r="Y107" s="64">
        <f t="shared" si="19"/>
        <v>0.35045277076477399</v>
      </c>
      <c r="Z107" s="64">
        <f t="shared" si="19"/>
        <v>0.37212330728597537</v>
      </c>
      <c r="AA107" s="64">
        <f t="shared" si="19"/>
        <v>0.40566598379219532</v>
      </c>
      <c r="AB107" s="64">
        <f t="shared" si="19"/>
        <v>0.36428565004351171</v>
      </c>
      <c r="AC107" s="64">
        <f t="shared" si="19"/>
        <v>0.38394226195017317</v>
      </c>
      <c r="AD107" s="64">
        <f t="shared" si="19"/>
        <v>0.42285251026548415</v>
      </c>
      <c r="AE107" s="64">
        <f t="shared" si="19"/>
        <v>0.4297245687173305</v>
      </c>
      <c r="AF107" s="64">
        <f t="shared" si="19"/>
        <v>0.45832762596700216</v>
      </c>
      <c r="AG107" s="64">
        <f t="shared" si="19"/>
        <v>0.39581673824667324</v>
      </c>
      <c r="AH107" s="64">
        <f t="shared" si="19"/>
        <v>0.4380929719106898</v>
      </c>
      <c r="AI107" s="64">
        <f t="shared" si="19"/>
        <v>0.4395683536088516</v>
      </c>
      <c r="AJ107" s="64">
        <f t="shared" si="19"/>
        <v>0.4627910609440169</v>
      </c>
      <c r="AK107" s="64">
        <f t="shared" si="19"/>
        <v>0.45281230947655443</v>
      </c>
      <c r="AL107" s="64">
        <f t="shared" si="19"/>
        <v>0.41371358258631935</v>
      </c>
      <c r="AM107" s="64">
        <f t="shared" si="19"/>
        <v>0.46233684268407743</v>
      </c>
      <c r="AN107" s="64">
        <f t="shared" si="19"/>
        <v>0.43878887743355732</v>
      </c>
      <c r="AO107" s="64">
        <f t="shared" si="19"/>
        <v>0.45426133899519894</v>
      </c>
      <c r="AP107" s="64">
        <f t="shared" si="19"/>
        <v>0.47910990327114922</v>
      </c>
      <c r="AQ107" s="64">
        <f t="shared" si="19"/>
        <v>0.48053928105067423</v>
      </c>
      <c r="AR107" s="64">
        <f t="shared" si="19"/>
        <v>0.47458707115888216</v>
      </c>
      <c r="AS107" s="64">
        <f t="shared" si="19"/>
        <v>0.47206636867391388</v>
      </c>
      <c r="AT107" s="64">
        <f t="shared" si="19"/>
        <v>0.48040438518169176</v>
      </c>
      <c r="AU107" s="64">
        <f t="shared" si="19"/>
        <v>0.46767324523083653</v>
      </c>
      <c r="AV107" s="64">
        <f t="shared" si="19"/>
        <v>0.46231852575720389</v>
      </c>
      <c r="AW107" s="64">
        <f t="shared" si="19"/>
        <v>0.52789968188221359</v>
      </c>
      <c r="AX107" s="64">
        <f t="shared" si="19"/>
        <v>0.54371556547631317</v>
      </c>
      <c r="AY107" s="64">
        <f t="shared" si="19"/>
        <v>0.53270809976170819</v>
      </c>
      <c r="AZ107" s="64">
        <f t="shared" si="19"/>
        <v>0.52576451163526761</v>
      </c>
      <c r="BA107" s="64">
        <f t="shared" si="19"/>
        <v>0.56937028211461671</v>
      </c>
      <c r="BB107" s="64">
        <f t="shared" si="19"/>
        <v>0.59166907731384877</v>
      </c>
      <c r="BC107" s="64">
        <f t="shared" si="19"/>
        <v>0.56108948187775365</v>
      </c>
      <c r="BD107" s="64">
        <f t="shared" si="19"/>
        <v>0.5799463519741227</v>
      </c>
      <c r="BE107" s="64">
        <f t="shared" si="19"/>
        <v>0.55711750298713425</v>
      </c>
      <c r="BF107" s="64">
        <f t="shared" si="19"/>
        <v>0.62845028978864748</v>
      </c>
      <c r="BG107" s="65">
        <f t="shared" si="19"/>
        <v>0.64270128297665485</v>
      </c>
      <c r="BH107" s="38"/>
      <c r="BI107"/>
      <c r="BJ107"/>
      <c r="BK107"/>
      <c r="BL107"/>
      <c r="BM107"/>
      <c r="BN107"/>
      <c r="BO107"/>
      <c r="BP107"/>
      <c r="BQ107"/>
    </row>
    <row r="108" spans="1:69" s="37" customFormat="1" x14ac:dyDescent="0.2">
      <c r="A108" s="5" t="s">
        <v>131</v>
      </c>
      <c r="B108" s="5" t="s">
        <v>112</v>
      </c>
      <c r="C108" s="5" t="s">
        <v>113</v>
      </c>
      <c r="D108" s="5" t="s">
        <v>132</v>
      </c>
      <c r="E108" s="5" t="s">
        <v>114</v>
      </c>
      <c r="F108" s="67">
        <f t="shared" ref="F108:BG108" si="20">F254+F327+F400+F473</f>
        <v>10.387055389999999</v>
      </c>
      <c r="G108" s="67">
        <f t="shared" si="20"/>
        <v>10.136764809999999</v>
      </c>
      <c r="H108" s="67">
        <f t="shared" si="20"/>
        <v>10.974778310000001</v>
      </c>
      <c r="I108" s="67">
        <f t="shared" si="20"/>
        <v>10.77637449</v>
      </c>
      <c r="J108" s="67">
        <f t="shared" si="20"/>
        <v>12.164871050000002</v>
      </c>
      <c r="K108" s="67">
        <f t="shared" si="20"/>
        <v>12.557700169999999</v>
      </c>
      <c r="L108" s="67">
        <f t="shared" si="20"/>
        <v>13.065219289999998</v>
      </c>
      <c r="M108" s="67">
        <f t="shared" si="20"/>
        <v>13.923772399999999</v>
      </c>
      <c r="N108" s="67">
        <f t="shared" si="20"/>
        <v>13.898571250000002</v>
      </c>
      <c r="O108" s="67">
        <f t="shared" si="20"/>
        <v>14.694921389999999</v>
      </c>
      <c r="P108" s="67">
        <f t="shared" si="20"/>
        <v>15.110014090000002</v>
      </c>
      <c r="Q108" s="67">
        <f t="shared" si="20"/>
        <v>15.069860619999998</v>
      </c>
      <c r="R108" s="67">
        <f t="shared" si="20"/>
        <v>17.690581640000001</v>
      </c>
      <c r="S108" s="67">
        <f t="shared" si="20"/>
        <v>15.399576970000002</v>
      </c>
      <c r="T108" s="67">
        <f t="shared" si="20"/>
        <v>17.09005565</v>
      </c>
      <c r="U108" s="67">
        <f t="shared" si="20"/>
        <v>15.032031320000002</v>
      </c>
      <c r="V108" s="67">
        <f t="shared" si="20"/>
        <v>19.386130740000002</v>
      </c>
      <c r="W108" s="67">
        <f t="shared" si="20"/>
        <v>20.480689900000002</v>
      </c>
      <c r="X108" s="67">
        <f t="shared" si="20"/>
        <v>23.24605781</v>
      </c>
      <c r="Y108" s="67">
        <f t="shared" si="20"/>
        <v>19.814948709999999</v>
      </c>
      <c r="Z108" s="67">
        <f t="shared" si="20"/>
        <v>20.892164240000003</v>
      </c>
      <c r="AA108" s="67">
        <f t="shared" si="20"/>
        <v>23.173548030000003</v>
      </c>
      <c r="AB108" s="67">
        <f t="shared" si="20"/>
        <v>19.49033142</v>
      </c>
      <c r="AC108" s="67">
        <f t="shared" si="20"/>
        <v>22.239067289999998</v>
      </c>
      <c r="AD108" s="67">
        <f t="shared" si="20"/>
        <v>24.242846920000002</v>
      </c>
      <c r="AE108" s="67">
        <f t="shared" si="20"/>
        <v>23.703779530000002</v>
      </c>
      <c r="AF108" s="67">
        <f t="shared" si="20"/>
        <v>26.059503699999997</v>
      </c>
      <c r="AG108" s="67">
        <f t="shared" si="20"/>
        <v>23.21464774</v>
      </c>
      <c r="AH108" s="67">
        <f t="shared" si="20"/>
        <v>25.391784100000002</v>
      </c>
      <c r="AI108" s="67">
        <f t="shared" si="20"/>
        <v>25.310393050000002</v>
      </c>
      <c r="AJ108" s="67">
        <f t="shared" si="20"/>
        <v>27.273387359999997</v>
      </c>
      <c r="AK108" s="67">
        <f t="shared" si="20"/>
        <v>26.402757340000004</v>
      </c>
      <c r="AL108" s="67">
        <f t="shared" si="20"/>
        <v>24.839398660000001</v>
      </c>
      <c r="AM108" s="67">
        <f t="shared" si="20"/>
        <v>29.770403599999995</v>
      </c>
      <c r="AN108" s="67">
        <f t="shared" si="20"/>
        <v>29.520769250000001</v>
      </c>
      <c r="AO108" s="67">
        <f t="shared" si="20"/>
        <v>28.68343389</v>
      </c>
      <c r="AP108" s="67">
        <f t="shared" si="20"/>
        <v>32.234748160000002</v>
      </c>
      <c r="AQ108" s="67">
        <f t="shared" si="20"/>
        <v>33.823598869999998</v>
      </c>
      <c r="AR108" s="67">
        <f t="shared" si="20"/>
        <v>36.313578229999997</v>
      </c>
      <c r="AS108" s="67">
        <f t="shared" si="20"/>
        <v>34.16671462</v>
      </c>
      <c r="AT108" s="67">
        <f t="shared" si="20"/>
        <v>33.573434409999997</v>
      </c>
      <c r="AU108" s="67">
        <f t="shared" si="20"/>
        <v>32.445327650000003</v>
      </c>
      <c r="AV108" s="67">
        <f t="shared" si="20"/>
        <v>34.134235650000001</v>
      </c>
      <c r="AW108" s="67">
        <f t="shared" si="20"/>
        <v>39.289902519999998</v>
      </c>
      <c r="AX108" s="67">
        <f t="shared" si="20"/>
        <v>41.359369880000003</v>
      </c>
      <c r="AY108" s="67">
        <f t="shared" si="20"/>
        <v>42.163450879999992</v>
      </c>
      <c r="AZ108" s="67">
        <f t="shared" si="20"/>
        <v>38.742521490000009</v>
      </c>
      <c r="BA108" s="67">
        <f t="shared" si="20"/>
        <v>45.650589359999998</v>
      </c>
      <c r="BB108" s="67">
        <f t="shared" si="20"/>
        <v>47.860336509999996</v>
      </c>
      <c r="BC108" s="67">
        <f t="shared" si="20"/>
        <v>47.498112780000007</v>
      </c>
      <c r="BD108" s="67">
        <f t="shared" si="20"/>
        <v>50.282623849999993</v>
      </c>
      <c r="BE108" s="67">
        <f t="shared" si="20"/>
        <v>49.475759709999998</v>
      </c>
      <c r="BF108" s="67">
        <f t="shared" si="20"/>
        <v>56.647278</v>
      </c>
      <c r="BG108" s="68">
        <f t="shared" si="20"/>
        <v>60.780690456819549</v>
      </c>
      <c r="BH108" s="38"/>
      <c r="BI108"/>
      <c r="BJ108"/>
      <c r="BK108"/>
      <c r="BL108"/>
      <c r="BM108"/>
      <c r="BN108"/>
      <c r="BO108"/>
      <c r="BP108"/>
      <c r="BQ108"/>
    </row>
    <row r="109" spans="1:69" s="37" customFormat="1" x14ac:dyDescent="0.2">
      <c r="A109" s="49" t="s">
        <v>133</v>
      </c>
      <c r="B109" s="50" t="s">
        <v>13</v>
      </c>
      <c r="C109" s="50" t="s">
        <v>15</v>
      </c>
      <c r="D109" s="50" t="s">
        <v>134</v>
      </c>
      <c r="E109" s="50" t="s">
        <v>12</v>
      </c>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38"/>
      <c r="BI109"/>
      <c r="BJ109"/>
      <c r="BK109"/>
      <c r="BL109"/>
      <c r="BM109"/>
      <c r="BN109"/>
      <c r="BO109"/>
      <c r="BP109"/>
      <c r="BQ109"/>
    </row>
    <row r="110" spans="1:69" s="37" customFormat="1" x14ac:dyDescent="0.2">
      <c r="A110" s="53" t="s">
        <v>133</v>
      </c>
      <c r="B110" s="54" t="s">
        <v>11</v>
      </c>
      <c r="C110" s="54" t="s">
        <v>14</v>
      </c>
      <c r="D110" s="54" t="s">
        <v>134</v>
      </c>
      <c r="E110" s="54" t="s">
        <v>11</v>
      </c>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38"/>
      <c r="BI110"/>
      <c r="BJ110"/>
      <c r="BK110"/>
      <c r="BL110"/>
      <c r="BM110"/>
      <c r="BN110"/>
      <c r="BO110"/>
      <c r="BP110"/>
      <c r="BQ110"/>
    </row>
    <row r="111" spans="1:69" s="37" customFormat="1" x14ac:dyDescent="0.2">
      <c r="A111" s="53" t="s">
        <v>133</v>
      </c>
      <c r="B111" s="54" t="s">
        <v>112</v>
      </c>
      <c r="C111" s="54" t="s">
        <v>113</v>
      </c>
      <c r="D111" s="54" t="s">
        <v>134</v>
      </c>
      <c r="E111" s="94" t="s">
        <v>114</v>
      </c>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58"/>
      <c r="BH111" s="38"/>
      <c r="BI111"/>
      <c r="BJ111"/>
      <c r="BK111"/>
      <c r="BL111"/>
      <c r="BM111"/>
      <c r="BN111"/>
      <c r="BO111"/>
      <c r="BP111"/>
      <c r="BQ111"/>
    </row>
    <row r="112" spans="1:69" s="37" customFormat="1" x14ac:dyDescent="0.2">
      <c r="A112" s="72" t="s">
        <v>133</v>
      </c>
      <c r="B112" s="73" t="s">
        <v>112</v>
      </c>
      <c r="C112" s="73" t="s">
        <v>113</v>
      </c>
      <c r="D112" s="73" t="s">
        <v>135</v>
      </c>
      <c r="E112" s="73" t="s">
        <v>136</v>
      </c>
      <c r="F112" s="1">
        <f t="shared" ref="F112:BG116" si="21">F258+F331+F404+F477</f>
        <v>0.44905600000000001</v>
      </c>
      <c r="G112" s="1">
        <f t="shared" si="21"/>
        <v>0.41679900000000003</v>
      </c>
      <c r="H112" s="1">
        <f t="shared" si="21"/>
        <v>0.45980699999999997</v>
      </c>
      <c r="I112" s="1">
        <f t="shared" si="21"/>
        <v>0.49135399999999996</v>
      </c>
      <c r="J112" s="1">
        <f t="shared" si="21"/>
        <v>0.45136200000000004</v>
      </c>
      <c r="K112" s="1">
        <f t="shared" si="21"/>
        <v>0.55959199999999998</v>
      </c>
      <c r="L112" s="1">
        <f t="shared" si="21"/>
        <v>0.497946</v>
      </c>
      <c r="M112" s="1">
        <f t="shared" si="21"/>
        <v>0.45678599999999997</v>
      </c>
      <c r="N112" s="1">
        <f t="shared" si="21"/>
        <v>0.55954900000000007</v>
      </c>
      <c r="O112" s="1">
        <f t="shared" si="21"/>
        <v>0.67824499999999999</v>
      </c>
      <c r="P112" s="1">
        <f t="shared" si="21"/>
        <v>0.88040600000000002</v>
      </c>
      <c r="Q112" s="1">
        <f t="shared" si="21"/>
        <v>0.92262699999999997</v>
      </c>
      <c r="R112" s="1">
        <f t="shared" si="21"/>
        <v>0.93686399999999992</v>
      </c>
      <c r="S112" s="1">
        <f t="shared" si="21"/>
        <v>1.0177420000000001</v>
      </c>
      <c r="T112" s="1">
        <f t="shared" si="21"/>
        <v>1.2615959999999999</v>
      </c>
      <c r="U112" s="1">
        <f t="shared" si="21"/>
        <v>1.5007330000000001</v>
      </c>
      <c r="V112" s="1">
        <f t="shared" si="21"/>
        <v>1.3483080000000001</v>
      </c>
      <c r="W112" s="1">
        <f t="shared" si="21"/>
        <v>1.169842</v>
      </c>
      <c r="X112" s="1">
        <f t="shared" si="21"/>
        <v>1.25814</v>
      </c>
      <c r="Y112" s="1">
        <f t="shared" si="21"/>
        <v>1.2078789999999999</v>
      </c>
      <c r="Z112" s="1">
        <f t="shared" si="21"/>
        <v>1.3234869999999999</v>
      </c>
      <c r="AA112" s="1">
        <f t="shared" si="21"/>
        <v>1.3753889999999998</v>
      </c>
      <c r="AB112" s="1">
        <f t="shared" si="21"/>
        <v>1.4808430000000001</v>
      </c>
      <c r="AC112" s="1">
        <f t="shared" si="21"/>
        <v>1.4508340000000002</v>
      </c>
      <c r="AD112" s="1">
        <f t="shared" si="21"/>
        <v>1.5915430000000002</v>
      </c>
      <c r="AE112" s="1">
        <f t="shared" si="21"/>
        <v>2.0377580000000002</v>
      </c>
      <c r="AF112" s="1">
        <f t="shared" si="21"/>
        <v>2.106751</v>
      </c>
      <c r="AG112" s="1">
        <f t="shared" si="21"/>
        <v>1.8594520000000001</v>
      </c>
      <c r="AH112" s="1">
        <f t="shared" si="21"/>
        <v>2.0746069999999999</v>
      </c>
      <c r="AI112" s="1">
        <f t="shared" si="21"/>
        <v>2.5469720000000002</v>
      </c>
      <c r="AJ112" s="1">
        <f t="shared" si="21"/>
        <v>2.7758749999999996</v>
      </c>
      <c r="AK112" s="1">
        <f t="shared" si="21"/>
        <v>2.6566899999999998</v>
      </c>
      <c r="AL112" s="1">
        <f t="shared" si="21"/>
        <v>2.6325509999999999</v>
      </c>
      <c r="AM112" s="1">
        <f t="shared" si="21"/>
        <v>2.794079</v>
      </c>
      <c r="AN112" s="1">
        <f t="shared" si="21"/>
        <v>2.5802049999999999</v>
      </c>
      <c r="AO112" s="1">
        <f t="shared" si="21"/>
        <v>2.8003979999999999</v>
      </c>
      <c r="AP112" s="1">
        <f t="shared" si="21"/>
        <v>2.8783049999999997</v>
      </c>
      <c r="AQ112" s="1">
        <f t="shared" si="21"/>
        <v>3.0570649999999997</v>
      </c>
      <c r="AR112" s="1">
        <f t="shared" si="21"/>
        <v>3.1106700000000003</v>
      </c>
      <c r="AS112" s="1">
        <f t="shared" si="21"/>
        <v>3.5689139999999999</v>
      </c>
      <c r="AT112" s="1">
        <f t="shared" si="21"/>
        <v>4.5155050000000001</v>
      </c>
      <c r="AU112" s="1">
        <f t="shared" si="21"/>
        <v>4.8450400000000009</v>
      </c>
      <c r="AV112" s="1">
        <f t="shared" si="21"/>
        <v>5.0609160000000006</v>
      </c>
      <c r="AW112" s="1">
        <f t="shared" si="21"/>
        <v>5.6604269999999994</v>
      </c>
      <c r="AX112" s="1">
        <f t="shared" si="21"/>
        <v>6.3032769999999996</v>
      </c>
      <c r="AY112" s="1">
        <f t="shared" si="21"/>
        <v>6.9557670000000007</v>
      </c>
      <c r="AZ112" s="1">
        <f t="shared" si="21"/>
        <v>6.4797040000000008</v>
      </c>
      <c r="BA112" s="1">
        <f t="shared" si="21"/>
        <v>7.707325</v>
      </c>
      <c r="BB112" s="1">
        <f t="shared" si="21"/>
        <v>8.3909310000000001</v>
      </c>
      <c r="BC112" s="1">
        <f t="shared" si="21"/>
        <v>8.7381240000000009</v>
      </c>
      <c r="BD112" s="1">
        <f t="shared" si="21"/>
        <v>7.9281129999999997</v>
      </c>
      <c r="BE112" s="51">
        <f t="shared" si="21"/>
        <v>7.8250539655172409</v>
      </c>
      <c r="BF112" s="51">
        <f t="shared" si="21"/>
        <v>8.0424026206896553</v>
      </c>
      <c r="BG112" s="51">
        <f t="shared" si="21"/>
        <v>8.1353386206896552</v>
      </c>
      <c r="BH112" s="38"/>
      <c r="BI112"/>
      <c r="BJ112"/>
      <c r="BK112"/>
      <c r="BL112"/>
      <c r="BM112"/>
      <c r="BN112"/>
      <c r="BO112"/>
      <c r="BP112"/>
      <c r="BQ112"/>
    </row>
    <row r="113" spans="1:69" s="37" customFormat="1" x14ac:dyDescent="0.2">
      <c r="A113" s="49" t="s">
        <v>138</v>
      </c>
      <c r="B113" s="50" t="s">
        <v>112</v>
      </c>
      <c r="C113" s="50" t="s">
        <v>113</v>
      </c>
      <c r="D113" s="50" t="s">
        <v>139</v>
      </c>
      <c r="E113" s="73" t="s">
        <v>114</v>
      </c>
      <c r="F113" s="1">
        <f t="shared" si="21"/>
        <v>1.1013328999999998</v>
      </c>
      <c r="G113" s="1">
        <f t="shared" si="21"/>
        <v>0.74905510000000008</v>
      </c>
      <c r="H113" s="1">
        <f t="shared" si="21"/>
        <v>1.5099041</v>
      </c>
      <c r="I113" s="1">
        <f t="shared" si="21"/>
        <v>0.60161703</v>
      </c>
      <c r="J113" s="1">
        <f t="shared" si="21"/>
        <v>1.0206886399999999</v>
      </c>
      <c r="K113" s="1">
        <f t="shared" si="21"/>
        <v>0.99498182000000002</v>
      </c>
      <c r="L113" s="1">
        <f t="shared" si="21"/>
        <v>1.0891743200000001</v>
      </c>
      <c r="M113" s="1">
        <f t="shared" si="21"/>
        <v>1.1355422499999999</v>
      </c>
      <c r="N113" s="1">
        <f t="shared" si="21"/>
        <v>1.07569293</v>
      </c>
      <c r="O113" s="1">
        <f t="shared" si="21"/>
        <v>1.1178734899999998</v>
      </c>
      <c r="P113" s="1">
        <f t="shared" si="21"/>
        <v>1.21411946</v>
      </c>
      <c r="Q113" s="1">
        <f t="shared" si="21"/>
        <v>1.0849179099999999</v>
      </c>
      <c r="R113" s="1">
        <f t="shared" si="21"/>
        <v>1.23037325</v>
      </c>
      <c r="S113" s="1">
        <f t="shared" si="21"/>
        <v>1.06899867</v>
      </c>
      <c r="T113" s="1">
        <f t="shared" si="21"/>
        <v>1.3939775299999999</v>
      </c>
      <c r="U113" s="1">
        <f t="shared" si="21"/>
        <v>0.96018020000000004</v>
      </c>
      <c r="V113" s="1">
        <f t="shared" si="21"/>
        <v>1.3175824300000001</v>
      </c>
      <c r="W113" s="1">
        <f t="shared" si="21"/>
        <v>1.2126892200000001</v>
      </c>
      <c r="X113" s="1">
        <f t="shared" si="21"/>
        <v>1.2266360600000001</v>
      </c>
      <c r="Y113" s="1">
        <f t="shared" si="21"/>
        <v>1.5086970299999998</v>
      </c>
      <c r="Z113" s="1">
        <f t="shared" si="21"/>
        <v>1.1919418500000001</v>
      </c>
      <c r="AA113" s="1">
        <f t="shared" si="21"/>
        <v>1.5249045200000002</v>
      </c>
      <c r="AB113" s="1">
        <f t="shared" si="21"/>
        <v>1.3780539000000001</v>
      </c>
      <c r="AC113" s="1">
        <f t="shared" si="21"/>
        <v>1.3531803499999999</v>
      </c>
      <c r="AD113" s="1">
        <f t="shared" si="21"/>
        <v>1.4035384</v>
      </c>
      <c r="AE113" s="1">
        <f t="shared" si="21"/>
        <v>1.14705816</v>
      </c>
      <c r="AF113" s="1">
        <f t="shared" si="21"/>
        <v>1.7323165199999999</v>
      </c>
      <c r="AG113" s="1">
        <f t="shared" si="21"/>
        <v>1.1572819700000001</v>
      </c>
      <c r="AH113" s="1">
        <f t="shared" si="21"/>
        <v>1.4884087699999999</v>
      </c>
      <c r="AI113" s="1">
        <f t="shared" si="21"/>
        <v>1.0282489399999999</v>
      </c>
      <c r="AJ113" s="1">
        <f t="shared" si="21"/>
        <v>1.8483679000000002</v>
      </c>
      <c r="AK113" s="1">
        <f t="shared" si="21"/>
        <v>1.4178126699999998</v>
      </c>
      <c r="AL113" s="1">
        <f t="shared" si="21"/>
        <v>1.4839858899999998</v>
      </c>
      <c r="AM113" s="1">
        <f t="shared" si="21"/>
        <v>1.35336368</v>
      </c>
      <c r="AN113" s="1">
        <f t="shared" si="21"/>
        <v>1.3836438000000002</v>
      </c>
      <c r="AO113" s="1">
        <f t="shared" si="21"/>
        <v>1.7621498000000002</v>
      </c>
      <c r="AP113" s="1">
        <f t="shared" si="21"/>
        <v>2.23282376</v>
      </c>
      <c r="AQ113" s="1">
        <f t="shared" si="21"/>
        <v>1.7582233699999998</v>
      </c>
      <c r="AR113" s="1">
        <f t="shared" si="21"/>
        <v>1.8187330800000001</v>
      </c>
      <c r="AS113" s="1">
        <f t="shared" si="21"/>
        <v>1.9115245199999999</v>
      </c>
      <c r="AT113" s="1">
        <f t="shared" si="21"/>
        <v>2.33157798</v>
      </c>
      <c r="AU113" s="1">
        <f t="shared" si="21"/>
        <v>1.8374777899999999</v>
      </c>
      <c r="AV113" s="1">
        <f t="shared" si="21"/>
        <v>2.4716508899999998</v>
      </c>
      <c r="AW113" s="1">
        <f t="shared" si="21"/>
        <v>2.1842121899999998</v>
      </c>
      <c r="AX113" s="1">
        <f t="shared" si="21"/>
        <v>1.9266671500000001</v>
      </c>
      <c r="AY113" s="1">
        <f t="shared" si="21"/>
        <v>2.14861295</v>
      </c>
      <c r="AZ113" s="1">
        <f t="shared" si="21"/>
        <v>2.1285105999999998</v>
      </c>
      <c r="BA113" s="1">
        <f t="shared" si="21"/>
        <v>2.0602191599999995</v>
      </c>
      <c r="BB113" s="1">
        <f t="shared" si="21"/>
        <v>2.1573472099999997</v>
      </c>
      <c r="BC113" s="1">
        <f t="shared" si="21"/>
        <v>2.4218324399999998</v>
      </c>
      <c r="BD113" s="1">
        <f t="shared" si="21"/>
        <v>2.5233635500000005</v>
      </c>
      <c r="BE113" s="1">
        <f t="shared" si="21"/>
        <v>2.5923923200000001</v>
      </c>
      <c r="BF113" s="1">
        <f t="shared" si="21"/>
        <v>1.9861775799999997</v>
      </c>
      <c r="BG113" s="51">
        <f t="shared" si="21"/>
        <v>1.2482762758645274</v>
      </c>
      <c r="BH113" s="38"/>
      <c r="BI113"/>
      <c r="BJ113"/>
      <c r="BK113"/>
      <c r="BL113"/>
      <c r="BM113"/>
      <c r="BN113"/>
      <c r="BO113"/>
      <c r="BP113"/>
      <c r="BQ113"/>
    </row>
    <row r="114" spans="1:69" s="37" customFormat="1" x14ac:dyDescent="0.2">
      <c r="A114" s="49" t="s">
        <v>141</v>
      </c>
      <c r="B114" s="50" t="s">
        <v>112</v>
      </c>
      <c r="C114" s="50" t="s">
        <v>113</v>
      </c>
      <c r="D114" s="50" t="s">
        <v>142</v>
      </c>
      <c r="E114" s="73" t="s">
        <v>114</v>
      </c>
      <c r="F114" s="1">
        <f t="shared" si="21"/>
        <v>2.65622107</v>
      </c>
      <c r="G114" s="1">
        <f t="shared" si="21"/>
        <v>2.9205480000000001</v>
      </c>
      <c r="H114" s="1">
        <f t="shared" si="21"/>
        <v>3.1362722699999996</v>
      </c>
      <c r="I114" s="1">
        <f t="shared" si="21"/>
        <v>3.0865397899999998</v>
      </c>
      <c r="J114" s="1">
        <f t="shared" si="21"/>
        <v>3.3690638499999999</v>
      </c>
      <c r="K114" s="1">
        <f t="shared" si="21"/>
        <v>3.7948135100000004</v>
      </c>
      <c r="L114" s="1">
        <f t="shared" si="21"/>
        <v>4.06075433</v>
      </c>
      <c r="M114" s="1">
        <f t="shared" si="21"/>
        <v>4.0648449099999997</v>
      </c>
      <c r="N114" s="1">
        <f t="shared" si="21"/>
        <v>4.4232311600000003</v>
      </c>
      <c r="O114" s="1">
        <f t="shared" si="21"/>
        <v>5.4760470799999998</v>
      </c>
      <c r="P114" s="1">
        <f t="shared" si="21"/>
        <v>5.7355760099999999</v>
      </c>
      <c r="Q114" s="1">
        <f t="shared" si="21"/>
        <v>5.6726467999999999</v>
      </c>
      <c r="R114" s="1">
        <f t="shared" si="21"/>
        <v>5.6638422399999993</v>
      </c>
      <c r="S114" s="1">
        <f t="shared" si="21"/>
        <v>6.8106305599999999</v>
      </c>
      <c r="T114" s="1">
        <f t="shared" si="21"/>
        <v>5.8850193400000004</v>
      </c>
      <c r="U114" s="1">
        <f t="shared" si="21"/>
        <v>7.4490817300000005</v>
      </c>
      <c r="V114" s="1">
        <f t="shared" si="21"/>
        <v>7.0663800299999995</v>
      </c>
      <c r="W114" s="1">
        <f t="shared" si="21"/>
        <v>8.2172739999999997</v>
      </c>
      <c r="X114" s="1">
        <f t="shared" si="21"/>
        <v>8.9849788100000012</v>
      </c>
      <c r="Y114" s="1">
        <f t="shared" si="21"/>
        <v>9.5037812299999995</v>
      </c>
      <c r="Z114" s="1">
        <f t="shared" si="21"/>
        <v>8.8021989999999999</v>
      </c>
      <c r="AA114" s="1">
        <f t="shared" si="21"/>
        <v>8.9825728199999997</v>
      </c>
      <c r="AB114" s="1">
        <f t="shared" si="21"/>
        <v>9.3522581700000007</v>
      </c>
      <c r="AC114" s="1">
        <f t="shared" si="21"/>
        <v>8.5167102000000003</v>
      </c>
      <c r="AD114" s="1">
        <f t="shared" si="21"/>
        <v>8.8866352099999997</v>
      </c>
      <c r="AE114" s="1">
        <f t="shared" si="21"/>
        <v>8.998096910000001</v>
      </c>
      <c r="AF114" s="1">
        <f t="shared" si="21"/>
        <v>9.7624343499999995</v>
      </c>
      <c r="AG114" s="1">
        <f t="shared" si="21"/>
        <v>9.5028439599999999</v>
      </c>
      <c r="AH114" s="1">
        <f t="shared" si="21"/>
        <v>8.7268651300000002</v>
      </c>
      <c r="AI114" s="1">
        <f t="shared" si="21"/>
        <v>9.4928701499999999</v>
      </c>
      <c r="AJ114" s="1">
        <f t="shared" si="21"/>
        <v>9.4960100100000009</v>
      </c>
      <c r="AK114" s="1">
        <f t="shared" si="21"/>
        <v>10.10794198</v>
      </c>
      <c r="AL114" s="1">
        <f t="shared" si="21"/>
        <v>9.5250298000000004</v>
      </c>
      <c r="AM114" s="1">
        <f t="shared" si="21"/>
        <v>9.666033800000001</v>
      </c>
      <c r="AN114" s="1">
        <f t="shared" si="21"/>
        <v>10.784072579999998</v>
      </c>
      <c r="AO114" s="1">
        <f t="shared" si="21"/>
        <v>10.679504029999999</v>
      </c>
      <c r="AP114" s="1">
        <f t="shared" si="21"/>
        <v>10.965657360000002</v>
      </c>
      <c r="AQ114" s="1">
        <f t="shared" si="21"/>
        <v>12.28202016</v>
      </c>
      <c r="AR114" s="1">
        <f t="shared" si="21"/>
        <v>12.254107110000001</v>
      </c>
      <c r="AS114" s="1">
        <f t="shared" si="21"/>
        <v>12.311844929999999</v>
      </c>
      <c r="AT114" s="1">
        <f t="shared" si="21"/>
        <v>12.926869760000001</v>
      </c>
      <c r="AU114" s="1">
        <f t="shared" si="21"/>
        <v>12.75827964</v>
      </c>
      <c r="AV114" s="1">
        <f t="shared" si="21"/>
        <v>12.121802240000001</v>
      </c>
      <c r="AW114" s="1">
        <f t="shared" si="21"/>
        <v>11.55486578</v>
      </c>
      <c r="AX114" s="1">
        <f t="shared" si="21"/>
        <v>13.041255529999999</v>
      </c>
      <c r="AY114" s="1">
        <f t="shared" si="21"/>
        <v>12.997180269999999</v>
      </c>
      <c r="AZ114" s="1">
        <f t="shared" si="21"/>
        <v>13.164316810000001</v>
      </c>
      <c r="BA114" s="1">
        <f t="shared" si="21"/>
        <v>12.277265399999999</v>
      </c>
      <c r="BB114" s="1">
        <f t="shared" si="21"/>
        <v>12.44238794</v>
      </c>
      <c r="BC114" s="1">
        <f t="shared" si="21"/>
        <v>12.15187034</v>
      </c>
      <c r="BD114" s="1">
        <f t="shared" si="21"/>
        <v>12.011629150000001</v>
      </c>
      <c r="BE114" s="1">
        <f t="shared" si="21"/>
        <v>12.558252639999999</v>
      </c>
      <c r="BF114" s="1">
        <f t="shared" si="21"/>
        <v>12.895284849999999</v>
      </c>
      <c r="BG114" s="51">
        <f t="shared" si="21"/>
        <v>13.40424416311752</v>
      </c>
      <c r="BH114" s="38"/>
      <c r="BI114"/>
      <c r="BJ114"/>
      <c r="BK114"/>
      <c r="BL114"/>
      <c r="BM114"/>
      <c r="BN114"/>
      <c r="BO114"/>
      <c r="BP114"/>
      <c r="BQ114"/>
    </row>
    <row r="115" spans="1:69" s="37" customFormat="1" x14ac:dyDescent="0.2">
      <c r="A115" s="49" t="s">
        <v>144</v>
      </c>
      <c r="B115" s="50" t="s">
        <v>112</v>
      </c>
      <c r="C115" s="50" t="s">
        <v>113</v>
      </c>
      <c r="D115" s="50" t="s">
        <v>145</v>
      </c>
      <c r="E115" s="54" t="s">
        <v>114</v>
      </c>
      <c r="F115" s="1">
        <f t="shared" si="21"/>
        <v>0.46493530999999999</v>
      </c>
      <c r="G115" s="1">
        <f t="shared" si="21"/>
        <v>0.51456601999999996</v>
      </c>
      <c r="H115" s="1">
        <f t="shared" si="21"/>
        <v>0.43747765999999999</v>
      </c>
      <c r="I115" s="1">
        <f t="shared" si="21"/>
        <v>0.46780253999999999</v>
      </c>
      <c r="J115" s="1">
        <f t="shared" si="21"/>
        <v>0.65506164999999994</v>
      </c>
      <c r="K115" s="1">
        <f t="shared" si="21"/>
        <v>0.68069181999999995</v>
      </c>
      <c r="L115" s="1">
        <f t="shared" si="21"/>
        <v>0.81356823</v>
      </c>
      <c r="M115" s="1">
        <f t="shared" si="21"/>
        <v>0.86954577</v>
      </c>
      <c r="N115" s="1">
        <f t="shared" si="21"/>
        <v>0.84503376000000008</v>
      </c>
      <c r="O115" s="1">
        <f t="shared" si="21"/>
        <v>0.90306797999999999</v>
      </c>
      <c r="P115" s="1">
        <f t="shared" si="21"/>
        <v>1.2370034599999999</v>
      </c>
      <c r="Q115" s="1">
        <f t="shared" si="21"/>
        <v>1.3573455799999998</v>
      </c>
      <c r="R115" s="1">
        <f t="shared" si="21"/>
        <v>1.45592199</v>
      </c>
      <c r="S115" s="1">
        <f t="shared" si="21"/>
        <v>1.34799538</v>
      </c>
      <c r="T115" s="1">
        <f t="shared" si="21"/>
        <v>1.3439466999999998</v>
      </c>
      <c r="U115" s="1">
        <f t="shared" si="21"/>
        <v>1.4874306499999999</v>
      </c>
      <c r="V115" s="1">
        <f t="shared" si="21"/>
        <v>1.6824806100000003</v>
      </c>
      <c r="W115" s="1">
        <f t="shared" si="21"/>
        <v>1.6641865</v>
      </c>
      <c r="X115" s="1">
        <f t="shared" si="21"/>
        <v>2.0262185800000001</v>
      </c>
      <c r="Y115" s="1">
        <f t="shared" si="21"/>
        <v>2.2100222899999999</v>
      </c>
      <c r="Z115" s="1">
        <f t="shared" si="21"/>
        <v>2.4661137399999999</v>
      </c>
      <c r="AA115" s="1">
        <f t="shared" si="21"/>
        <v>2.40893114</v>
      </c>
      <c r="AB115" s="1">
        <f t="shared" si="21"/>
        <v>2.7088714600000001</v>
      </c>
      <c r="AC115" s="1">
        <f t="shared" si="21"/>
        <v>2.9878550699999997</v>
      </c>
      <c r="AD115" s="1">
        <f t="shared" si="21"/>
        <v>3.4861484799999998</v>
      </c>
      <c r="AE115" s="1">
        <f t="shared" si="21"/>
        <v>3.6783043800000002</v>
      </c>
      <c r="AF115" s="1">
        <f t="shared" si="21"/>
        <v>4.2846635800000001</v>
      </c>
      <c r="AG115" s="1">
        <f t="shared" si="21"/>
        <v>4.6062918499999999</v>
      </c>
      <c r="AH115" s="1">
        <f t="shared" si="21"/>
        <v>4.5719781700000004</v>
      </c>
      <c r="AI115" s="1">
        <f t="shared" si="21"/>
        <v>4.7711073399999995</v>
      </c>
      <c r="AJ115" s="1">
        <f t="shared" si="21"/>
        <v>4.90706343</v>
      </c>
      <c r="AK115" s="1">
        <f t="shared" si="21"/>
        <v>4.7641071100000003</v>
      </c>
      <c r="AL115" s="1">
        <f t="shared" si="21"/>
        <v>4.7102268199999999</v>
      </c>
      <c r="AM115" s="1">
        <f t="shared" si="21"/>
        <v>5.4370750599999997</v>
      </c>
      <c r="AN115" s="1">
        <f t="shared" si="21"/>
        <v>5.7816924200000006</v>
      </c>
      <c r="AO115" s="1">
        <f t="shared" si="21"/>
        <v>5.7159259699999998</v>
      </c>
      <c r="AP115" s="1">
        <f t="shared" si="21"/>
        <v>6.2727772999999996</v>
      </c>
      <c r="AQ115" s="1">
        <f t="shared" si="21"/>
        <v>6.6368515200000004</v>
      </c>
      <c r="AR115" s="1">
        <f t="shared" si="21"/>
        <v>6.9849399899999991</v>
      </c>
      <c r="AS115" s="1">
        <f t="shared" si="21"/>
        <v>7.1913265500000003</v>
      </c>
      <c r="AT115" s="1">
        <f t="shared" si="21"/>
        <v>6.7664942400000001</v>
      </c>
      <c r="AU115" s="1">
        <f t="shared" si="21"/>
        <v>6.6017148299999997</v>
      </c>
      <c r="AV115" s="1">
        <f t="shared" si="21"/>
        <v>6.65541918</v>
      </c>
      <c r="AW115" s="1">
        <f t="shared" si="21"/>
        <v>7.7343165900000006</v>
      </c>
      <c r="AX115" s="1">
        <f t="shared" si="21"/>
        <v>8.6256874799999999</v>
      </c>
      <c r="AY115" s="1">
        <f t="shared" si="21"/>
        <v>9.4031060599999989</v>
      </c>
      <c r="AZ115" s="1">
        <f t="shared" si="21"/>
        <v>9.9233716300000001</v>
      </c>
      <c r="BA115" s="1">
        <f t="shared" si="21"/>
        <v>11.391196589999998</v>
      </c>
      <c r="BB115" s="1">
        <f t="shared" si="21"/>
        <v>12.379837969999999</v>
      </c>
      <c r="BC115" s="1">
        <f t="shared" si="21"/>
        <v>13.707403449999999</v>
      </c>
      <c r="BD115" s="1">
        <f t="shared" si="21"/>
        <v>13.58372572</v>
      </c>
      <c r="BE115" s="1">
        <f t="shared" si="21"/>
        <v>14.919991229999999</v>
      </c>
      <c r="BF115" s="1">
        <f t="shared" si="21"/>
        <v>14.868341639999999</v>
      </c>
      <c r="BG115" s="51">
        <f t="shared" si="21"/>
        <v>15.359956086100013</v>
      </c>
      <c r="BH115" s="38"/>
      <c r="BI115"/>
      <c r="BJ115"/>
      <c r="BK115"/>
      <c r="BL115"/>
      <c r="BM115"/>
      <c r="BN115"/>
      <c r="BO115"/>
      <c r="BP115"/>
      <c r="BQ115"/>
    </row>
    <row r="116" spans="1:69" s="37" customFormat="1" x14ac:dyDescent="0.2">
      <c r="A116" s="49" t="s">
        <v>147</v>
      </c>
      <c r="B116" s="50" t="s">
        <v>112</v>
      </c>
      <c r="C116" s="50" t="s">
        <v>113</v>
      </c>
      <c r="D116" s="50" t="s">
        <v>148</v>
      </c>
      <c r="E116" s="73" t="s">
        <v>114</v>
      </c>
      <c r="F116" s="1">
        <f t="shared" si="21"/>
        <v>1.65756251</v>
      </c>
      <c r="G116" s="1">
        <f t="shared" si="21"/>
        <v>1.9761911999999999</v>
      </c>
      <c r="H116" s="1">
        <f t="shared" si="21"/>
        <v>2.1082482599999999</v>
      </c>
      <c r="I116" s="1">
        <f t="shared" si="21"/>
        <v>2.0939901699999997</v>
      </c>
      <c r="J116" s="1">
        <f t="shared" si="21"/>
        <v>2.6100882900000002</v>
      </c>
      <c r="K116" s="1">
        <f t="shared" si="21"/>
        <v>2.5673015000000006</v>
      </c>
      <c r="L116" s="1">
        <f t="shared" si="21"/>
        <v>2.9711703899999997</v>
      </c>
      <c r="M116" s="1">
        <f t="shared" si="21"/>
        <v>3.1838390599999999</v>
      </c>
      <c r="N116" s="1">
        <f t="shared" si="21"/>
        <v>3.1600530199999994</v>
      </c>
      <c r="O116" s="1">
        <f t="shared" si="21"/>
        <v>3.01120666</v>
      </c>
      <c r="P116" s="1">
        <f t="shared" si="21"/>
        <v>2.9974700100000002</v>
      </c>
      <c r="Q116" s="1">
        <f t="shared" si="21"/>
        <v>2.9901917199999999</v>
      </c>
      <c r="R116" s="1">
        <f t="shared" si="21"/>
        <v>2.8184100700000001</v>
      </c>
      <c r="S116" s="1">
        <f t="shared" si="21"/>
        <v>3.6583767799999998</v>
      </c>
      <c r="T116" s="1">
        <f t="shared" si="21"/>
        <v>3.5458868400000005</v>
      </c>
      <c r="U116" s="1">
        <f t="shared" si="21"/>
        <v>2.6771724400000005</v>
      </c>
      <c r="V116" s="1">
        <f t="shared" si="21"/>
        <v>2.8795921299999998</v>
      </c>
      <c r="W116" s="1">
        <f t="shared" si="21"/>
        <v>3.4143639399999999</v>
      </c>
      <c r="X116" s="1">
        <f t="shared" si="21"/>
        <v>3.5929670900000001</v>
      </c>
      <c r="Y116" s="1">
        <f t="shared" si="21"/>
        <v>3.6476679399999998</v>
      </c>
      <c r="Z116" s="1">
        <f t="shared" si="21"/>
        <v>3.6086250999999998</v>
      </c>
      <c r="AA116" s="1">
        <f t="shared" si="21"/>
        <v>3.5873425700000001</v>
      </c>
      <c r="AB116" s="1">
        <f t="shared" si="21"/>
        <v>4.0967580999999997</v>
      </c>
      <c r="AC116" s="1">
        <f t="shared" si="21"/>
        <v>3.8275265100000002</v>
      </c>
      <c r="AD116" s="1">
        <f t="shared" si="21"/>
        <v>3.9581771199999998</v>
      </c>
      <c r="AE116" s="1">
        <f t="shared" si="21"/>
        <v>4.0018032000000003</v>
      </c>
      <c r="AF116" s="1">
        <f t="shared" si="21"/>
        <v>4.28640037</v>
      </c>
      <c r="AG116" s="1">
        <f t="shared" si="21"/>
        <v>4.7528247199999996</v>
      </c>
      <c r="AH116" s="1">
        <f t="shared" si="21"/>
        <v>4.9291008199999986</v>
      </c>
      <c r="AI116" s="1">
        <f t="shared" si="21"/>
        <v>4.9991820100000002</v>
      </c>
      <c r="AJ116" s="1">
        <f t="shared" si="21"/>
        <v>4.8711254300000002</v>
      </c>
      <c r="AK116" s="1">
        <f t="shared" si="21"/>
        <v>5.0772223899999984</v>
      </c>
      <c r="AL116" s="1">
        <f t="shared" si="21"/>
        <v>4.9308652899999998</v>
      </c>
      <c r="AM116" s="1">
        <f t="shared" si="21"/>
        <v>4.5352929</v>
      </c>
      <c r="AN116" s="1">
        <f t="shared" si="21"/>
        <v>4.9633512699999986</v>
      </c>
      <c r="AO116" s="1">
        <f t="shared" si="21"/>
        <v>5.2307187099999997</v>
      </c>
      <c r="AP116" s="1">
        <f t="shared" si="21"/>
        <v>5.1829737600000003</v>
      </c>
      <c r="AQ116" s="1">
        <f t="shared" si="21"/>
        <v>4.8602085499999994</v>
      </c>
      <c r="AR116" s="1">
        <f t="shared" si="21"/>
        <v>4.9936655799999992</v>
      </c>
      <c r="AS116" s="1">
        <f t="shared" ref="AS116:BG116" si="22">AS262+AS335+AS408+AS481</f>
        <v>5.6764404000000006</v>
      </c>
      <c r="AT116" s="1">
        <f t="shared" si="22"/>
        <v>5.294452549999999</v>
      </c>
      <c r="AU116" s="1">
        <f t="shared" si="22"/>
        <v>4.5799070000000004</v>
      </c>
      <c r="AV116" s="1">
        <f t="shared" si="22"/>
        <v>5.7965589599999996</v>
      </c>
      <c r="AW116" s="1">
        <f t="shared" si="22"/>
        <v>6.5335301200000009</v>
      </c>
      <c r="AX116" s="1">
        <f t="shared" si="22"/>
        <v>6.9049274899999995</v>
      </c>
      <c r="AY116" s="1">
        <f t="shared" si="22"/>
        <v>7.7204811300000014</v>
      </c>
      <c r="AZ116" s="1">
        <f t="shared" si="22"/>
        <v>7.6164569199999992</v>
      </c>
      <c r="BA116" s="1">
        <f t="shared" si="22"/>
        <v>6.7022642899999996</v>
      </c>
      <c r="BB116" s="1">
        <f t="shared" si="22"/>
        <v>8.9108058000000003</v>
      </c>
      <c r="BC116" s="1">
        <f t="shared" si="22"/>
        <v>8.8077759400000009</v>
      </c>
      <c r="BD116" s="1">
        <f t="shared" si="22"/>
        <v>9.208795450000002</v>
      </c>
      <c r="BE116" s="1">
        <f t="shared" si="22"/>
        <v>10.764636079999999</v>
      </c>
      <c r="BF116" s="1">
        <f t="shared" si="22"/>
        <v>9.0999395099999987</v>
      </c>
      <c r="BG116" s="51">
        <f t="shared" si="22"/>
        <v>8.579210034750254</v>
      </c>
      <c r="BH116" s="38"/>
      <c r="BI116"/>
      <c r="BJ116"/>
      <c r="BK116"/>
      <c r="BL116"/>
      <c r="BM116"/>
      <c r="BN116"/>
      <c r="BO116"/>
      <c r="BP116"/>
      <c r="BQ116"/>
    </row>
    <row r="117" spans="1:69" s="37" customFormat="1" x14ac:dyDescent="0.2">
      <c r="A117" s="77" t="s">
        <v>150</v>
      </c>
      <c r="B117" s="78" t="s">
        <v>112</v>
      </c>
      <c r="C117" s="78" t="s">
        <v>113</v>
      </c>
      <c r="D117" s="78" t="s">
        <v>151</v>
      </c>
      <c r="E117" s="5" t="s">
        <v>136</v>
      </c>
      <c r="F117" s="79">
        <f t="shared" ref="F117:BG118" si="23">F263+F336+F409+F482</f>
        <v>10.072278000000001</v>
      </c>
      <c r="G117" s="79">
        <f t="shared" si="23"/>
        <v>10.507341</v>
      </c>
      <c r="H117" s="79">
        <f t="shared" si="23"/>
        <v>11.726673</v>
      </c>
      <c r="I117" s="79">
        <f t="shared" si="23"/>
        <v>10.764925</v>
      </c>
      <c r="J117" s="79">
        <f t="shared" si="23"/>
        <v>12.336272000000001</v>
      </c>
      <c r="K117" s="79">
        <f t="shared" si="23"/>
        <v>12.938108</v>
      </c>
      <c r="L117" s="79">
        <f t="shared" si="23"/>
        <v>13.364318000000001</v>
      </c>
      <c r="M117" s="79">
        <f t="shared" si="23"/>
        <v>13.425122999999999</v>
      </c>
      <c r="N117" s="79">
        <f t="shared" si="23"/>
        <v>13.618574000000001</v>
      </c>
      <c r="O117" s="79">
        <f t="shared" si="23"/>
        <v>14.479095000000001</v>
      </c>
      <c r="P117" s="79">
        <f t="shared" si="23"/>
        <v>15.413615</v>
      </c>
      <c r="Q117" s="79">
        <f t="shared" si="23"/>
        <v>15.525632999999999</v>
      </c>
      <c r="R117" s="79">
        <f t="shared" si="23"/>
        <v>15.477831</v>
      </c>
      <c r="S117" s="79">
        <f t="shared" si="23"/>
        <v>16.836722999999999</v>
      </c>
      <c r="T117" s="79">
        <f t="shared" si="23"/>
        <v>16.281438999999999</v>
      </c>
      <c r="U117" s="79">
        <f t="shared" si="23"/>
        <v>16.787939999999999</v>
      </c>
      <c r="V117" s="79">
        <f t="shared" si="23"/>
        <v>17.028901999999999</v>
      </c>
      <c r="W117" s="79">
        <f t="shared" si="23"/>
        <v>18.506038</v>
      </c>
      <c r="X117" s="79">
        <f t="shared" si="23"/>
        <v>19.539722000000001</v>
      </c>
      <c r="Y117" s="79">
        <f t="shared" si="23"/>
        <v>20.691758999999998</v>
      </c>
      <c r="Z117" s="79">
        <f t="shared" si="23"/>
        <v>19.661631999999997</v>
      </c>
      <c r="AA117" s="79">
        <f t="shared" si="23"/>
        <v>20.370724999999997</v>
      </c>
      <c r="AB117" s="79">
        <f t="shared" si="23"/>
        <v>21.051490000000001</v>
      </c>
      <c r="AC117" s="79">
        <f t="shared" si="23"/>
        <v>20.138229000000003</v>
      </c>
      <c r="AD117" s="79">
        <f t="shared" si="23"/>
        <v>21.611428000000004</v>
      </c>
      <c r="AE117" s="79">
        <f t="shared" si="23"/>
        <v>21.774518000000004</v>
      </c>
      <c r="AF117" s="79">
        <f t="shared" si="23"/>
        <v>23.933835999999999</v>
      </c>
      <c r="AG117" s="79">
        <f t="shared" si="23"/>
        <v>24.024086999999998</v>
      </c>
      <c r="AH117" s="79">
        <f t="shared" si="23"/>
        <v>23.789671999999999</v>
      </c>
      <c r="AI117" s="79">
        <f t="shared" si="23"/>
        <v>24.182019</v>
      </c>
      <c r="AJ117" s="79">
        <f t="shared" si="23"/>
        <v>25.230083999999998</v>
      </c>
      <c r="AK117" s="79">
        <f t="shared" si="23"/>
        <v>25.461421999999999</v>
      </c>
      <c r="AL117" s="79">
        <f t="shared" si="23"/>
        <v>24.564982999999998</v>
      </c>
      <c r="AM117" s="79">
        <f t="shared" si="23"/>
        <v>24.942650999999998</v>
      </c>
      <c r="AN117" s="79">
        <f t="shared" si="23"/>
        <v>27.213026999999997</v>
      </c>
      <c r="AO117" s="79">
        <f t="shared" si="23"/>
        <v>27.647378999999997</v>
      </c>
      <c r="AP117" s="79">
        <f t="shared" si="23"/>
        <v>28.847992999999999</v>
      </c>
      <c r="AQ117" s="79">
        <f t="shared" si="23"/>
        <v>29.855010999999998</v>
      </c>
      <c r="AR117" s="79">
        <f t="shared" si="23"/>
        <v>30.295189000000001</v>
      </c>
      <c r="AS117" s="79">
        <f t="shared" si="23"/>
        <v>31.384167999999999</v>
      </c>
      <c r="AT117" s="79">
        <f t="shared" si="23"/>
        <v>31.547505999999998</v>
      </c>
      <c r="AU117" s="79">
        <f t="shared" si="23"/>
        <v>29.876439999999999</v>
      </c>
      <c r="AV117" s="79">
        <f t="shared" si="23"/>
        <v>31.187728</v>
      </c>
      <c r="AW117" s="79">
        <f t="shared" si="23"/>
        <v>32.121907</v>
      </c>
      <c r="AX117" s="79">
        <f t="shared" si="23"/>
        <v>34.842197000000006</v>
      </c>
      <c r="AY117" s="79">
        <f t="shared" si="23"/>
        <v>36.620210999999998</v>
      </c>
      <c r="AZ117" s="79">
        <f t="shared" si="23"/>
        <v>37.110075000000002</v>
      </c>
      <c r="BA117" s="79">
        <f t="shared" si="23"/>
        <v>36.531541999999995</v>
      </c>
      <c r="BB117" s="79">
        <f t="shared" si="23"/>
        <v>39.895547999999998</v>
      </c>
      <c r="BC117" s="79">
        <f t="shared" si="23"/>
        <v>41.250450000000001</v>
      </c>
      <c r="BD117" s="79">
        <f t="shared" si="23"/>
        <v>41.791130000000003</v>
      </c>
      <c r="BE117" s="80">
        <f t="shared" si="23"/>
        <v>41.881465917557762</v>
      </c>
      <c r="BF117" s="80">
        <f t="shared" si="23"/>
        <v>44.029424184175646</v>
      </c>
      <c r="BG117" s="80">
        <f t="shared" si="23"/>
        <v>45.792530982681242</v>
      </c>
      <c r="BH117" s="38"/>
      <c r="BI117"/>
      <c r="BJ117"/>
      <c r="BK117"/>
      <c r="BL117"/>
      <c r="BM117"/>
      <c r="BN117"/>
      <c r="BO117"/>
      <c r="BP117"/>
      <c r="BQ117"/>
    </row>
    <row r="118" spans="1:69" s="37" customFormat="1" x14ac:dyDescent="0.2">
      <c r="A118" s="49" t="s">
        <v>152</v>
      </c>
      <c r="B118" s="50" t="s">
        <v>13</v>
      </c>
      <c r="C118" s="50" t="s">
        <v>15</v>
      </c>
      <c r="D118" s="69" t="s">
        <v>152</v>
      </c>
      <c r="E118" s="50" t="s">
        <v>12</v>
      </c>
      <c r="F118" s="1">
        <f t="shared" si="23"/>
        <v>6.5019140000000002</v>
      </c>
      <c r="G118" s="1">
        <f t="shared" si="23"/>
        <v>6.5940350000000008</v>
      </c>
      <c r="H118" s="1">
        <f t="shared" si="23"/>
        <v>7.2209160000000008</v>
      </c>
      <c r="I118" s="1">
        <f t="shared" si="23"/>
        <v>7.8971979999999995</v>
      </c>
      <c r="J118" s="1">
        <f t="shared" si="23"/>
        <v>7.5399620000000001</v>
      </c>
      <c r="K118" s="1">
        <f t="shared" si="23"/>
        <v>7.3137169999999996</v>
      </c>
      <c r="L118" s="1">
        <f t="shared" si="23"/>
        <v>7.3389860000000002</v>
      </c>
      <c r="M118" s="1">
        <f t="shared" si="23"/>
        <v>7.2391770000000006</v>
      </c>
      <c r="N118" s="1">
        <f t="shared" si="23"/>
        <v>7.0917830000000004</v>
      </c>
      <c r="O118" s="1">
        <f t="shared" si="23"/>
        <v>6.9726430000000006</v>
      </c>
      <c r="P118" s="1">
        <f t="shared" si="23"/>
        <v>6.9440900000000001</v>
      </c>
      <c r="Q118" s="1">
        <f t="shared" si="23"/>
        <v>7.2542290000000005</v>
      </c>
      <c r="R118" s="1">
        <f t="shared" si="23"/>
        <v>7.4397169999999999</v>
      </c>
      <c r="S118" s="1">
        <f t="shared" si="23"/>
        <v>7.4489260000000002</v>
      </c>
      <c r="T118" s="1">
        <f t="shared" si="23"/>
        <v>8.1678219999999992</v>
      </c>
      <c r="U118" s="1">
        <f t="shared" si="23"/>
        <v>8.4219340000000003</v>
      </c>
      <c r="V118" s="1">
        <f t="shared" si="23"/>
        <v>8.1788109999999996</v>
      </c>
      <c r="W118" s="1">
        <f t="shared" si="23"/>
        <v>8.144031</v>
      </c>
      <c r="X118" s="1">
        <f t="shared" si="23"/>
        <v>7.914193</v>
      </c>
      <c r="Y118" s="1">
        <f t="shared" si="23"/>
        <v>7.8694110000000004</v>
      </c>
      <c r="Z118" s="1">
        <f t="shared" si="23"/>
        <v>8.1902179999999998</v>
      </c>
      <c r="AA118" s="1">
        <f t="shared" si="23"/>
        <v>7.8929110000000007</v>
      </c>
      <c r="AB118" s="1">
        <f t="shared" si="23"/>
        <v>7.5839620000000005</v>
      </c>
      <c r="AC118" s="1">
        <f t="shared" si="23"/>
        <v>7.6342869999999996</v>
      </c>
      <c r="AD118" s="1">
        <f t="shared" si="23"/>
        <v>7.4637099999999998</v>
      </c>
      <c r="AE118" s="1">
        <f t="shared" si="23"/>
        <v>7.4570669999999994</v>
      </c>
      <c r="AF118" s="1">
        <f t="shared" si="23"/>
        <v>7.4356800000000005</v>
      </c>
      <c r="AG118" s="1">
        <f t="shared" si="23"/>
        <v>7.2851850000000002</v>
      </c>
      <c r="AH118" s="1">
        <f t="shared" si="23"/>
        <v>7.3624980000000004</v>
      </c>
      <c r="AI118" s="1">
        <f t="shared" si="23"/>
        <v>7.2892260000000002</v>
      </c>
      <c r="AJ118" s="1">
        <f t="shared" si="23"/>
        <v>7.0226820000000005</v>
      </c>
      <c r="AK118" s="1">
        <f t="shared" si="23"/>
        <v>7.0309710000000001</v>
      </c>
      <c r="AL118" s="1">
        <f t="shared" si="23"/>
        <v>6.744624</v>
      </c>
      <c r="AM118" s="1">
        <f t="shared" si="23"/>
        <v>6.4756749999999998</v>
      </c>
      <c r="AN118" s="1">
        <f t="shared" si="23"/>
        <v>6.4599080000000004</v>
      </c>
      <c r="AO118" s="1">
        <f t="shared" si="23"/>
        <v>6.2479130000000005</v>
      </c>
      <c r="AP118" s="1">
        <f t="shared" si="23"/>
        <v>5.6409960000000003</v>
      </c>
      <c r="AQ118" s="1">
        <f t="shared" si="23"/>
        <v>5.4025790000000011</v>
      </c>
      <c r="AR118" s="1">
        <f t="shared" si="23"/>
        <v>5.4466390000000011</v>
      </c>
      <c r="AS118" s="1">
        <f t="shared" si="23"/>
        <v>4.9069290000000008</v>
      </c>
      <c r="AT118" s="1">
        <f t="shared" si="23"/>
        <v>4.8940839999999994</v>
      </c>
      <c r="AU118" s="1">
        <f t="shared" si="23"/>
        <v>4.8326789999999997</v>
      </c>
      <c r="AV118" s="1">
        <f t="shared" si="23"/>
        <v>4.7431409999999996</v>
      </c>
      <c r="AW118" s="1">
        <f t="shared" si="23"/>
        <v>4.6251999999999995</v>
      </c>
      <c r="AX118" s="1">
        <f t="shared" si="23"/>
        <v>4.5087079999999995</v>
      </c>
      <c r="AY118" s="1">
        <f t="shared" si="23"/>
        <v>4.5437769999999995</v>
      </c>
      <c r="AZ118" s="1">
        <f t="shared" si="23"/>
        <v>4.2717280000000004</v>
      </c>
      <c r="BA118" s="1">
        <f t="shared" si="23"/>
        <v>3.4310419999999997</v>
      </c>
      <c r="BB118" s="1">
        <f t="shared" si="23"/>
        <v>3.4840100000000005</v>
      </c>
      <c r="BC118" s="1">
        <f t="shared" si="23"/>
        <v>3.8243430000000003</v>
      </c>
      <c r="BD118" s="1">
        <f t="shared" si="23"/>
        <v>4.1937923699999997</v>
      </c>
      <c r="BE118" s="1">
        <f t="shared" si="23"/>
        <v>4.0267739999999996</v>
      </c>
      <c r="BF118" s="1">
        <f t="shared" si="23"/>
        <v>3.5261979999999999</v>
      </c>
      <c r="BG118" s="51">
        <f t="shared" si="23"/>
        <v>3.5806867377957432</v>
      </c>
      <c r="BH118" s="38"/>
      <c r="BI118"/>
      <c r="BJ118"/>
      <c r="BK118"/>
      <c r="BL118"/>
      <c r="BM118"/>
      <c r="BN118"/>
      <c r="BO118"/>
      <c r="BP118"/>
      <c r="BQ118"/>
    </row>
    <row r="119" spans="1:69" s="37" customFormat="1" x14ac:dyDescent="0.2">
      <c r="A119" s="53" t="s">
        <v>152</v>
      </c>
      <c r="B119" s="54" t="s">
        <v>11</v>
      </c>
      <c r="C119" s="54" t="s">
        <v>14</v>
      </c>
      <c r="D119" s="54" t="s">
        <v>152</v>
      </c>
      <c r="E119" s="54" t="s">
        <v>11</v>
      </c>
      <c r="F119" s="55">
        <f>F120/F118</f>
        <v>23.852155073106161</v>
      </c>
      <c r="G119" s="55">
        <f t="shared" ref="G119:BG119" si="24">G120/G118</f>
        <v>21.804225485609336</v>
      </c>
      <c r="H119" s="55">
        <f t="shared" si="24"/>
        <v>21.922120406884662</v>
      </c>
      <c r="I119" s="55">
        <f t="shared" si="24"/>
        <v>26.268332641526783</v>
      </c>
      <c r="J119" s="55">
        <f t="shared" si="24"/>
        <v>25.0126289761142</v>
      </c>
      <c r="K119" s="55">
        <f t="shared" si="24"/>
        <v>27.377612642107977</v>
      </c>
      <c r="L119" s="55">
        <f t="shared" si="24"/>
        <v>30.001367218850124</v>
      </c>
      <c r="M119" s="55">
        <f t="shared" si="24"/>
        <v>32.550120959882598</v>
      </c>
      <c r="N119" s="55">
        <f t="shared" si="24"/>
        <v>28.80595147933883</v>
      </c>
      <c r="O119" s="55">
        <f t="shared" si="24"/>
        <v>30.170388330508242</v>
      </c>
      <c r="P119" s="55">
        <f t="shared" si="24"/>
        <v>30.412820686367834</v>
      </c>
      <c r="Q119" s="55">
        <f t="shared" si="24"/>
        <v>30.899818988344588</v>
      </c>
      <c r="R119" s="55">
        <f t="shared" si="24"/>
        <v>31.602029754626418</v>
      </c>
      <c r="S119" s="55">
        <f t="shared" si="24"/>
        <v>29.370930923464666</v>
      </c>
      <c r="T119" s="55">
        <f t="shared" si="24"/>
        <v>28.431136844069325</v>
      </c>
      <c r="U119" s="55">
        <f t="shared" si="24"/>
        <v>32.300602450695997</v>
      </c>
      <c r="V119" s="55">
        <f t="shared" si="24"/>
        <v>32.670725732627886</v>
      </c>
      <c r="W119" s="55">
        <f t="shared" si="24"/>
        <v>32.288100204923097</v>
      </c>
      <c r="X119" s="55">
        <f t="shared" si="24"/>
        <v>30.658271664590437</v>
      </c>
      <c r="Y119" s="55">
        <f t="shared" si="24"/>
        <v>31.357627146428111</v>
      </c>
      <c r="Z119" s="55">
        <f t="shared" si="24"/>
        <v>31.948243624284487</v>
      </c>
      <c r="AA119" s="55">
        <f t="shared" si="24"/>
        <v>33.287292989874075</v>
      </c>
      <c r="AB119" s="55">
        <f t="shared" si="24"/>
        <v>31.949275062295932</v>
      </c>
      <c r="AC119" s="55">
        <f t="shared" si="24"/>
        <v>34.854015050783396</v>
      </c>
      <c r="AD119" s="55">
        <f t="shared" si="24"/>
        <v>34.21326150131771</v>
      </c>
      <c r="AE119" s="55">
        <f t="shared" si="24"/>
        <v>34.213737653155057</v>
      </c>
      <c r="AF119" s="55">
        <f t="shared" si="24"/>
        <v>35.875674585243047</v>
      </c>
      <c r="AG119" s="55">
        <f t="shared" si="24"/>
        <v>35.403332791137082</v>
      </c>
      <c r="AH119" s="55">
        <f t="shared" si="24"/>
        <v>38.427778724014594</v>
      </c>
      <c r="AI119" s="55">
        <f t="shared" si="24"/>
        <v>36.992974013976237</v>
      </c>
      <c r="AJ119" s="55">
        <f t="shared" si="24"/>
        <v>34.146810150310095</v>
      </c>
      <c r="AK119" s="55">
        <f t="shared" si="24"/>
        <v>33.645817626043396</v>
      </c>
      <c r="AL119" s="55">
        <f t="shared" si="24"/>
        <v>35.599556179855249</v>
      </c>
      <c r="AM119" s="55">
        <f t="shared" si="24"/>
        <v>33.141449810251444</v>
      </c>
      <c r="AN119" s="55">
        <f t="shared" si="24"/>
        <v>34.760110515505787</v>
      </c>
      <c r="AO119" s="55">
        <f t="shared" si="24"/>
        <v>35.60321646604234</v>
      </c>
      <c r="AP119" s="55">
        <f t="shared" si="24"/>
        <v>39.267797211698067</v>
      </c>
      <c r="AQ119" s="55">
        <f t="shared" si="24"/>
        <v>39.202607865613807</v>
      </c>
      <c r="AR119" s="55">
        <f t="shared" si="24"/>
        <v>40.134420511438329</v>
      </c>
      <c r="AS119" s="55">
        <f t="shared" si="24"/>
        <v>42.444398522986567</v>
      </c>
      <c r="AT119" s="55">
        <f t="shared" si="24"/>
        <v>39.192876338044051</v>
      </c>
      <c r="AU119" s="55">
        <f t="shared" si="24"/>
        <v>44.035388859884968</v>
      </c>
      <c r="AV119" s="55">
        <f t="shared" si="24"/>
        <v>41.816295572912551</v>
      </c>
      <c r="AW119" s="55">
        <f t="shared" si="24"/>
        <v>46.994042635994127</v>
      </c>
      <c r="AX119" s="55">
        <f t="shared" si="24"/>
        <v>47.789345861386458</v>
      </c>
      <c r="AY119" s="55">
        <f t="shared" si="24"/>
        <v>47.316961197699626</v>
      </c>
      <c r="AZ119" s="55">
        <f t="shared" si="24"/>
        <v>48.872748920343241</v>
      </c>
      <c r="BA119" s="55">
        <f t="shared" si="24"/>
        <v>53.527097890378492</v>
      </c>
      <c r="BB119" s="55">
        <f t="shared" si="24"/>
        <v>54.987377475954425</v>
      </c>
      <c r="BC119" s="55">
        <f t="shared" si="24"/>
        <v>48.092456665105615</v>
      </c>
      <c r="BD119" s="55">
        <f t="shared" si="24"/>
        <v>55.496640740943505</v>
      </c>
      <c r="BE119" s="55">
        <f t="shared" si="24"/>
        <v>55.93756019086247</v>
      </c>
      <c r="BF119" s="55">
        <f t="shared" si="24"/>
        <v>57.29836299606545</v>
      </c>
      <c r="BG119" s="56">
        <f t="shared" si="24"/>
        <v>60.553721058279315</v>
      </c>
      <c r="BH119" s="38"/>
      <c r="BI119"/>
      <c r="BJ119"/>
      <c r="BK119"/>
      <c r="BL119"/>
      <c r="BM119"/>
      <c r="BN119"/>
      <c r="BO119"/>
      <c r="BP119"/>
      <c r="BQ119"/>
    </row>
    <row r="120" spans="1:69" s="37" customFormat="1" x14ac:dyDescent="0.2">
      <c r="A120" s="53" t="s">
        <v>152</v>
      </c>
      <c r="B120" s="54" t="s">
        <v>112</v>
      </c>
      <c r="C120" s="54" t="s">
        <v>113</v>
      </c>
      <c r="D120" s="54" t="s">
        <v>152</v>
      </c>
      <c r="E120" s="54" t="s">
        <v>114</v>
      </c>
      <c r="F120" s="2">
        <f t="shared" ref="F120:BG121" si="25">F266+F339+F412+F485</f>
        <v>155.08466099999998</v>
      </c>
      <c r="G120" s="2">
        <f t="shared" si="25"/>
        <v>143.77782599999998</v>
      </c>
      <c r="H120" s="2">
        <f t="shared" si="25"/>
        <v>158.29778999999999</v>
      </c>
      <c r="I120" s="2">
        <f t="shared" si="25"/>
        <v>207.446224</v>
      </c>
      <c r="J120" s="2">
        <f t="shared" si="25"/>
        <v>188.59427199999999</v>
      </c>
      <c r="K120" s="2">
        <f t="shared" si="25"/>
        <v>200.232111</v>
      </c>
      <c r="L120" s="2">
        <f t="shared" si="25"/>
        <v>220.17961400000002</v>
      </c>
      <c r="M120" s="2">
        <f t="shared" si="25"/>
        <v>235.63608700000003</v>
      </c>
      <c r="N120" s="2">
        <f t="shared" si="25"/>
        <v>204.28555699999998</v>
      </c>
      <c r="O120" s="2">
        <f t="shared" si="25"/>
        <v>210.367347</v>
      </c>
      <c r="P120" s="2">
        <f t="shared" si="25"/>
        <v>211.18936400000001</v>
      </c>
      <c r="Q120" s="2">
        <f t="shared" si="25"/>
        <v>224.15436299999999</v>
      </c>
      <c r="R120" s="2">
        <f t="shared" si="25"/>
        <v>235.11015799999998</v>
      </c>
      <c r="S120" s="2">
        <f t="shared" si="25"/>
        <v>218.78189099999997</v>
      </c>
      <c r="T120" s="2">
        <f t="shared" si="25"/>
        <v>232.22046499999999</v>
      </c>
      <c r="U120" s="2">
        <f t="shared" si="25"/>
        <v>272.03354199999995</v>
      </c>
      <c r="V120" s="2">
        <f t="shared" si="25"/>
        <v>267.20769100000001</v>
      </c>
      <c r="W120" s="2">
        <f t="shared" si="25"/>
        <v>262.95528900000005</v>
      </c>
      <c r="X120" s="2">
        <f t="shared" si="25"/>
        <v>242.63547899999998</v>
      </c>
      <c r="Y120" s="2">
        <f t="shared" si="25"/>
        <v>246.76605599999999</v>
      </c>
      <c r="Z120" s="2">
        <f t="shared" si="25"/>
        <v>261.66308000000004</v>
      </c>
      <c r="AA120" s="2">
        <f t="shared" si="25"/>
        <v>262.73364099999998</v>
      </c>
      <c r="AB120" s="2">
        <f t="shared" si="25"/>
        <v>242.302088</v>
      </c>
      <c r="AC120" s="2">
        <f t="shared" si="25"/>
        <v>266.085554</v>
      </c>
      <c r="AD120" s="2">
        <f t="shared" si="25"/>
        <v>255.35786199999998</v>
      </c>
      <c r="AE120" s="2">
        <f t="shared" si="25"/>
        <v>255.13413399999999</v>
      </c>
      <c r="AF120" s="2">
        <f t="shared" si="25"/>
        <v>266.76003600000001</v>
      </c>
      <c r="AG120" s="2">
        <f t="shared" si="25"/>
        <v>257.91982899999999</v>
      </c>
      <c r="AH120" s="2">
        <f t="shared" si="25"/>
        <v>282.92444399999999</v>
      </c>
      <c r="AI120" s="2">
        <f t="shared" si="25"/>
        <v>269.65014799999994</v>
      </c>
      <c r="AJ120" s="2">
        <f t="shared" si="25"/>
        <v>239.802189</v>
      </c>
      <c r="AK120" s="2">
        <f t="shared" si="25"/>
        <v>236.56276799999998</v>
      </c>
      <c r="AL120" s="2">
        <f t="shared" si="25"/>
        <v>240.10562100000001</v>
      </c>
      <c r="AM120" s="2">
        <f t="shared" si="25"/>
        <v>214.61325800000003</v>
      </c>
      <c r="AN120" s="2">
        <f t="shared" si="25"/>
        <v>224.54711599999996</v>
      </c>
      <c r="AO120" s="2">
        <f t="shared" si="25"/>
        <v>222.44579899999999</v>
      </c>
      <c r="AP120" s="2">
        <f t="shared" si="25"/>
        <v>221.50948699999998</v>
      </c>
      <c r="AQ120" s="2">
        <f t="shared" si="25"/>
        <v>211.795186</v>
      </c>
      <c r="AR120" s="2">
        <f t="shared" si="25"/>
        <v>218.5977</v>
      </c>
      <c r="AS120" s="2">
        <f t="shared" si="25"/>
        <v>208.27164999999999</v>
      </c>
      <c r="AT120" s="2">
        <f t="shared" si="25"/>
        <v>191.81322899999998</v>
      </c>
      <c r="AU120" s="2">
        <f t="shared" si="25"/>
        <v>212.80889900000003</v>
      </c>
      <c r="AV120" s="2">
        <f t="shared" si="25"/>
        <v>198.340586</v>
      </c>
      <c r="AW120" s="2">
        <f t="shared" si="25"/>
        <v>217.35684600000002</v>
      </c>
      <c r="AX120" s="2">
        <f t="shared" si="25"/>
        <v>215.46820599999998</v>
      </c>
      <c r="AY120" s="2">
        <f t="shared" si="25"/>
        <v>214.99771999999999</v>
      </c>
      <c r="AZ120" s="2">
        <f t="shared" si="25"/>
        <v>208.77109000000002</v>
      </c>
      <c r="BA120" s="2">
        <f t="shared" si="25"/>
        <v>183.65372099999999</v>
      </c>
      <c r="BB120" s="2">
        <f t="shared" si="25"/>
        <v>191.576573</v>
      </c>
      <c r="BC120" s="2">
        <f t="shared" si="25"/>
        <v>183.92205000000001</v>
      </c>
      <c r="BD120" s="2">
        <f t="shared" si="25"/>
        <v>232.7413885</v>
      </c>
      <c r="BE120" s="2">
        <f t="shared" si="25"/>
        <v>225.24791300000001</v>
      </c>
      <c r="BF120" s="2">
        <f t="shared" si="25"/>
        <v>202.04537299999998</v>
      </c>
      <c r="BG120" s="58">
        <f t="shared" si="25"/>
        <v>216.82390591756356</v>
      </c>
      <c r="BH120" s="38"/>
      <c r="BI120"/>
      <c r="BJ120"/>
      <c r="BK120"/>
      <c r="BL120"/>
      <c r="BM120"/>
      <c r="BN120"/>
      <c r="BO120"/>
      <c r="BP120"/>
      <c r="BQ120"/>
    </row>
    <row r="121" spans="1:69" s="37" customFormat="1" x14ac:dyDescent="0.2">
      <c r="A121" s="49" t="s">
        <v>153</v>
      </c>
      <c r="B121" s="50" t="s">
        <v>13</v>
      </c>
      <c r="C121" s="50" t="s">
        <v>15</v>
      </c>
      <c r="D121" s="69" t="s">
        <v>153</v>
      </c>
      <c r="E121" s="50" t="s">
        <v>12</v>
      </c>
      <c r="F121" s="1">
        <f t="shared" si="25"/>
        <v>0.36267099999999997</v>
      </c>
      <c r="G121" s="1">
        <f t="shared" si="25"/>
        <v>0.38857399999999997</v>
      </c>
      <c r="H121" s="1">
        <f t="shared" si="25"/>
        <v>0.43915499999999996</v>
      </c>
      <c r="I121" s="1">
        <f t="shared" si="25"/>
        <v>0.51267400000000007</v>
      </c>
      <c r="J121" s="1">
        <f t="shared" si="25"/>
        <v>0.50331199999999998</v>
      </c>
      <c r="K121" s="1">
        <f t="shared" si="25"/>
        <v>0.52788500000000005</v>
      </c>
      <c r="L121" s="1">
        <f t="shared" si="25"/>
        <v>0.52546099999999996</v>
      </c>
      <c r="M121" s="1">
        <f t="shared" si="25"/>
        <v>0.52307200000000009</v>
      </c>
      <c r="N121" s="1">
        <f t="shared" si="25"/>
        <v>0.47806999999999999</v>
      </c>
      <c r="O121" s="1">
        <f t="shared" si="25"/>
        <v>0.50350399999999995</v>
      </c>
      <c r="P121" s="1">
        <f t="shared" si="25"/>
        <v>0.53690000000000004</v>
      </c>
      <c r="Q121" s="1">
        <f t="shared" si="25"/>
        <v>0.565693</v>
      </c>
      <c r="R121" s="1">
        <f t="shared" si="25"/>
        <v>0.56141099999999999</v>
      </c>
      <c r="S121" s="1">
        <f t="shared" si="25"/>
        <v>0.58570800000000001</v>
      </c>
      <c r="T121" s="1">
        <f t="shared" si="25"/>
        <v>0.60561200000000004</v>
      </c>
      <c r="U121" s="1">
        <f t="shared" si="25"/>
        <v>0.62767200000000001</v>
      </c>
      <c r="V121" s="1">
        <f t="shared" si="25"/>
        <v>0.6407719999999999</v>
      </c>
      <c r="W121" s="1">
        <f t="shared" si="25"/>
        <v>0.59226000000000001</v>
      </c>
      <c r="X121" s="1">
        <f t="shared" si="25"/>
        <v>0.60477599999999998</v>
      </c>
      <c r="Y121" s="1">
        <f t="shared" si="25"/>
        <v>0.62446699999999999</v>
      </c>
      <c r="Z121" s="1">
        <f t="shared" si="25"/>
        <v>0.661744</v>
      </c>
      <c r="AA121" s="1">
        <f t="shared" si="25"/>
        <v>0.65723299999999996</v>
      </c>
      <c r="AB121" s="1">
        <f t="shared" si="25"/>
        <v>0.65722499999999995</v>
      </c>
      <c r="AC121" s="1">
        <f t="shared" si="25"/>
        <v>0.65428400000000009</v>
      </c>
      <c r="AD121" s="1">
        <f t="shared" si="25"/>
        <v>0.65490000000000004</v>
      </c>
      <c r="AE121" s="1">
        <f t="shared" si="25"/>
        <v>0.67145999999999995</v>
      </c>
      <c r="AF121" s="1">
        <f t="shared" si="25"/>
        <v>0.67816600000000005</v>
      </c>
      <c r="AG121" s="1">
        <f t="shared" si="25"/>
        <v>0.69555100000000003</v>
      </c>
      <c r="AH121" s="1">
        <f t="shared" si="25"/>
        <v>0.69359799999999994</v>
      </c>
      <c r="AI121" s="1">
        <f t="shared" si="25"/>
        <v>0.68839300000000003</v>
      </c>
      <c r="AJ121" s="1">
        <f t="shared" si="25"/>
        <v>0.73625399999999996</v>
      </c>
      <c r="AK121" s="1">
        <f t="shared" si="25"/>
        <v>0.73325600000000002</v>
      </c>
      <c r="AL121" s="1">
        <f t="shared" si="25"/>
        <v>0.73971399999999998</v>
      </c>
      <c r="AM121" s="1">
        <f t="shared" si="25"/>
        <v>0.74358900000000006</v>
      </c>
      <c r="AN121" s="1">
        <f t="shared" si="25"/>
        <v>0.76785600000000009</v>
      </c>
      <c r="AO121" s="1">
        <f t="shared" si="25"/>
        <v>0.76772899999999999</v>
      </c>
      <c r="AP121" s="1">
        <f t="shared" si="25"/>
        <v>0.79395900000000008</v>
      </c>
      <c r="AQ121" s="1">
        <f t="shared" si="25"/>
        <v>0.82699100000000003</v>
      </c>
      <c r="AR121" s="1">
        <f t="shared" si="25"/>
        <v>0.84013000000000004</v>
      </c>
      <c r="AS121" s="1">
        <f t="shared" si="25"/>
        <v>0.86097800000000002</v>
      </c>
      <c r="AT121" s="1">
        <f t="shared" si="25"/>
        <v>0.84275699999999998</v>
      </c>
      <c r="AU121" s="1">
        <f t="shared" si="25"/>
        <v>0.86481199999999991</v>
      </c>
      <c r="AV121" s="1">
        <f t="shared" si="25"/>
        <v>0.87472400000000006</v>
      </c>
      <c r="AW121" s="1">
        <f t="shared" si="25"/>
        <v>0.85166900000000001</v>
      </c>
      <c r="AX121" s="1">
        <f t="shared" si="25"/>
        <v>0.82900099999999999</v>
      </c>
      <c r="AY121" s="1">
        <f t="shared" si="25"/>
        <v>0.800342</v>
      </c>
      <c r="AZ121" s="1">
        <f t="shared" si="25"/>
        <v>0.78675899999999999</v>
      </c>
      <c r="BA121" s="1">
        <f t="shared" si="25"/>
        <v>0.75407400000000002</v>
      </c>
      <c r="BB121" s="1">
        <f t="shared" si="25"/>
        <v>0.76801300000000006</v>
      </c>
      <c r="BC121" s="1">
        <f t="shared" si="25"/>
        <v>0.78337699999999999</v>
      </c>
      <c r="BD121" s="1">
        <f t="shared" si="25"/>
        <v>0.68389600000000006</v>
      </c>
      <c r="BE121" s="1">
        <f t="shared" si="25"/>
        <v>0.726877</v>
      </c>
      <c r="BF121" s="1">
        <f t="shared" si="25"/>
        <v>0.71985500000000002</v>
      </c>
      <c r="BG121" s="51">
        <f t="shared" si="25"/>
        <v>0.7143151264981169</v>
      </c>
      <c r="BH121" s="38"/>
      <c r="BI121"/>
      <c r="BJ121"/>
      <c r="BK121"/>
      <c r="BL121"/>
      <c r="BM121"/>
      <c r="BN121"/>
      <c r="BO121"/>
      <c r="BP121"/>
      <c r="BQ121"/>
    </row>
    <row r="122" spans="1:69" s="37" customFormat="1" x14ac:dyDescent="0.2">
      <c r="A122" s="53" t="s">
        <v>153</v>
      </c>
      <c r="B122" s="54" t="s">
        <v>11</v>
      </c>
      <c r="C122" s="54" t="s">
        <v>14</v>
      </c>
      <c r="D122" s="54" t="s">
        <v>153</v>
      </c>
      <c r="E122" s="54" t="s">
        <v>11</v>
      </c>
      <c r="F122" s="55">
        <f>F123/F121</f>
        <v>80.810707225005586</v>
      </c>
      <c r="G122" s="55">
        <f t="shared" ref="G122:BG122" si="26">G123/G121</f>
        <v>86.164275015827116</v>
      </c>
      <c r="H122" s="55">
        <f t="shared" si="26"/>
        <v>82.423092074552272</v>
      </c>
      <c r="I122" s="55">
        <f t="shared" si="26"/>
        <v>80.956196335292987</v>
      </c>
      <c r="J122" s="55">
        <f t="shared" si="26"/>
        <v>77.532653701878772</v>
      </c>
      <c r="K122" s="55">
        <f t="shared" si="26"/>
        <v>80.071928545042951</v>
      </c>
      <c r="L122" s="55">
        <f t="shared" si="26"/>
        <v>84.706402568411363</v>
      </c>
      <c r="M122" s="55">
        <f t="shared" si="26"/>
        <v>84.883176694604174</v>
      </c>
      <c r="N122" s="55">
        <f t="shared" si="26"/>
        <v>82.540525446064393</v>
      </c>
      <c r="O122" s="55">
        <f t="shared" si="26"/>
        <v>84.485408258921495</v>
      </c>
      <c r="P122" s="55">
        <f t="shared" si="26"/>
        <v>81.419240081951926</v>
      </c>
      <c r="Q122" s="55">
        <f t="shared" si="26"/>
        <v>83.223463963669332</v>
      </c>
      <c r="R122" s="55">
        <f t="shared" si="26"/>
        <v>80.362107261881221</v>
      </c>
      <c r="S122" s="55">
        <f t="shared" si="26"/>
        <v>77.531186188339589</v>
      </c>
      <c r="T122" s="55">
        <f t="shared" si="26"/>
        <v>82.475986275040782</v>
      </c>
      <c r="U122" s="55">
        <f t="shared" si="26"/>
        <v>81.480238086134165</v>
      </c>
      <c r="V122" s="55">
        <f t="shared" si="26"/>
        <v>78.81301773485734</v>
      </c>
      <c r="W122" s="55">
        <f t="shared" si="26"/>
        <v>80.877158680309321</v>
      </c>
      <c r="X122" s="55">
        <f t="shared" si="26"/>
        <v>79.15783199068747</v>
      </c>
      <c r="Y122" s="55">
        <f t="shared" si="26"/>
        <v>81.513881438090394</v>
      </c>
      <c r="Z122" s="55">
        <f t="shared" si="26"/>
        <v>79.265713024976421</v>
      </c>
      <c r="AA122" s="55">
        <f t="shared" si="26"/>
        <v>82.723776803660201</v>
      </c>
      <c r="AB122" s="55">
        <f t="shared" si="26"/>
        <v>79.899952071208503</v>
      </c>
      <c r="AC122" s="55">
        <f t="shared" si="26"/>
        <v>81.08689345910949</v>
      </c>
      <c r="AD122" s="55">
        <f t="shared" si="26"/>
        <v>80.781424644983971</v>
      </c>
      <c r="AE122" s="55">
        <f t="shared" si="26"/>
        <v>81.478792482054033</v>
      </c>
      <c r="AF122" s="55">
        <f t="shared" si="26"/>
        <v>79.52134728075427</v>
      </c>
      <c r="AG122" s="55">
        <f t="shared" si="26"/>
        <v>81.564191554609224</v>
      </c>
      <c r="AH122" s="55">
        <f t="shared" si="26"/>
        <v>81.45959619260725</v>
      </c>
      <c r="AI122" s="55">
        <f t="shared" si="26"/>
        <v>75.613322622397376</v>
      </c>
      <c r="AJ122" s="55">
        <f t="shared" si="26"/>
        <v>69.097181135858008</v>
      </c>
      <c r="AK122" s="55">
        <f t="shared" si="26"/>
        <v>68.375064097668485</v>
      </c>
      <c r="AL122" s="55">
        <f t="shared" si="26"/>
        <v>78.365246568268276</v>
      </c>
      <c r="AM122" s="55">
        <f t="shared" si="26"/>
        <v>82.188557119591607</v>
      </c>
      <c r="AN122" s="55">
        <f t="shared" si="26"/>
        <v>84.140597976703944</v>
      </c>
      <c r="AO122" s="55">
        <f t="shared" si="26"/>
        <v>85.75177569168288</v>
      </c>
      <c r="AP122" s="55">
        <f t="shared" si="26"/>
        <v>88.423520610006307</v>
      </c>
      <c r="AQ122" s="55">
        <f t="shared" si="26"/>
        <v>89.878251395722572</v>
      </c>
      <c r="AR122" s="55">
        <f t="shared" si="26"/>
        <v>87.392070274838403</v>
      </c>
      <c r="AS122" s="55">
        <f t="shared" si="26"/>
        <v>88.020676486507185</v>
      </c>
      <c r="AT122" s="55">
        <f t="shared" si="26"/>
        <v>76.287524161769042</v>
      </c>
      <c r="AU122" s="55">
        <f t="shared" si="26"/>
        <v>79.078000767796951</v>
      </c>
      <c r="AV122" s="55">
        <f t="shared" si="26"/>
        <v>82.68819536219425</v>
      </c>
      <c r="AW122" s="55">
        <f t="shared" si="26"/>
        <v>78.979349958728093</v>
      </c>
      <c r="AX122" s="55">
        <f t="shared" si="26"/>
        <v>79.239466538641096</v>
      </c>
      <c r="AY122" s="55">
        <f t="shared" si="26"/>
        <v>84.992946765257855</v>
      </c>
      <c r="AZ122" s="55">
        <f t="shared" si="26"/>
        <v>83.447691097273747</v>
      </c>
      <c r="BA122" s="55">
        <f t="shared" si="26"/>
        <v>78.593391364773211</v>
      </c>
      <c r="BB122" s="55">
        <f t="shared" si="26"/>
        <v>77.357544729060564</v>
      </c>
      <c r="BC122" s="55">
        <f t="shared" si="26"/>
        <v>73.721712534322563</v>
      </c>
      <c r="BD122" s="55">
        <f t="shared" si="26"/>
        <v>77.267485114695788</v>
      </c>
      <c r="BE122" s="55">
        <f t="shared" si="26"/>
        <v>77.463408527164844</v>
      </c>
      <c r="BF122" s="55">
        <f t="shared" si="26"/>
        <v>78.124726507421627</v>
      </c>
      <c r="BG122" s="56">
        <f t="shared" si="26"/>
        <v>80.812348344944056</v>
      </c>
      <c r="BH122" s="38"/>
      <c r="BI122"/>
      <c r="BJ122"/>
      <c r="BK122"/>
      <c r="BL122"/>
      <c r="BM122"/>
      <c r="BN122"/>
      <c r="BO122"/>
      <c r="BP122"/>
      <c r="BQ122"/>
    </row>
    <row r="123" spans="1:69" s="37" customFormat="1" x14ac:dyDescent="0.2">
      <c r="A123" s="53" t="s">
        <v>153</v>
      </c>
      <c r="B123" s="54" t="s">
        <v>112</v>
      </c>
      <c r="C123" s="54" t="s">
        <v>113</v>
      </c>
      <c r="D123" s="54" t="s">
        <v>153</v>
      </c>
      <c r="E123" s="54" t="s">
        <v>114</v>
      </c>
      <c r="F123" s="2">
        <f t="shared" ref="F123:BG127" si="27">F269+F342+F415+F488</f>
        <v>29.307699999999997</v>
      </c>
      <c r="G123" s="2">
        <f t="shared" si="27"/>
        <v>33.481197000000002</v>
      </c>
      <c r="H123" s="2">
        <f t="shared" si="27"/>
        <v>36.196513000000003</v>
      </c>
      <c r="I123" s="2">
        <f t="shared" si="27"/>
        <v>41.504137</v>
      </c>
      <c r="J123" s="2">
        <f t="shared" si="27"/>
        <v>39.023115000000004</v>
      </c>
      <c r="K123" s="2">
        <f t="shared" si="27"/>
        <v>42.268770000000004</v>
      </c>
      <c r="L123" s="2">
        <f t="shared" si="27"/>
        <v>44.509911000000002</v>
      </c>
      <c r="M123" s="2">
        <f t="shared" si="27"/>
        <v>44.400013000000001</v>
      </c>
      <c r="N123" s="2">
        <f t="shared" si="27"/>
        <v>39.460149000000001</v>
      </c>
      <c r="O123" s="2">
        <f t="shared" si="27"/>
        <v>42.538741000000002</v>
      </c>
      <c r="P123" s="2">
        <f t="shared" si="27"/>
        <v>43.713989999999995</v>
      </c>
      <c r="Q123" s="2">
        <f t="shared" si="27"/>
        <v>47.078930999999997</v>
      </c>
      <c r="R123" s="2">
        <f t="shared" si="27"/>
        <v>45.116170999999994</v>
      </c>
      <c r="S123" s="2">
        <f t="shared" si="27"/>
        <v>45.410636000000004</v>
      </c>
      <c r="T123" s="2">
        <f t="shared" si="27"/>
        <v>49.948447000000002</v>
      </c>
      <c r="U123" s="2">
        <f t="shared" si="27"/>
        <v>51.142864000000003</v>
      </c>
      <c r="V123" s="2">
        <f t="shared" si="27"/>
        <v>50.501175000000003</v>
      </c>
      <c r="W123" s="2">
        <f t="shared" si="27"/>
        <v>47.900306</v>
      </c>
      <c r="X123" s="2">
        <f t="shared" si="27"/>
        <v>47.872757</v>
      </c>
      <c r="Y123" s="2">
        <f t="shared" si="27"/>
        <v>50.902728999999994</v>
      </c>
      <c r="Z123" s="2">
        <f t="shared" si="27"/>
        <v>52.453609999999998</v>
      </c>
      <c r="AA123" s="2">
        <f t="shared" si="27"/>
        <v>54.368796000000003</v>
      </c>
      <c r="AB123" s="2">
        <f t="shared" si="27"/>
        <v>52.512246000000005</v>
      </c>
      <c r="AC123" s="2">
        <f t="shared" si="27"/>
        <v>53.053857000000001</v>
      </c>
      <c r="AD123" s="2">
        <f t="shared" si="27"/>
        <v>52.903755000000004</v>
      </c>
      <c r="AE123" s="2">
        <f t="shared" si="27"/>
        <v>54.70975</v>
      </c>
      <c r="AF123" s="2">
        <f t="shared" si="27"/>
        <v>53.928674000000001</v>
      </c>
      <c r="AG123" s="2">
        <f t="shared" si="27"/>
        <v>56.732055000000003</v>
      </c>
      <c r="AH123" s="2">
        <f t="shared" si="27"/>
        <v>56.500213000000002</v>
      </c>
      <c r="AI123" s="2">
        <f t="shared" si="27"/>
        <v>52.051682</v>
      </c>
      <c r="AJ123" s="2">
        <f t="shared" si="27"/>
        <v>50.873075999999998</v>
      </c>
      <c r="AK123" s="2">
        <f t="shared" si="27"/>
        <v>50.136426</v>
      </c>
      <c r="AL123" s="2">
        <f t="shared" si="27"/>
        <v>57.967869999999998</v>
      </c>
      <c r="AM123" s="2">
        <f t="shared" si="27"/>
        <v>61.114507000000003</v>
      </c>
      <c r="AN123" s="2">
        <f t="shared" si="27"/>
        <v>64.607862999999995</v>
      </c>
      <c r="AO123" s="2">
        <f t="shared" si="27"/>
        <v>65.834125</v>
      </c>
      <c r="AP123" s="2">
        <f t="shared" si="27"/>
        <v>70.204650000000001</v>
      </c>
      <c r="AQ123" s="2">
        <f t="shared" si="27"/>
        <v>74.328505000000007</v>
      </c>
      <c r="AR123" s="2">
        <f t="shared" si="27"/>
        <v>73.420699999999997</v>
      </c>
      <c r="AS123" s="2">
        <f t="shared" si="27"/>
        <v>75.783865999999989</v>
      </c>
      <c r="AT123" s="2">
        <f t="shared" si="27"/>
        <v>64.291844999999995</v>
      </c>
      <c r="AU123" s="2">
        <f t="shared" si="27"/>
        <v>68.38760400000001</v>
      </c>
      <c r="AV123" s="2">
        <f t="shared" si="27"/>
        <v>72.329349000000008</v>
      </c>
      <c r="AW123" s="2">
        <f t="shared" si="27"/>
        <v>67.264263999999997</v>
      </c>
      <c r="AX123" s="2">
        <f t="shared" si="27"/>
        <v>65.689597000000006</v>
      </c>
      <c r="AY123" s="2">
        <f t="shared" si="27"/>
        <v>68.023425000000003</v>
      </c>
      <c r="AZ123" s="2">
        <f t="shared" si="27"/>
        <v>65.653222</v>
      </c>
      <c r="BA123" s="2">
        <f t="shared" si="27"/>
        <v>59.265232999999995</v>
      </c>
      <c r="BB123" s="2">
        <f t="shared" si="27"/>
        <v>59.4116</v>
      </c>
      <c r="BC123" s="2">
        <f t="shared" si="27"/>
        <v>57.751894000000007</v>
      </c>
      <c r="BD123" s="2">
        <f t="shared" si="27"/>
        <v>52.842923999999996</v>
      </c>
      <c r="BE123" s="2">
        <f t="shared" si="27"/>
        <v>56.306370000000001</v>
      </c>
      <c r="BF123" s="2">
        <f t="shared" si="27"/>
        <v>56.238474999999994</v>
      </c>
      <c r="BG123" s="58">
        <f t="shared" si="27"/>
        <v>57.7254828306286</v>
      </c>
      <c r="BH123" s="38"/>
      <c r="BI123"/>
      <c r="BJ123"/>
      <c r="BK123"/>
      <c r="BL123"/>
      <c r="BM123"/>
      <c r="BN123"/>
      <c r="BO123"/>
      <c r="BP123"/>
      <c r="BQ123"/>
    </row>
    <row r="124" spans="1:69" s="37" customFormat="1" x14ac:dyDescent="0.2">
      <c r="A124" s="82" t="s">
        <v>154</v>
      </c>
      <c r="B124" s="4" t="s">
        <v>112</v>
      </c>
      <c r="C124" s="78" t="s">
        <v>113</v>
      </c>
      <c r="D124" s="4" t="s">
        <v>154</v>
      </c>
      <c r="E124" s="4" t="s">
        <v>114</v>
      </c>
      <c r="F124" s="61">
        <f t="shared" si="27"/>
        <v>184.39236100000002</v>
      </c>
      <c r="G124" s="61">
        <f t="shared" si="27"/>
        <v>177.25902099999999</v>
      </c>
      <c r="H124" s="61">
        <f t="shared" si="27"/>
        <v>194.49430000000001</v>
      </c>
      <c r="I124" s="61">
        <f t="shared" si="27"/>
        <v>248.950368</v>
      </c>
      <c r="J124" s="61">
        <f t="shared" si="27"/>
        <v>227.61738500000001</v>
      </c>
      <c r="K124" s="61">
        <f t="shared" si="27"/>
        <v>242.50088499999998</v>
      </c>
      <c r="L124" s="61">
        <f t="shared" si="27"/>
        <v>264.689527</v>
      </c>
      <c r="M124" s="61">
        <f t="shared" si="27"/>
        <v>280.03610200000003</v>
      </c>
      <c r="N124" s="61">
        <f t="shared" si="27"/>
        <v>243.74569399999996</v>
      </c>
      <c r="O124" s="61">
        <f t="shared" si="27"/>
        <v>252.906102</v>
      </c>
      <c r="P124" s="61">
        <f t="shared" si="27"/>
        <v>254.90335000000002</v>
      </c>
      <c r="Q124" s="61">
        <f t="shared" si="27"/>
        <v>271.23329200000001</v>
      </c>
      <c r="R124" s="61">
        <f t="shared" si="27"/>
        <v>280.22633300000001</v>
      </c>
      <c r="S124" s="61">
        <f t="shared" si="27"/>
        <v>264.19253900000001</v>
      </c>
      <c r="T124" s="61">
        <f t="shared" si="27"/>
        <v>282.16890599999999</v>
      </c>
      <c r="U124" s="61">
        <f t="shared" si="27"/>
        <v>323.17639499999996</v>
      </c>
      <c r="V124" s="61">
        <f t="shared" si="27"/>
        <v>317.708865</v>
      </c>
      <c r="W124" s="61">
        <f t="shared" si="27"/>
        <v>310.85559800000004</v>
      </c>
      <c r="X124" s="61">
        <f t="shared" si="27"/>
        <v>290.50824799999998</v>
      </c>
      <c r="Y124" s="61">
        <f t="shared" si="27"/>
        <v>297.66878699999995</v>
      </c>
      <c r="Z124" s="61">
        <f t="shared" si="27"/>
        <v>314.11670199999998</v>
      </c>
      <c r="AA124" s="61">
        <f t="shared" si="27"/>
        <v>317.10243499999996</v>
      </c>
      <c r="AB124" s="61">
        <f t="shared" si="27"/>
        <v>294.814322</v>
      </c>
      <c r="AC124" s="61">
        <f t="shared" si="27"/>
        <v>319.13940000000002</v>
      </c>
      <c r="AD124" s="61">
        <f t="shared" si="27"/>
        <v>308.26160900000002</v>
      </c>
      <c r="AE124" s="61">
        <f t="shared" si="27"/>
        <v>309.84388000000001</v>
      </c>
      <c r="AF124" s="61">
        <f t="shared" si="27"/>
        <v>320.68870400000003</v>
      </c>
      <c r="AG124" s="61">
        <f t="shared" si="27"/>
        <v>314.65188599999999</v>
      </c>
      <c r="AH124" s="61">
        <f t="shared" si="27"/>
        <v>339.42465499999997</v>
      </c>
      <c r="AI124" s="61">
        <f t="shared" si="27"/>
        <v>321.70182999999997</v>
      </c>
      <c r="AJ124" s="61">
        <f t="shared" si="27"/>
        <v>290.67526599999997</v>
      </c>
      <c r="AK124" s="61">
        <f t="shared" si="27"/>
        <v>286.69919900000002</v>
      </c>
      <c r="AL124" s="61">
        <f t="shared" si="27"/>
        <v>298.07348900000005</v>
      </c>
      <c r="AM124" s="61">
        <f t="shared" si="27"/>
        <v>275.72776500000003</v>
      </c>
      <c r="AN124" s="61">
        <f t="shared" si="27"/>
        <v>289.15497900000003</v>
      </c>
      <c r="AO124" s="61">
        <f t="shared" si="27"/>
        <v>288.27992399999999</v>
      </c>
      <c r="AP124" s="61">
        <f t="shared" si="27"/>
        <v>291.71413200000001</v>
      </c>
      <c r="AQ124" s="61">
        <f t="shared" si="27"/>
        <v>286.12368900000001</v>
      </c>
      <c r="AR124" s="61">
        <f t="shared" si="27"/>
        <v>292.018394</v>
      </c>
      <c r="AS124" s="61">
        <f t="shared" si="27"/>
        <v>284.05551300000002</v>
      </c>
      <c r="AT124" s="61">
        <f t="shared" si="27"/>
        <v>256.10507699999999</v>
      </c>
      <c r="AU124" s="61">
        <f t="shared" si="27"/>
        <v>281.196505</v>
      </c>
      <c r="AV124" s="61">
        <f t="shared" si="27"/>
        <v>270.66994</v>
      </c>
      <c r="AW124" s="61">
        <f t="shared" si="27"/>
        <v>284.62112400000001</v>
      </c>
      <c r="AX124" s="61">
        <f t="shared" si="27"/>
        <v>281.15779399999997</v>
      </c>
      <c r="AY124" s="61">
        <f t="shared" si="27"/>
        <v>283.021141</v>
      </c>
      <c r="AZ124" s="61">
        <f t="shared" si="27"/>
        <v>274.42432100000002</v>
      </c>
      <c r="BA124" s="61">
        <f t="shared" si="27"/>
        <v>242.918948</v>
      </c>
      <c r="BB124" s="61">
        <f t="shared" si="27"/>
        <v>250.98817399999996</v>
      </c>
      <c r="BC124" s="61">
        <f t="shared" si="27"/>
        <v>241.67394199999998</v>
      </c>
      <c r="BD124" s="61">
        <f t="shared" si="27"/>
        <v>285.584292</v>
      </c>
      <c r="BE124" s="62">
        <f t="shared" si="27"/>
        <v>281.554283</v>
      </c>
      <c r="BF124" s="62">
        <f t="shared" si="27"/>
        <v>258.28384799999998</v>
      </c>
      <c r="BG124" s="62">
        <f t="shared" si="27"/>
        <v>274.5493887481922</v>
      </c>
      <c r="BH124" s="38"/>
      <c r="BI124"/>
      <c r="BJ124"/>
      <c r="BK124"/>
      <c r="BL124"/>
      <c r="BM124"/>
      <c r="BN124"/>
      <c r="BO124"/>
      <c r="BP124"/>
      <c r="BQ124"/>
    </row>
    <row r="125" spans="1:69" s="37" customFormat="1" x14ac:dyDescent="0.2">
      <c r="A125" s="49" t="s">
        <v>155</v>
      </c>
      <c r="B125" s="50" t="s">
        <v>112</v>
      </c>
      <c r="C125" s="50" t="s">
        <v>113</v>
      </c>
      <c r="D125" s="69" t="s">
        <v>156</v>
      </c>
      <c r="E125" s="50" t="s">
        <v>114</v>
      </c>
      <c r="F125" s="1">
        <f t="shared" si="27"/>
        <v>24.188284000000003</v>
      </c>
      <c r="G125" s="1">
        <f t="shared" si="27"/>
        <v>24.001300000000001</v>
      </c>
      <c r="H125" s="1">
        <f t="shared" si="27"/>
        <v>25.780310999999998</v>
      </c>
      <c r="I125" s="1">
        <f t="shared" si="27"/>
        <v>32.880191999999994</v>
      </c>
      <c r="J125" s="1">
        <f t="shared" si="27"/>
        <v>29.439216999999999</v>
      </c>
      <c r="K125" s="1">
        <f t="shared" si="27"/>
        <v>30.660078000000002</v>
      </c>
      <c r="L125" s="1">
        <f t="shared" si="27"/>
        <v>31.581412</v>
      </c>
      <c r="M125" s="1">
        <f t="shared" si="27"/>
        <v>33.017272000000006</v>
      </c>
      <c r="N125" s="1">
        <f t="shared" si="27"/>
        <v>32.020957000000003</v>
      </c>
      <c r="O125" s="1">
        <f t="shared" si="27"/>
        <v>32.185119999999998</v>
      </c>
      <c r="P125" s="1">
        <f t="shared" si="27"/>
        <v>33.361586000000003</v>
      </c>
      <c r="Q125" s="1">
        <f t="shared" si="27"/>
        <v>33.724897999999996</v>
      </c>
      <c r="R125" s="1">
        <f t="shared" si="27"/>
        <v>34.543906</v>
      </c>
      <c r="S125" s="1">
        <f t="shared" si="27"/>
        <v>31.377029</v>
      </c>
      <c r="T125" s="1">
        <f t="shared" si="27"/>
        <v>34.803986999999999</v>
      </c>
      <c r="U125" s="1">
        <f t="shared" si="27"/>
        <v>35.444954999999993</v>
      </c>
      <c r="V125" s="1">
        <f t="shared" si="27"/>
        <v>38.727179</v>
      </c>
      <c r="W125" s="1">
        <f t="shared" si="27"/>
        <v>38.318066999999999</v>
      </c>
      <c r="X125" s="1">
        <f t="shared" si="27"/>
        <v>36.909542000000002</v>
      </c>
      <c r="Y125" s="1">
        <f t="shared" si="27"/>
        <v>36.147145999999999</v>
      </c>
      <c r="Z125" s="1">
        <f t="shared" si="27"/>
        <v>40.019131999999992</v>
      </c>
      <c r="AA125" s="1">
        <f t="shared" si="27"/>
        <v>40.266729000000005</v>
      </c>
      <c r="AB125" s="1">
        <f t="shared" si="27"/>
        <v>37.704567999999995</v>
      </c>
      <c r="AC125" s="1">
        <f t="shared" si="27"/>
        <v>39.959522</v>
      </c>
      <c r="AD125" s="1">
        <f t="shared" si="27"/>
        <v>39.272784999999992</v>
      </c>
      <c r="AE125" s="1">
        <f t="shared" si="27"/>
        <v>40.716656999999998</v>
      </c>
      <c r="AF125" s="1">
        <f t="shared" si="27"/>
        <v>41.130990000000004</v>
      </c>
      <c r="AG125" s="1">
        <f t="shared" si="27"/>
        <v>40.418104999999997</v>
      </c>
      <c r="AH125" s="1">
        <f t="shared" si="27"/>
        <v>42.296744000000004</v>
      </c>
      <c r="AI125" s="1">
        <f t="shared" si="27"/>
        <v>43.575870000000002</v>
      </c>
      <c r="AJ125" s="1">
        <f t="shared" si="27"/>
        <v>39.096516000000001</v>
      </c>
      <c r="AK125" s="1">
        <f t="shared" si="27"/>
        <v>39.592089999999999</v>
      </c>
      <c r="AL125" s="1">
        <f t="shared" si="27"/>
        <v>41.026108000000001</v>
      </c>
      <c r="AM125" s="1">
        <f t="shared" si="27"/>
        <v>37.888791999999995</v>
      </c>
      <c r="AN125" s="1">
        <f t="shared" si="27"/>
        <v>39.854760999999996</v>
      </c>
      <c r="AO125" s="1">
        <f t="shared" si="27"/>
        <v>40.70675</v>
      </c>
      <c r="AP125" s="1">
        <f t="shared" si="27"/>
        <v>41.032516999999999</v>
      </c>
      <c r="AQ125" s="1">
        <f t="shared" si="27"/>
        <v>40.045991999999998</v>
      </c>
      <c r="AR125" s="1">
        <f t="shared" si="27"/>
        <v>41.236719000000001</v>
      </c>
      <c r="AS125" s="1">
        <f t="shared" si="27"/>
        <v>40.159309999999998</v>
      </c>
      <c r="AT125" s="1">
        <f t="shared" si="27"/>
        <v>35.898513999999999</v>
      </c>
      <c r="AU125" s="1">
        <f t="shared" si="27"/>
        <v>40.226884000000005</v>
      </c>
      <c r="AV125" s="1">
        <f t="shared" si="27"/>
        <v>38.230321999999994</v>
      </c>
      <c r="AW125" s="1">
        <f t="shared" si="27"/>
        <v>39.950310999999999</v>
      </c>
      <c r="AX125" s="1">
        <f t="shared" si="27"/>
        <v>39.878988000000007</v>
      </c>
      <c r="AY125" s="1">
        <f t="shared" si="27"/>
        <v>37.741934000000001</v>
      </c>
      <c r="AZ125" s="1">
        <f t="shared" si="27"/>
        <v>37.114183999999995</v>
      </c>
      <c r="BA125" s="1">
        <f t="shared" si="27"/>
        <v>35.834513000000001</v>
      </c>
      <c r="BB125" s="1">
        <f t="shared" si="27"/>
        <v>36.926532000000002</v>
      </c>
      <c r="BC125" s="1">
        <f t="shared" si="27"/>
        <v>34.870863999999997</v>
      </c>
      <c r="BD125" s="1">
        <f t="shared" si="27"/>
        <v>39.941428000000002</v>
      </c>
      <c r="BE125" s="1"/>
      <c r="BF125" s="1"/>
      <c r="BG125" s="1"/>
      <c r="BH125" s="38"/>
      <c r="BI125"/>
      <c r="BJ125"/>
      <c r="BK125"/>
      <c r="BL125"/>
      <c r="BM125"/>
      <c r="BN125"/>
      <c r="BO125"/>
      <c r="BP125"/>
      <c r="BQ125"/>
    </row>
    <row r="126" spans="1:69" s="37" customFormat="1" x14ac:dyDescent="0.2">
      <c r="A126" s="59" t="s">
        <v>157</v>
      </c>
      <c r="B126" s="4" t="s">
        <v>112</v>
      </c>
      <c r="C126" s="78" t="s">
        <v>113</v>
      </c>
      <c r="D126" s="4" t="s">
        <v>158</v>
      </c>
      <c r="E126" s="4" t="s">
        <v>114</v>
      </c>
      <c r="F126" s="61">
        <f t="shared" si="27"/>
        <v>26.626848000000003</v>
      </c>
      <c r="G126" s="61">
        <f t="shared" si="27"/>
        <v>26.568559999999998</v>
      </c>
      <c r="H126" s="61">
        <f t="shared" si="27"/>
        <v>28.557189000000001</v>
      </c>
      <c r="I126" s="61">
        <f t="shared" si="27"/>
        <v>35.824868000000002</v>
      </c>
      <c r="J126" s="61">
        <f t="shared" si="27"/>
        <v>32.614791000000004</v>
      </c>
      <c r="K126" s="61">
        <f t="shared" si="27"/>
        <v>34.009615999999994</v>
      </c>
      <c r="L126" s="61">
        <f t="shared" si="27"/>
        <v>35.025480000000002</v>
      </c>
      <c r="M126" s="61">
        <f t="shared" si="27"/>
        <v>36.615513999999997</v>
      </c>
      <c r="N126" s="61">
        <f t="shared" si="27"/>
        <v>35.670386000000001</v>
      </c>
      <c r="O126" s="61">
        <f t="shared" si="27"/>
        <v>35.979154999999999</v>
      </c>
      <c r="P126" s="61">
        <f t="shared" si="27"/>
        <v>37.359105</v>
      </c>
      <c r="Q126" s="61">
        <f t="shared" si="27"/>
        <v>38.073437000000006</v>
      </c>
      <c r="R126" s="61">
        <f t="shared" si="27"/>
        <v>39.329649000000003</v>
      </c>
      <c r="S126" s="61">
        <f t="shared" si="27"/>
        <v>36.366953000000002</v>
      </c>
      <c r="T126" s="61">
        <f t="shared" si="27"/>
        <v>40.030844000000002</v>
      </c>
      <c r="U126" s="61">
        <f t="shared" si="27"/>
        <v>41.016239999999996</v>
      </c>
      <c r="V126" s="61">
        <f t="shared" si="27"/>
        <v>44.563852000000004</v>
      </c>
      <c r="W126" s="61">
        <f t="shared" si="27"/>
        <v>44.675261000000006</v>
      </c>
      <c r="X126" s="61">
        <f t="shared" si="27"/>
        <v>43.949003000000005</v>
      </c>
      <c r="Y126" s="61">
        <f t="shared" si="27"/>
        <v>43.871452000000005</v>
      </c>
      <c r="Z126" s="61">
        <f t="shared" si="27"/>
        <v>48.287191</v>
      </c>
      <c r="AA126" s="61">
        <f t="shared" si="27"/>
        <v>49.200753000000006</v>
      </c>
      <c r="AB126" s="61">
        <f t="shared" si="27"/>
        <v>47.210079</v>
      </c>
      <c r="AC126" s="61">
        <f t="shared" si="27"/>
        <v>50.289440999999997</v>
      </c>
      <c r="AD126" s="61">
        <f t="shared" si="27"/>
        <v>50.302332000000007</v>
      </c>
      <c r="AE126" s="61">
        <f t="shared" si="27"/>
        <v>52.004082000000004</v>
      </c>
      <c r="AF126" s="61">
        <f t="shared" si="27"/>
        <v>52.910435000000007</v>
      </c>
      <c r="AG126" s="61">
        <f t="shared" si="27"/>
        <v>52.698639</v>
      </c>
      <c r="AH126" s="61">
        <f t="shared" si="27"/>
        <v>55.085853999999998</v>
      </c>
      <c r="AI126" s="61">
        <f t="shared" si="27"/>
        <v>57.025880999999998</v>
      </c>
      <c r="AJ126" s="61">
        <f t="shared" si="27"/>
        <v>52.583610999999998</v>
      </c>
      <c r="AK126" s="61">
        <f t="shared" si="27"/>
        <v>53.379971000000005</v>
      </c>
      <c r="AL126" s="61">
        <f t="shared" si="27"/>
        <v>55.659239999999997</v>
      </c>
      <c r="AM126" s="61">
        <f t="shared" si="27"/>
        <v>53.053893000000002</v>
      </c>
      <c r="AN126" s="61">
        <f t="shared" si="27"/>
        <v>55.745987</v>
      </c>
      <c r="AO126" s="61">
        <f t="shared" si="27"/>
        <v>57.331310999999999</v>
      </c>
      <c r="AP126" s="61">
        <f t="shared" si="27"/>
        <v>58.391997000000003</v>
      </c>
      <c r="AQ126" s="61">
        <f t="shared" si="27"/>
        <v>57.93157699999999</v>
      </c>
      <c r="AR126" s="61">
        <f t="shared" si="27"/>
        <v>59.484212999999997</v>
      </c>
      <c r="AS126" s="61">
        <f t="shared" si="27"/>
        <v>58.435276999999999</v>
      </c>
      <c r="AT126" s="61">
        <f t="shared" si="27"/>
        <v>54.206936000000006</v>
      </c>
      <c r="AU126" s="61">
        <f t="shared" si="27"/>
        <v>59.036797999999997</v>
      </c>
      <c r="AV126" s="61">
        <f t="shared" si="27"/>
        <v>57.531093999999996</v>
      </c>
      <c r="AW126" s="61">
        <f t="shared" si="27"/>
        <v>59.497939000000009</v>
      </c>
      <c r="AX126" s="61">
        <f t="shared" si="27"/>
        <v>59.660045999999994</v>
      </c>
      <c r="AY126" s="61">
        <f t="shared" si="27"/>
        <v>58.351924999999994</v>
      </c>
      <c r="AZ126" s="61">
        <f t="shared" si="27"/>
        <v>58.380636000000003</v>
      </c>
      <c r="BA126" s="61">
        <f t="shared" si="27"/>
        <v>55.871136999999997</v>
      </c>
      <c r="BB126" s="61">
        <f t="shared" si="27"/>
        <v>56.695478000000001</v>
      </c>
      <c r="BC126" s="61">
        <f t="shared" si="27"/>
        <v>55.115458000000004</v>
      </c>
      <c r="BD126" s="61">
        <f t="shared" si="27"/>
        <v>60.242005999999996</v>
      </c>
      <c r="BE126" s="62">
        <f t="shared" si="27"/>
        <v>59.178403979216206</v>
      </c>
      <c r="BF126" s="62">
        <f t="shared" si="27"/>
        <v>55.101519948216946</v>
      </c>
      <c r="BG126" s="62">
        <f t="shared" si="27"/>
        <v>59.175922981784183</v>
      </c>
      <c r="BH126" s="38"/>
      <c r="BI126"/>
      <c r="BJ126"/>
      <c r="BK126"/>
      <c r="BL126"/>
      <c r="BM126"/>
      <c r="BN126"/>
      <c r="BO126"/>
      <c r="BP126"/>
      <c r="BQ126"/>
    </row>
    <row r="127" spans="1:69" s="37" customFormat="1" x14ac:dyDescent="0.2">
      <c r="A127" s="59" t="s">
        <v>160</v>
      </c>
      <c r="B127" s="4" t="s">
        <v>13</v>
      </c>
      <c r="C127" s="4" t="s">
        <v>15</v>
      </c>
      <c r="D127" s="60" t="s">
        <v>161</v>
      </c>
      <c r="E127" s="4" t="s">
        <v>12</v>
      </c>
      <c r="F127" s="61">
        <f t="shared" si="27"/>
        <v>19.227978</v>
      </c>
      <c r="G127" s="61">
        <f t="shared" si="27"/>
        <v>19.023536999999997</v>
      </c>
      <c r="H127" s="61">
        <f t="shared" si="27"/>
        <v>18.773800000000001</v>
      </c>
      <c r="I127" s="61">
        <f t="shared" si="27"/>
        <v>18.340814000000002</v>
      </c>
      <c r="J127" s="61">
        <f t="shared" si="27"/>
        <v>17.806445</v>
      </c>
      <c r="K127" s="61">
        <f t="shared" si="27"/>
        <v>17.58991</v>
      </c>
      <c r="L127" s="61">
        <f t="shared" si="27"/>
        <v>17.413564999999998</v>
      </c>
      <c r="M127" s="61">
        <f t="shared" si="27"/>
        <v>17.113752000000002</v>
      </c>
      <c r="N127" s="61">
        <f t="shared" si="27"/>
        <v>16.528103999999999</v>
      </c>
      <c r="O127" s="61">
        <f t="shared" si="27"/>
        <v>16.519214999999999</v>
      </c>
      <c r="P127" s="61">
        <f t="shared" si="27"/>
        <v>16.006951000000001</v>
      </c>
      <c r="Q127" s="61">
        <f t="shared" si="27"/>
        <v>15.735265999999999</v>
      </c>
      <c r="R127" s="61">
        <f t="shared" si="27"/>
        <v>15.75332</v>
      </c>
      <c r="S127" s="61">
        <f t="shared" si="27"/>
        <v>15.693426000000001</v>
      </c>
      <c r="T127" s="61">
        <f t="shared" si="27"/>
        <v>15.204598999999998</v>
      </c>
      <c r="U127" s="61">
        <f t="shared" si="27"/>
        <v>14.358594000000002</v>
      </c>
      <c r="V127" s="61">
        <f t="shared" si="27"/>
        <v>14.360538000000002</v>
      </c>
      <c r="W127" s="61">
        <f t="shared" si="27"/>
        <v>14.041106000000001</v>
      </c>
      <c r="X127" s="61">
        <f t="shared" si="27"/>
        <v>13.8468</v>
      </c>
      <c r="Y127" s="61">
        <f t="shared" si="27"/>
        <v>13.521968999999999</v>
      </c>
      <c r="Z127" s="61">
        <f t="shared" si="27"/>
        <v>13.282203999999998</v>
      </c>
      <c r="AA127" s="61">
        <f t="shared" si="27"/>
        <v>13.228794000000001</v>
      </c>
      <c r="AB127" s="61">
        <f t="shared" si="27"/>
        <v>13.239384000000001</v>
      </c>
      <c r="AC127" s="61">
        <f t="shared" si="27"/>
        <v>13.136811</v>
      </c>
      <c r="AD127" s="61">
        <f t="shared" si="27"/>
        <v>12.716748000000001</v>
      </c>
      <c r="AE127" s="61">
        <f t="shared" si="27"/>
        <v>12.359889000000001</v>
      </c>
      <c r="AF127" s="61">
        <f t="shared" si="27"/>
        <v>12.118869999999999</v>
      </c>
      <c r="AG127" s="61">
        <f t="shared" si="27"/>
        <v>11.988728999999999</v>
      </c>
      <c r="AH127" s="61">
        <f t="shared" si="27"/>
        <v>11.762751000000002</v>
      </c>
      <c r="AI127" s="61">
        <f t="shared" si="27"/>
        <v>11.42132</v>
      </c>
      <c r="AJ127" s="61">
        <f t="shared" si="27"/>
        <v>11.210732</v>
      </c>
      <c r="AK127" s="61">
        <f t="shared" si="27"/>
        <v>11.766358</v>
      </c>
      <c r="AL127" s="61">
        <f t="shared" si="27"/>
        <v>11.553510000000001</v>
      </c>
      <c r="AM127" s="61">
        <f t="shared" si="27"/>
        <v>11.168382000000001</v>
      </c>
      <c r="AN127" s="61">
        <f t="shared" si="27"/>
        <v>11.072839</v>
      </c>
      <c r="AO127" s="61">
        <f t="shared" si="27"/>
        <v>10.982653000000001</v>
      </c>
      <c r="AP127" s="61">
        <f t="shared" si="27"/>
        <v>10.718263</v>
      </c>
      <c r="AQ127" s="61">
        <f t="shared" si="27"/>
        <v>10.501164999999997</v>
      </c>
      <c r="AR127" s="61">
        <f t="shared" si="27"/>
        <v>10.490088999999999</v>
      </c>
      <c r="AS127" s="61">
        <f t="shared" si="27"/>
        <v>10.528976</v>
      </c>
      <c r="AT127" s="61">
        <f t="shared" si="27"/>
        <v>10.223559</v>
      </c>
      <c r="AU127" s="61">
        <f t="shared" si="27"/>
        <v>9.6981180000000009</v>
      </c>
      <c r="AV127" s="61">
        <f t="shared" ref="AV127:BD127" si="28">AV273+AV346+AV419+AV492</f>
        <v>9.551169999999999</v>
      </c>
      <c r="AW127" s="61">
        <f t="shared" si="28"/>
        <v>9.3116669999999999</v>
      </c>
      <c r="AX127" s="61">
        <f t="shared" si="28"/>
        <v>8.9248069999999995</v>
      </c>
      <c r="AY127" s="61">
        <f t="shared" si="28"/>
        <v>8.6957730000000009</v>
      </c>
      <c r="AZ127" s="61">
        <f t="shared" si="28"/>
        <v>8.5018520000000013</v>
      </c>
      <c r="BA127" s="61">
        <f t="shared" si="28"/>
        <v>7.5971469999999997</v>
      </c>
      <c r="BB127" s="61">
        <f t="shared" si="28"/>
        <v>7.5886990000000001</v>
      </c>
      <c r="BC127" s="61">
        <f t="shared" si="28"/>
        <v>7.4178099999999993</v>
      </c>
      <c r="BD127" s="61">
        <f t="shared" si="28"/>
        <v>7.4986098800000001</v>
      </c>
      <c r="BE127" s="61">
        <f>BE273+BE346+BE419+BE492</f>
        <v>7.3920219999999999</v>
      </c>
      <c r="BF127" s="61">
        <f>BF273+BF346+BF419+BF492</f>
        <v>7.0943490000000011</v>
      </c>
      <c r="BG127" s="61"/>
      <c r="BH127" s="38"/>
      <c r="BI127"/>
      <c r="BJ127"/>
      <c r="BK127"/>
      <c r="BL127"/>
      <c r="BM127"/>
      <c r="BN127"/>
      <c r="BO127"/>
      <c r="BP127"/>
      <c r="BQ127"/>
    </row>
    <row r="128" spans="1:69" s="37" customFormat="1" x14ac:dyDescent="0.2">
      <c r="A128" s="5" t="s">
        <v>160</v>
      </c>
      <c r="B128" s="5" t="s">
        <v>11</v>
      </c>
      <c r="C128" s="5" t="s">
        <v>14</v>
      </c>
      <c r="D128" s="5" t="s">
        <v>161</v>
      </c>
      <c r="E128" s="5" t="s">
        <v>11</v>
      </c>
      <c r="F128" s="64">
        <f>F129/F127</f>
        <v>12.984215084914284</v>
      </c>
      <c r="G128" s="64">
        <f t="shared" ref="G128:BF128" si="29">G129/G127</f>
        <v>12.183615223604319</v>
      </c>
      <c r="H128" s="64">
        <f t="shared" si="29"/>
        <v>13.293996260746358</v>
      </c>
      <c r="I128" s="64">
        <f t="shared" si="29"/>
        <v>14.240330281960222</v>
      </c>
      <c r="J128" s="64">
        <f t="shared" si="29"/>
        <v>13.608032597186019</v>
      </c>
      <c r="K128" s="64">
        <f t="shared" si="29"/>
        <v>14.302368460100139</v>
      </c>
      <c r="L128" s="64">
        <f t="shared" si="29"/>
        <v>15.196999637925952</v>
      </c>
      <c r="M128" s="64">
        <f t="shared" si="29"/>
        <v>15.793690360827947</v>
      </c>
      <c r="N128" s="64">
        <f t="shared" si="29"/>
        <v>14.599917994223656</v>
      </c>
      <c r="O128" s="64">
        <f t="shared" si="29"/>
        <v>15.64750092543744</v>
      </c>
      <c r="P128" s="64">
        <f t="shared" si="29"/>
        <v>14.850213322949511</v>
      </c>
      <c r="Q128" s="64">
        <f t="shared" si="29"/>
        <v>14.593085556990266</v>
      </c>
      <c r="R128" s="64">
        <f t="shared" si="29"/>
        <v>16.518470582708911</v>
      </c>
      <c r="S128" s="64">
        <f t="shared" si="29"/>
        <v>15.089556353086955</v>
      </c>
      <c r="T128" s="64">
        <f t="shared" si="29"/>
        <v>14.620097905903341</v>
      </c>
      <c r="U128" s="64">
        <f t="shared" si="29"/>
        <v>15.573592860136582</v>
      </c>
      <c r="V128" s="64">
        <f t="shared" si="29"/>
        <v>15.740864652842392</v>
      </c>
      <c r="W128" s="64">
        <f t="shared" si="29"/>
        <v>16.632006339101775</v>
      </c>
      <c r="X128" s="64">
        <f t="shared" si="29"/>
        <v>17.348432417598289</v>
      </c>
      <c r="Y128" s="64">
        <f t="shared" si="29"/>
        <v>13.570731377952427</v>
      </c>
      <c r="Z128" s="64">
        <f t="shared" si="29"/>
        <v>15.729832940376463</v>
      </c>
      <c r="AA128" s="64">
        <f t="shared" si="29"/>
        <v>15.461618874706188</v>
      </c>
      <c r="AB128" s="64">
        <f t="shared" si="29"/>
        <v>15.338935557726854</v>
      </c>
      <c r="AC128" s="64">
        <f t="shared" si="29"/>
        <v>17.100041554986213</v>
      </c>
      <c r="AD128" s="64">
        <f t="shared" si="29"/>
        <v>16.883155662123677</v>
      </c>
      <c r="AE128" s="64">
        <f t="shared" si="29"/>
        <v>18.05216317072103</v>
      </c>
      <c r="AF128" s="64">
        <f t="shared" si="29"/>
        <v>17.375431950338605</v>
      </c>
      <c r="AG128" s="64">
        <f t="shared" si="29"/>
        <v>16.041877583520321</v>
      </c>
      <c r="AH128" s="64">
        <f t="shared" si="29"/>
        <v>16.955054901697739</v>
      </c>
      <c r="AI128" s="64">
        <f t="shared" si="29"/>
        <v>16.564402625966174</v>
      </c>
      <c r="AJ128" s="64">
        <f t="shared" si="29"/>
        <v>15.945313116039166</v>
      </c>
      <c r="AK128" s="64">
        <f t="shared" si="29"/>
        <v>16.187699541353407</v>
      </c>
      <c r="AL128" s="64">
        <f t="shared" si="29"/>
        <v>17.789064795027656</v>
      </c>
      <c r="AM128" s="64">
        <f t="shared" si="29"/>
        <v>15.623770211298284</v>
      </c>
      <c r="AN128" s="64">
        <f t="shared" si="29"/>
        <v>16.573037050389694</v>
      </c>
      <c r="AO128" s="64">
        <f t="shared" si="29"/>
        <v>18.169304811870134</v>
      </c>
      <c r="AP128" s="64">
        <f t="shared" si="29"/>
        <v>16.878950161980541</v>
      </c>
      <c r="AQ128" s="64">
        <f t="shared" si="29"/>
        <v>16.675292122350243</v>
      </c>
      <c r="AR128" s="64">
        <f t="shared" si="29"/>
        <v>16.446362466514824</v>
      </c>
      <c r="AS128" s="64">
        <f t="shared" si="29"/>
        <v>17.932244693121156</v>
      </c>
      <c r="AT128" s="64">
        <f t="shared" si="29"/>
        <v>17.089126790386793</v>
      </c>
      <c r="AU128" s="64">
        <f t="shared" si="29"/>
        <v>17.679106987561916</v>
      </c>
      <c r="AV128" s="64">
        <f t="shared" si="29"/>
        <v>17.798924466845424</v>
      </c>
      <c r="AW128" s="64">
        <f t="shared" si="29"/>
        <v>19.441102468548323</v>
      </c>
      <c r="AX128" s="64">
        <f t="shared" si="29"/>
        <v>18.88823221611403</v>
      </c>
      <c r="AY128" s="64">
        <f t="shared" si="29"/>
        <v>19.018794993843564</v>
      </c>
      <c r="AZ128" s="64">
        <f t="shared" si="29"/>
        <v>20.109094230292406</v>
      </c>
      <c r="BA128" s="64">
        <f t="shared" si="29"/>
        <v>21.106250148904586</v>
      </c>
      <c r="BB128" s="64">
        <f t="shared" si="29"/>
        <v>21.507153070638324</v>
      </c>
      <c r="BC128" s="64">
        <f t="shared" si="29"/>
        <v>19.586344082687479</v>
      </c>
      <c r="BD128" s="64">
        <f t="shared" si="29"/>
        <v>22.527989281127933</v>
      </c>
      <c r="BE128" s="64">
        <f t="shared" si="29"/>
        <v>21.473287958288005</v>
      </c>
      <c r="BF128" s="64">
        <f t="shared" si="29"/>
        <v>21.994824754181106</v>
      </c>
      <c r="BG128" s="64"/>
      <c r="BH128" s="38"/>
      <c r="BI128"/>
      <c r="BJ128"/>
      <c r="BK128"/>
      <c r="BL128"/>
      <c r="BM128"/>
      <c r="BN128"/>
      <c r="BO128"/>
      <c r="BP128"/>
      <c r="BQ128"/>
    </row>
    <row r="129" spans="1:69" s="37" customFormat="1" x14ac:dyDescent="0.2">
      <c r="A129" s="5" t="s">
        <v>160</v>
      </c>
      <c r="B129" s="5" t="s">
        <v>112</v>
      </c>
      <c r="C129" s="5" t="s">
        <v>113</v>
      </c>
      <c r="D129" s="5" t="s">
        <v>161</v>
      </c>
      <c r="E129" s="5" t="s">
        <v>114</v>
      </c>
      <c r="F129" s="67">
        <f t="shared" ref="F129:BF130" si="30">F275+F348+F421+F494</f>
        <v>249.660202</v>
      </c>
      <c r="G129" s="67">
        <f t="shared" si="30"/>
        <v>231.77545499999999</v>
      </c>
      <c r="H129" s="67">
        <f t="shared" si="30"/>
        <v>249.57882699999999</v>
      </c>
      <c r="I129" s="67">
        <f t="shared" si="30"/>
        <v>261.17924900000003</v>
      </c>
      <c r="J129" s="67">
        <f t="shared" si="30"/>
        <v>242.31068400000001</v>
      </c>
      <c r="K129" s="67">
        <f t="shared" si="30"/>
        <v>251.57737400000002</v>
      </c>
      <c r="L129" s="67">
        <f t="shared" si="30"/>
        <v>264.63394099999999</v>
      </c>
      <c r="M129" s="67">
        <f t="shared" si="30"/>
        <v>270.28930000000003</v>
      </c>
      <c r="N129" s="67">
        <f t="shared" si="30"/>
        <v>241.30896299999998</v>
      </c>
      <c r="O129" s="67">
        <f t="shared" si="30"/>
        <v>258.48443200000003</v>
      </c>
      <c r="P129" s="67">
        <f t="shared" si="30"/>
        <v>237.706637</v>
      </c>
      <c r="Q129" s="67">
        <f t="shared" si="30"/>
        <v>229.62608299999999</v>
      </c>
      <c r="R129" s="67">
        <f t="shared" si="30"/>
        <v>260.22075299999995</v>
      </c>
      <c r="S129" s="67">
        <f t="shared" si="30"/>
        <v>236.806836</v>
      </c>
      <c r="T129" s="67">
        <f t="shared" si="30"/>
        <v>222.29272600000002</v>
      </c>
      <c r="U129" s="67">
        <f t="shared" si="30"/>
        <v>223.61489699999998</v>
      </c>
      <c r="V129" s="67">
        <f t="shared" si="30"/>
        <v>226.04728500000002</v>
      </c>
      <c r="W129" s="67">
        <f t="shared" si="30"/>
        <v>233.53176399999998</v>
      </c>
      <c r="X129" s="67">
        <f t="shared" si="30"/>
        <v>240.22027399999999</v>
      </c>
      <c r="Y129" s="67">
        <f t="shared" si="30"/>
        <v>183.50300899999999</v>
      </c>
      <c r="Z129" s="67">
        <f t="shared" si="30"/>
        <v>208.92685</v>
      </c>
      <c r="AA129" s="67">
        <f t="shared" si="30"/>
        <v>204.53857099999999</v>
      </c>
      <c r="AB129" s="67">
        <f t="shared" si="30"/>
        <v>203.078058</v>
      </c>
      <c r="AC129" s="67">
        <f t="shared" si="30"/>
        <v>224.64001399999998</v>
      </c>
      <c r="AD129" s="67">
        <f t="shared" si="30"/>
        <v>214.69883599999997</v>
      </c>
      <c r="AE129" s="67">
        <f t="shared" si="30"/>
        <v>223.12273299999998</v>
      </c>
      <c r="AF129" s="67">
        <f t="shared" si="30"/>
        <v>210.57060100000001</v>
      </c>
      <c r="AG129" s="67">
        <f t="shared" si="30"/>
        <v>192.32172299999999</v>
      </c>
      <c r="AH129" s="67">
        <f t="shared" si="30"/>
        <v>199.43808899999999</v>
      </c>
      <c r="AI129" s="67">
        <f t="shared" si="30"/>
        <v>189.187343</v>
      </c>
      <c r="AJ129" s="67">
        <f t="shared" si="30"/>
        <v>178.75863200000001</v>
      </c>
      <c r="AK129" s="67">
        <f t="shared" si="30"/>
        <v>190.47026799999998</v>
      </c>
      <c r="AL129" s="67">
        <f t="shared" si="30"/>
        <v>205.526138</v>
      </c>
      <c r="AM129" s="67">
        <f t="shared" si="30"/>
        <v>174.49223399999997</v>
      </c>
      <c r="AN129" s="67">
        <f t="shared" si="30"/>
        <v>183.51057099999997</v>
      </c>
      <c r="AO129" s="67">
        <f t="shared" si="30"/>
        <v>199.54716999999999</v>
      </c>
      <c r="AP129" s="67">
        <f t="shared" si="30"/>
        <v>180.91302700000003</v>
      </c>
      <c r="AQ129" s="67">
        <f t="shared" si="30"/>
        <v>175.10999400000003</v>
      </c>
      <c r="AR129" s="67">
        <f t="shared" si="30"/>
        <v>172.52380600000001</v>
      </c>
      <c r="AS129" s="67">
        <f t="shared" si="30"/>
        <v>188.80817400000001</v>
      </c>
      <c r="AT129" s="67">
        <f t="shared" si="30"/>
        <v>174.71169600000002</v>
      </c>
      <c r="AU129" s="67">
        <f t="shared" si="30"/>
        <v>171.4540657</v>
      </c>
      <c r="AV129" s="67">
        <f t="shared" si="30"/>
        <v>170.0005534</v>
      </c>
      <c r="AW129" s="67">
        <f t="shared" si="30"/>
        <v>181.02907229999997</v>
      </c>
      <c r="AX129" s="67">
        <f t="shared" si="30"/>
        <v>168.57382709999999</v>
      </c>
      <c r="AY129" s="67">
        <f t="shared" si="30"/>
        <v>165.38312400000004</v>
      </c>
      <c r="AZ129" s="67">
        <f t="shared" si="30"/>
        <v>170.96454299999999</v>
      </c>
      <c r="BA129" s="67">
        <f t="shared" si="30"/>
        <v>160.34728500000003</v>
      </c>
      <c r="BB129" s="67">
        <f t="shared" si="30"/>
        <v>163.21131099999999</v>
      </c>
      <c r="BC129" s="67">
        <f t="shared" si="30"/>
        <v>145.287779</v>
      </c>
      <c r="BD129" s="67">
        <f t="shared" si="30"/>
        <v>168.92860300000001</v>
      </c>
      <c r="BE129" s="67">
        <f t="shared" si="30"/>
        <v>158.73101700000001</v>
      </c>
      <c r="BF129" s="67">
        <f t="shared" si="30"/>
        <v>156.038963</v>
      </c>
      <c r="BG129" s="67"/>
      <c r="BH129" s="38"/>
      <c r="BI129"/>
      <c r="BJ129"/>
      <c r="BK129"/>
      <c r="BL129"/>
      <c r="BM129"/>
      <c r="BN129"/>
      <c r="BO129"/>
      <c r="BP129"/>
      <c r="BQ129"/>
    </row>
    <row r="130" spans="1:69" s="37" customFormat="1" x14ac:dyDescent="0.2">
      <c r="A130" s="49" t="s">
        <v>162</v>
      </c>
      <c r="B130" s="50" t="s">
        <v>163</v>
      </c>
      <c r="C130" s="50" t="s">
        <v>164</v>
      </c>
      <c r="D130" s="50" t="s">
        <v>165</v>
      </c>
      <c r="E130" s="50" t="s">
        <v>166</v>
      </c>
      <c r="F130" s="1">
        <f t="shared" si="30"/>
        <v>114.54486999999999</v>
      </c>
      <c r="G130" s="1">
        <f t="shared" si="30"/>
        <v>122.831247</v>
      </c>
      <c r="H130" s="1">
        <f t="shared" si="30"/>
        <v>130.46080599999999</v>
      </c>
      <c r="I130" s="1">
        <f t="shared" si="30"/>
        <v>129.65779499999999</v>
      </c>
      <c r="J130" s="1">
        <f t="shared" si="30"/>
        <v>128.59028799999999</v>
      </c>
      <c r="K130" s="1">
        <f t="shared" si="30"/>
        <v>131.00023899999999</v>
      </c>
      <c r="L130" s="1">
        <f t="shared" si="30"/>
        <v>136.54464659999999</v>
      </c>
      <c r="M130" s="1">
        <f t="shared" si="30"/>
        <v>139.7058352</v>
      </c>
      <c r="N130" s="1">
        <f t="shared" si="30"/>
        <v>137.15755960000001</v>
      </c>
      <c r="O130" s="1">
        <f t="shared" si="30"/>
        <v>135.27012880000001</v>
      </c>
      <c r="P130" s="1">
        <f t="shared" si="30"/>
        <v>132.83777039999998</v>
      </c>
      <c r="Q130" s="1">
        <f t="shared" si="30"/>
        <v>130.12738899999999</v>
      </c>
      <c r="R130" s="1">
        <f t="shared" si="30"/>
        <v>129.42653799999999</v>
      </c>
      <c r="S130" s="1">
        <f t="shared" si="30"/>
        <v>140.31493739999999</v>
      </c>
      <c r="T130" s="1">
        <f t="shared" si="30"/>
        <v>152.12071699999998</v>
      </c>
      <c r="U130" s="1">
        <f t="shared" si="30"/>
        <v>156.88002459999998</v>
      </c>
      <c r="V130" s="1">
        <f t="shared" si="30"/>
        <v>154.0103494</v>
      </c>
      <c r="W130" s="1">
        <f t="shared" si="30"/>
        <v>151.2565716</v>
      </c>
      <c r="X130" s="1">
        <f t="shared" si="30"/>
        <v>142.131325</v>
      </c>
      <c r="Y130" s="1">
        <f t="shared" si="30"/>
        <v>140.32776399999997</v>
      </c>
      <c r="Z130" s="1">
        <f t="shared" si="30"/>
        <v>139.80576000000002</v>
      </c>
      <c r="AA130" s="1">
        <f t="shared" si="30"/>
        <v>140.81959599999999</v>
      </c>
      <c r="AB130" s="1">
        <f t="shared" si="30"/>
        <v>142.14256799999998</v>
      </c>
      <c r="AC130" s="1">
        <f t="shared" si="30"/>
        <v>145.76618479999999</v>
      </c>
      <c r="AD130" s="1">
        <f t="shared" si="30"/>
        <v>143.904898</v>
      </c>
      <c r="AE130" s="1">
        <f t="shared" si="30"/>
        <v>144.98911579999998</v>
      </c>
      <c r="AF130" s="1">
        <f t="shared" si="30"/>
        <v>144.54416540000003</v>
      </c>
      <c r="AG130" s="1">
        <f t="shared" si="30"/>
        <v>140.59032699999997</v>
      </c>
      <c r="AH130" s="1">
        <f t="shared" si="30"/>
        <v>136.95854499999999</v>
      </c>
      <c r="AI130" s="1">
        <f t="shared" si="30"/>
        <v>139.43428</v>
      </c>
      <c r="AJ130" s="1">
        <f t="shared" si="30"/>
        <v>137.246622</v>
      </c>
      <c r="AK130" s="1">
        <f t="shared" si="30"/>
        <v>135.663466</v>
      </c>
      <c r="AL130" s="1">
        <f t="shared" si="30"/>
        <v>131.45217</v>
      </c>
      <c r="AM130" s="1">
        <f t="shared" si="30"/>
        <v>130.40067300000001</v>
      </c>
      <c r="AN130" s="1">
        <f t="shared" si="30"/>
        <v>130.42218460000001</v>
      </c>
      <c r="AO130" s="1">
        <f t="shared" si="30"/>
        <v>127.24779799999997</v>
      </c>
      <c r="AP130" s="1">
        <f t="shared" si="30"/>
        <v>125.14133100000001</v>
      </c>
      <c r="AQ130" s="1">
        <f t="shared" si="30"/>
        <v>121.28456200000001</v>
      </c>
      <c r="AR130" s="1">
        <f t="shared" si="30"/>
        <v>117.80248599999999</v>
      </c>
      <c r="AS130" s="1">
        <f t="shared" si="30"/>
        <v>115.32060199999998</v>
      </c>
      <c r="AT130" s="1">
        <f t="shared" si="30"/>
        <v>111.6194682</v>
      </c>
      <c r="AU130" s="1">
        <f t="shared" si="30"/>
        <v>112.8708027</v>
      </c>
      <c r="AV130" s="1">
        <f t="shared" si="30"/>
        <v>114.04020300000002</v>
      </c>
      <c r="AW130" s="1">
        <f t="shared" si="30"/>
        <v>110.42444300000001</v>
      </c>
      <c r="AX130" s="1">
        <f t="shared" si="30"/>
        <v>107.25558700000001</v>
      </c>
      <c r="AY130" s="1">
        <f t="shared" si="30"/>
        <v>105.9580328</v>
      </c>
      <c r="AZ130" s="1">
        <f t="shared" si="30"/>
        <v>105.97468320000002</v>
      </c>
      <c r="BA130" s="1">
        <f t="shared" si="30"/>
        <v>107.341978</v>
      </c>
      <c r="BB130" s="1">
        <f t="shared" si="30"/>
        <v>105.98975499999999</v>
      </c>
      <c r="BC130" s="1">
        <f t="shared" si="30"/>
        <v>107.195863</v>
      </c>
      <c r="BD130" s="1">
        <f t="shared" si="30"/>
        <v>105.22762900000001</v>
      </c>
      <c r="BE130" s="1">
        <f t="shared" si="30"/>
        <v>101.65448499999999</v>
      </c>
      <c r="BF130" s="1">
        <f t="shared" si="30"/>
        <v>100.33066900000001</v>
      </c>
      <c r="BG130" s="51">
        <f>BG276+BG349+BG422+BG495</f>
        <v>99.850984314503592</v>
      </c>
      <c r="BH130" s="38"/>
      <c r="BI130"/>
      <c r="BJ130"/>
      <c r="BK130"/>
      <c r="BL130"/>
      <c r="BM130"/>
      <c r="BN130"/>
      <c r="BO130"/>
      <c r="BP130"/>
      <c r="BQ130"/>
    </row>
    <row r="131" spans="1:69" s="37" customFormat="1" x14ac:dyDescent="0.2">
      <c r="A131" s="53" t="s">
        <v>162</v>
      </c>
      <c r="B131" s="54" t="s">
        <v>168</v>
      </c>
      <c r="C131" s="54" t="s">
        <v>169</v>
      </c>
      <c r="D131" s="54" t="s">
        <v>165</v>
      </c>
      <c r="E131" s="54" t="s">
        <v>170</v>
      </c>
      <c r="F131" s="2">
        <f>(F132*1000)/F130</f>
        <v>164.00385805143435</v>
      </c>
      <c r="G131" s="2">
        <f t="shared" ref="G131:BG131" si="31">(G132*1000)/G130</f>
        <v>161.82036969794831</v>
      </c>
      <c r="H131" s="2">
        <f t="shared" si="31"/>
        <v>161.77567230421684</v>
      </c>
      <c r="I131" s="2">
        <f t="shared" si="31"/>
        <v>167.84780429128847</v>
      </c>
      <c r="J131" s="2">
        <f t="shared" si="31"/>
        <v>173.07891868163483</v>
      </c>
      <c r="K131" s="2">
        <f t="shared" si="31"/>
        <v>180.06745132732161</v>
      </c>
      <c r="L131" s="2">
        <f t="shared" si="31"/>
        <v>182.89256497295736</v>
      </c>
      <c r="M131" s="2">
        <f t="shared" si="31"/>
        <v>186.9692098587447</v>
      </c>
      <c r="N131" s="2">
        <f t="shared" si="31"/>
        <v>192.58797726523559</v>
      </c>
      <c r="O131" s="2">
        <f t="shared" si="31"/>
        <v>198.76079529540593</v>
      </c>
      <c r="P131" s="2">
        <f t="shared" si="31"/>
        <v>205.53225748811579</v>
      </c>
      <c r="Q131" s="2">
        <f t="shared" si="31"/>
        <v>209.08613451085228</v>
      </c>
      <c r="R131" s="2">
        <f t="shared" si="31"/>
        <v>211.27996516448582</v>
      </c>
      <c r="S131" s="2">
        <f t="shared" si="31"/>
        <v>214.88474989691301</v>
      </c>
      <c r="T131" s="2">
        <f t="shared" si="31"/>
        <v>206.86842331935631</v>
      </c>
      <c r="U131" s="2">
        <f t="shared" si="31"/>
        <v>208.87007439951668</v>
      </c>
      <c r="V131" s="2">
        <f t="shared" si="31"/>
        <v>212.56886876460786</v>
      </c>
      <c r="W131" s="2">
        <f t="shared" si="31"/>
        <v>215.36230489307215</v>
      </c>
      <c r="X131" s="2">
        <f t="shared" si="31"/>
        <v>220.30285019857513</v>
      </c>
      <c r="Y131" s="2">
        <f t="shared" si="31"/>
        <v>219.85423668547875</v>
      </c>
      <c r="Z131" s="2">
        <f t="shared" si="31"/>
        <v>220.24505656991528</v>
      </c>
      <c r="AA131" s="2">
        <f t="shared" si="31"/>
        <v>219.11529472077169</v>
      </c>
      <c r="AB131" s="2">
        <f t="shared" si="31"/>
        <v>223.40165431653102</v>
      </c>
      <c r="AC131" s="2">
        <f t="shared" si="31"/>
        <v>223.30790439951204</v>
      </c>
      <c r="AD131" s="2">
        <f t="shared" si="31"/>
        <v>228.42348646117657</v>
      </c>
      <c r="AE131" s="2">
        <f t="shared" si="31"/>
        <v>232.95198424818594</v>
      </c>
      <c r="AF131" s="2">
        <f t="shared" si="31"/>
        <v>235.39099828653474</v>
      </c>
      <c r="AG131" s="2">
        <f t="shared" si="31"/>
        <v>240.25444396327498</v>
      </c>
      <c r="AH131" s="2">
        <f t="shared" si="31"/>
        <v>243.58247643474897</v>
      </c>
      <c r="AI131" s="2">
        <f t="shared" si="31"/>
        <v>244.82835325717608</v>
      </c>
      <c r="AJ131" s="2">
        <f t="shared" si="31"/>
        <v>248.22926570826638</v>
      </c>
      <c r="AK131" s="2">
        <f t="shared" si="31"/>
        <v>241.1512151694547</v>
      </c>
      <c r="AL131" s="2">
        <f t="shared" si="31"/>
        <v>238.6301195332112</v>
      </c>
      <c r="AM131" s="2">
        <f t="shared" si="31"/>
        <v>239.31769278522049</v>
      </c>
      <c r="AN131" s="2">
        <f t="shared" si="31"/>
        <v>235.64825834085897</v>
      </c>
      <c r="AO131" s="2">
        <f t="shared" si="31"/>
        <v>239.43414753628983</v>
      </c>
      <c r="AP131" s="2">
        <f t="shared" si="31"/>
        <v>240.22266504421307</v>
      </c>
      <c r="AQ131" s="2">
        <f t="shared" si="31"/>
        <v>245.11625840723238</v>
      </c>
      <c r="AR131" s="2">
        <f t="shared" si="31"/>
        <v>251.5984258600451</v>
      </c>
      <c r="AS131" s="2">
        <f t="shared" si="31"/>
        <v>255.25514547695479</v>
      </c>
      <c r="AT131" s="2">
        <f t="shared" si="31"/>
        <v>258.84994352624949</v>
      </c>
      <c r="AU131" s="2">
        <f t="shared" si="31"/>
        <v>262.05548221905218</v>
      </c>
      <c r="AV131" s="2">
        <f t="shared" si="31"/>
        <v>256.61531381174404</v>
      </c>
      <c r="AW131" s="2">
        <f t="shared" si="31"/>
        <v>259.26836724003215</v>
      </c>
      <c r="AX131" s="2">
        <f t="shared" si="31"/>
        <v>264.55144607059026</v>
      </c>
      <c r="AY131" s="2">
        <f t="shared" si="31"/>
        <v>271.5469683578346</v>
      </c>
      <c r="AZ131" s="2">
        <f t="shared" si="31"/>
        <v>274.56721871096846</v>
      </c>
      <c r="BA131" s="2">
        <f t="shared" si="31"/>
        <v>271.55243226466354</v>
      </c>
      <c r="BB131" s="2">
        <f t="shared" si="31"/>
        <v>271.32392909107108</v>
      </c>
      <c r="BC131" s="2">
        <f t="shared" si="31"/>
        <v>271.70999780094127</v>
      </c>
      <c r="BD131" s="2">
        <f t="shared" si="31"/>
        <v>272.71895102758606</v>
      </c>
      <c r="BE131" s="2">
        <f t="shared" si="31"/>
        <v>277.8279169876273</v>
      </c>
      <c r="BF131" s="2">
        <f t="shared" si="31"/>
        <v>278.64511697813953</v>
      </c>
      <c r="BG131" s="58">
        <f t="shared" si="31"/>
        <v>278.05558093216194</v>
      </c>
      <c r="BH131" s="38"/>
      <c r="BI131"/>
      <c r="BJ131"/>
      <c r="BK131"/>
      <c r="BL131"/>
      <c r="BM131"/>
      <c r="BN131"/>
      <c r="BO131"/>
      <c r="BP131"/>
      <c r="BQ131"/>
    </row>
    <row r="132" spans="1:69" s="37" customFormat="1" x14ac:dyDescent="0.2">
      <c r="A132" s="53" t="s">
        <v>162</v>
      </c>
      <c r="B132" s="54" t="s">
        <v>112</v>
      </c>
      <c r="C132" s="54" t="s">
        <v>113</v>
      </c>
      <c r="D132" s="54" t="s">
        <v>165</v>
      </c>
      <c r="E132" s="54" t="s">
        <v>114</v>
      </c>
      <c r="F132" s="2">
        <f t="shared" ref="F132:BG133" si="32">F278+F351+F424+F497</f>
        <v>18.785800599999998</v>
      </c>
      <c r="G132" s="2">
        <f t="shared" si="32"/>
        <v>19.876597800000003</v>
      </c>
      <c r="H132" s="2">
        <f t="shared" si="32"/>
        <v>21.105384600000004</v>
      </c>
      <c r="I132" s="2">
        <f t="shared" si="32"/>
        <v>21.762776200000001</v>
      </c>
      <c r="J132" s="2">
        <f t="shared" si="32"/>
        <v>22.256267999999999</v>
      </c>
      <c r="K132" s="2">
        <f t="shared" si="32"/>
        <v>23.588879159999998</v>
      </c>
      <c r="L132" s="2">
        <f t="shared" si="32"/>
        <v>24.973000649999999</v>
      </c>
      <c r="M132" s="2">
        <f t="shared" si="32"/>
        <v>26.12068962</v>
      </c>
      <c r="N132" s="2">
        <f t="shared" si="32"/>
        <v>26.414896969999997</v>
      </c>
      <c r="O132" s="2">
        <f t="shared" si="32"/>
        <v>26.886398379999996</v>
      </c>
      <c r="P132" s="2">
        <f t="shared" si="32"/>
        <v>27.302446830000001</v>
      </c>
      <c r="Q132" s="2">
        <f t="shared" si="32"/>
        <v>27.207832759999999</v>
      </c>
      <c r="R132" s="2">
        <f t="shared" si="32"/>
        <v>27.345234439999999</v>
      </c>
      <c r="S132" s="2">
        <f t="shared" si="32"/>
        <v>30.151540230000002</v>
      </c>
      <c r="T132" s="2">
        <f t="shared" si="32"/>
        <v>31.468972879999999</v>
      </c>
      <c r="U132" s="2">
        <f t="shared" si="32"/>
        <v>32.767542410000004</v>
      </c>
      <c r="V132" s="2">
        <f t="shared" si="32"/>
        <v>32.73780575</v>
      </c>
      <c r="W132" s="2">
        <f t="shared" si="32"/>
        <v>32.574963889999999</v>
      </c>
      <c r="X132" s="2">
        <f t="shared" si="32"/>
        <v>31.311935999999999</v>
      </c>
      <c r="Y132" s="2">
        <f t="shared" si="32"/>
        <v>30.85165344</v>
      </c>
      <c r="Z132" s="2">
        <f t="shared" si="32"/>
        <v>30.791527520000002</v>
      </c>
      <c r="AA132" s="2">
        <f t="shared" si="32"/>
        <v>30.85572728</v>
      </c>
      <c r="AB132" s="2">
        <f t="shared" si="32"/>
        <v>31.754884840000003</v>
      </c>
      <c r="AC132" s="2">
        <f t="shared" si="32"/>
        <v>32.550741260000002</v>
      </c>
      <c r="AD132" s="2">
        <f t="shared" si="32"/>
        <v>32.871258519999998</v>
      </c>
      <c r="AE132" s="2">
        <f t="shared" si="32"/>
        <v>33.77550222</v>
      </c>
      <c r="AF132" s="2">
        <f t="shared" si="32"/>
        <v>34.024395389999995</v>
      </c>
      <c r="AG132" s="2">
        <f t="shared" si="32"/>
        <v>33.77745084</v>
      </c>
      <c r="AH132" s="2">
        <f t="shared" si="32"/>
        <v>33.360701560000003</v>
      </c>
      <c r="AI132" s="2">
        <f t="shared" si="32"/>
        <v>34.137465159999998</v>
      </c>
      <c r="AJ132" s="2">
        <f t="shared" si="32"/>
        <v>34.068628199999999</v>
      </c>
      <c r="AK132" s="2">
        <f t="shared" si="32"/>
        <v>32.71540968</v>
      </c>
      <c r="AL132" s="2">
        <f t="shared" si="32"/>
        <v>31.36844704</v>
      </c>
      <c r="AM132" s="2">
        <f t="shared" si="32"/>
        <v>31.207188200000001</v>
      </c>
      <c r="AN132" s="2">
        <f t="shared" si="32"/>
        <v>30.733760650000001</v>
      </c>
      <c r="AO132" s="2">
        <f t="shared" si="32"/>
        <v>30.46746804</v>
      </c>
      <c r="AP132" s="2">
        <f t="shared" si="32"/>
        <v>30.061784039999999</v>
      </c>
      <c r="AQ132" s="2">
        <f t="shared" si="32"/>
        <v>29.728818039999997</v>
      </c>
      <c r="AR132" s="2">
        <f t="shared" si="32"/>
        <v>29.638920039999999</v>
      </c>
      <c r="AS132" s="2">
        <f t="shared" si="32"/>
        <v>29.436177039999997</v>
      </c>
      <c r="AT132" s="2">
        <f t="shared" si="32"/>
        <v>28.892693039999997</v>
      </c>
      <c r="AU132" s="2">
        <f t="shared" si="32"/>
        <v>29.578412629999999</v>
      </c>
      <c r="AV132" s="2">
        <f t="shared" si="32"/>
        <v>29.264462479999999</v>
      </c>
      <c r="AW132" s="2">
        <f t="shared" si="32"/>
        <v>28.629565040000003</v>
      </c>
      <c r="AX132" s="2">
        <f t="shared" si="32"/>
        <v>28.37462064</v>
      </c>
      <c r="AY132" s="2">
        <f t="shared" si="32"/>
        <v>28.772582579999998</v>
      </c>
      <c r="AZ132" s="2">
        <f t="shared" si="32"/>
        <v>29.097174019999997</v>
      </c>
      <c r="BA132" s="2">
        <f t="shared" si="32"/>
        <v>29.14897521</v>
      </c>
      <c r="BB132" s="2">
        <f t="shared" si="32"/>
        <v>28.757556769999997</v>
      </c>
      <c r="BC132" s="2">
        <f t="shared" si="32"/>
        <v>29.126187700000003</v>
      </c>
      <c r="BD132" s="2">
        <f t="shared" si="32"/>
        <v>28.6975686</v>
      </c>
      <c r="BE132" s="2">
        <f t="shared" si="32"/>
        <v>28.242453820000001</v>
      </c>
      <c r="BF132" s="2">
        <f t="shared" si="32"/>
        <v>27.956651000000001</v>
      </c>
      <c r="BG132" s="58">
        <f t="shared" si="32"/>
        <v>27.76412345021749</v>
      </c>
      <c r="BH132" s="38"/>
      <c r="BI132"/>
      <c r="BJ132"/>
      <c r="BK132"/>
      <c r="BL132"/>
      <c r="BM132"/>
      <c r="BN132"/>
      <c r="BO132"/>
      <c r="BP132"/>
      <c r="BQ132"/>
    </row>
    <row r="133" spans="1:69" s="37" customFormat="1" x14ac:dyDescent="0.2">
      <c r="A133" s="49" t="s">
        <v>171</v>
      </c>
      <c r="B133" s="50" t="s">
        <v>163</v>
      </c>
      <c r="C133" s="50" t="s">
        <v>164</v>
      </c>
      <c r="D133" s="50" t="s">
        <v>172</v>
      </c>
      <c r="E133" s="50" t="s">
        <v>166</v>
      </c>
      <c r="F133" s="1">
        <f t="shared" si="32"/>
        <v>286.75625800000006</v>
      </c>
      <c r="G133" s="1">
        <f t="shared" si="32"/>
        <v>299.61430300000001</v>
      </c>
      <c r="H133" s="1">
        <f t="shared" si="32"/>
        <v>301.61019899999997</v>
      </c>
      <c r="I133" s="1">
        <f t="shared" si="32"/>
        <v>287.90459300000003</v>
      </c>
      <c r="J133" s="1">
        <f t="shared" si="32"/>
        <v>306.844539</v>
      </c>
      <c r="K133" s="1">
        <f t="shared" si="32"/>
        <v>308.11384559999999</v>
      </c>
      <c r="L133" s="1">
        <f t="shared" si="32"/>
        <v>322.90207499999997</v>
      </c>
      <c r="M133" s="1">
        <f t="shared" si="32"/>
        <v>326.64033160000002</v>
      </c>
      <c r="N133" s="1">
        <f t="shared" si="32"/>
        <v>318.34393920000002</v>
      </c>
      <c r="O133" s="1">
        <f t="shared" si="32"/>
        <v>334.244912</v>
      </c>
      <c r="P133" s="1">
        <f t="shared" si="32"/>
        <v>366.74174759999994</v>
      </c>
      <c r="Q133" s="1">
        <f t="shared" si="32"/>
        <v>369.52977500000003</v>
      </c>
      <c r="R133" s="1">
        <f t="shared" si="32"/>
        <v>362.57149400000003</v>
      </c>
      <c r="S133" s="1">
        <f t="shared" si="32"/>
        <v>382.43590399999999</v>
      </c>
      <c r="T133" s="1">
        <f t="shared" si="32"/>
        <v>376.90822980000002</v>
      </c>
      <c r="U133" s="1">
        <f t="shared" si="32"/>
        <v>361.66090000000003</v>
      </c>
      <c r="V133" s="1">
        <f t="shared" si="32"/>
        <v>379.48565639999998</v>
      </c>
      <c r="W133" s="1">
        <f t="shared" si="32"/>
        <v>401.25616279999991</v>
      </c>
      <c r="X133" s="1">
        <f t="shared" si="32"/>
        <v>425.358701</v>
      </c>
      <c r="Y133" s="1">
        <f t="shared" si="32"/>
        <v>441.66988200000003</v>
      </c>
      <c r="Z133" s="1">
        <f t="shared" si="32"/>
        <v>436.97933600000005</v>
      </c>
      <c r="AA133" s="1">
        <f t="shared" si="32"/>
        <v>425.87640599999997</v>
      </c>
      <c r="AB133" s="1">
        <f t="shared" si="32"/>
        <v>439.319346</v>
      </c>
      <c r="AC133" s="1">
        <f t="shared" si="32"/>
        <v>443.69595360000005</v>
      </c>
      <c r="AD133" s="1">
        <f t="shared" si="32"/>
        <v>444.87699980000002</v>
      </c>
      <c r="AE133" s="1">
        <f t="shared" si="32"/>
        <v>448.2586508</v>
      </c>
      <c r="AF133" s="1">
        <f t="shared" si="32"/>
        <v>458.72794199999998</v>
      </c>
      <c r="AG133" s="1">
        <f t="shared" si="32"/>
        <v>472.45806900000002</v>
      </c>
      <c r="AH133" s="1">
        <f t="shared" si="32"/>
        <v>470.91481200000004</v>
      </c>
      <c r="AI133" s="1">
        <f t="shared" si="32"/>
        <v>464.70680299999998</v>
      </c>
      <c r="AJ133" s="1">
        <f t="shared" si="32"/>
        <v>454.0338496</v>
      </c>
      <c r="AK133" s="1">
        <f t="shared" si="32"/>
        <v>449.14901100000003</v>
      </c>
      <c r="AL133" s="1">
        <f t="shared" si="32"/>
        <v>447.82437300000004</v>
      </c>
      <c r="AM133" s="1">
        <f t="shared" si="32"/>
        <v>440.56313899999998</v>
      </c>
      <c r="AN133" s="1">
        <f t="shared" si="32"/>
        <v>432.28199940000002</v>
      </c>
      <c r="AO133" s="1">
        <f t="shared" si="32"/>
        <v>428.93996500000003</v>
      </c>
      <c r="AP133" s="1">
        <f t="shared" si="32"/>
        <v>418.71274699999998</v>
      </c>
      <c r="AQ133" s="1">
        <f t="shared" si="32"/>
        <v>443.82145499999996</v>
      </c>
      <c r="AR133" s="1">
        <f t="shared" si="32"/>
        <v>453.02542299999999</v>
      </c>
      <c r="AS133" s="1">
        <f t="shared" si="32"/>
        <v>440.72898899999996</v>
      </c>
      <c r="AT133" s="1">
        <f t="shared" si="32"/>
        <v>431.78130710000005</v>
      </c>
      <c r="AU133" s="1">
        <f t="shared" si="32"/>
        <v>439.28353709999999</v>
      </c>
      <c r="AV133" s="1">
        <f t="shared" si="32"/>
        <v>445.68940099999998</v>
      </c>
      <c r="AW133" s="1">
        <f t="shared" si="32"/>
        <v>444.22121399999992</v>
      </c>
      <c r="AX133" s="1">
        <f t="shared" si="32"/>
        <v>442.84642200000002</v>
      </c>
      <c r="AY133" s="1">
        <f t="shared" si="32"/>
        <v>444.80780400000003</v>
      </c>
      <c r="AZ133" s="1">
        <f t="shared" si="32"/>
        <v>460.71945899999997</v>
      </c>
      <c r="BA133" s="1">
        <f t="shared" si="32"/>
        <v>466.99531659999991</v>
      </c>
      <c r="BB133" s="1">
        <f t="shared" si="32"/>
        <v>460.46952859999993</v>
      </c>
      <c r="BC133" s="1">
        <f t="shared" si="32"/>
        <v>465.9266806</v>
      </c>
      <c r="BD133" s="1">
        <f t="shared" si="32"/>
        <v>472.58881960000002</v>
      </c>
      <c r="BE133" s="1">
        <f t="shared" si="32"/>
        <v>468.73332360000006</v>
      </c>
      <c r="BF133" s="1">
        <f t="shared" si="32"/>
        <v>466.72578759999999</v>
      </c>
      <c r="BG133" s="51">
        <f t="shared" si="32"/>
        <v>463.36426295358331</v>
      </c>
      <c r="BH133" s="38"/>
      <c r="BI133"/>
      <c r="BJ133"/>
      <c r="BK133"/>
      <c r="BL133"/>
      <c r="BM133"/>
      <c r="BN133"/>
      <c r="BO133"/>
      <c r="BP133"/>
      <c r="BQ133"/>
    </row>
    <row r="134" spans="1:69" s="37" customFormat="1" x14ac:dyDescent="0.2">
      <c r="A134" s="53" t="s">
        <v>171</v>
      </c>
      <c r="B134" s="54" t="s">
        <v>168</v>
      </c>
      <c r="C134" s="54" t="s">
        <v>169</v>
      </c>
      <c r="D134" s="54" t="s">
        <v>172</v>
      </c>
      <c r="E134" s="54" t="s">
        <v>170</v>
      </c>
      <c r="F134" s="2">
        <f>(F135*1000)/F133</f>
        <v>70.834464578624818</v>
      </c>
      <c r="G134" s="2">
        <f t="shared" ref="G134:BG134" si="33">(G135*1000)/G133</f>
        <v>70.483157140865856</v>
      </c>
      <c r="H134" s="2">
        <f t="shared" si="33"/>
        <v>71.219547850900113</v>
      </c>
      <c r="I134" s="2">
        <f t="shared" si="33"/>
        <v>72.386431153600924</v>
      </c>
      <c r="J134" s="2">
        <f t="shared" si="33"/>
        <v>73.405142139420647</v>
      </c>
      <c r="K134" s="2">
        <f t="shared" si="33"/>
        <v>74.484683527639575</v>
      </c>
      <c r="L134" s="2">
        <f t="shared" si="33"/>
        <v>74.334121265711914</v>
      </c>
      <c r="M134" s="2">
        <f t="shared" si="33"/>
        <v>75.117248258389878</v>
      </c>
      <c r="N134" s="2">
        <f t="shared" si="33"/>
        <v>76.312637900536473</v>
      </c>
      <c r="O134" s="2">
        <f t="shared" si="33"/>
        <v>77.316597118462639</v>
      </c>
      <c r="P134" s="2">
        <f t="shared" si="33"/>
        <v>77.329045481158644</v>
      </c>
      <c r="Q134" s="2">
        <f t="shared" si="33"/>
        <v>77.735571375811318</v>
      </c>
      <c r="R134" s="2">
        <f t="shared" si="33"/>
        <v>78.212368234332274</v>
      </c>
      <c r="S134" s="2">
        <f t="shared" si="33"/>
        <v>79.293266879042832</v>
      </c>
      <c r="T134" s="2">
        <f t="shared" si="33"/>
        <v>77.737833041076257</v>
      </c>
      <c r="U134" s="2">
        <f t="shared" si="33"/>
        <v>77.837590405819356</v>
      </c>
      <c r="V134" s="2">
        <f t="shared" si="33"/>
        <v>79.307768323862263</v>
      </c>
      <c r="W134" s="2">
        <f t="shared" si="33"/>
        <v>79.124491991478521</v>
      </c>
      <c r="X134" s="2">
        <f t="shared" si="33"/>
        <v>79.29837081197968</v>
      </c>
      <c r="Y134" s="2">
        <f t="shared" si="33"/>
        <v>78.744936925538425</v>
      </c>
      <c r="Z134" s="2">
        <f t="shared" si="33"/>
        <v>78.424527607410695</v>
      </c>
      <c r="AA134" s="2">
        <f t="shared" si="33"/>
        <v>78.848167043092786</v>
      </c>
      <c r="AB134" s="2">
        <f t="shared" si="33"/>
        <v>79.650362130876871</v>
      </c>
      <c r="AC134" s="2">
        <f t="shared" si="33"/>
        <v>79.86439000060335</v>
      </c>
      <c r="AD134" s="2">
        <f t="shared" si="33"/>
        <v>80.294919395830703</v>
      </c>
      <c r="AE134" s="2">
        <f t="shared" si="33"/>
        <v>80.358665640279497</v>
      </c>
      <c r="AF134" s="2">
        <f t="shared" si="33"/>
        <v>80.758014954319052</v>
      </c>
      <c r="AG134" s="2">
        <f t="shared" si="33"/>
        <v>81.77155886398883</v>
      </c>
      <c r="AH134" s="2">
        <f t="shared" si="33"/>
        <v>81.917448797512009</v>
      </c>
      <c r="AI134" s="2">
        <f t="shared" si="33"/>
        <v>82.415595280192179</v>
      </c>
      <c r="AJ134" s="2">
        <f t="shared" si="33"/>
        <v>82.092972831953361</v>
      </c>
      <c r="AK134" s="2">
        <f t="shared" si="33"/>
        <v>82.384750035662435</v>
      </c>
      <c r="AL134" s="2">
        <f t="shared" si="33"/>
        <v>81.856717075111035</v>
      </c>
      <c r="AM134" s="2">
        <f t="shared" si="33"/>
        <v>81.937406479210679</v>
      </c>
      <c r="AN134" s="2">
        <f t="shared" si="33"/>
        <v>83.231365566780056</v>
      </c>
      <c r="AO134" s="2">
        <f t="shared" si="33"/>
        <v>83.607460078941344</v>
      </c>
      <c r="AP134" s="2">
        <f t="shared" si="33"/>
        <v>84.245082703441099</v>
      </c>
      <c r="AQ134" s="2">
        <f t="shared" si="33"/>
        <v>84.904036466646247</v>
      </c>
      <c r="AR134" s="2">
        <f t="shared" si="33"/>
        <v>84.740195695374908</v>
      </c>
      <c r="AS134" s="2">
        <f t="shared" si="33"/>
        <v>85.087695468110027</v>
      </c>
      <c r="AT134" s="2">
        <f t="shared" si="33"/>
        <v>86.369389750731031</v>
      </c>
      <c r="AU134" s="2">
        <f t="shared" si="33"/>
        <v>86.737502733516408</v>
      </c>
      <c r="AV134" s="2">
        <f t="shared" si="33"/>
        <v>86.882828968149497</v>
      </c>
      <c r="AW134" s="2">
        <f t="shared" si="33"/>
        <v>86.706795592161896</v>
      </c>
      <c r="AX134" s="2">
        <f t="shared" si="33"/>
        <v>86.816982344276454</v>
      </c>
      <c r="AY134" s="2">
        <f t="shared" si="33"/>
        <v>86.666231242651463</v>
      </c>
      <c r="AZ134" s="2">
        <f t="shared" si="33"/>
        <v>87.380984270516805</v>
      </c>
      <c r="BA134" s="2">
        <f t="shared" si="33"/>
        <v>87.818337405570489</v>
      </c>
      <c r="BB134" s="2">
        <f t="shared" si="33"/>
        <v>87.924306312068111</v>
      </c>
      <c r="BC134" s="2">
        <f t="shared" si="33"/>
        <v>88.412870297430217</v>
      </c>
      <c r="BD134" s="2">
        <f t="shared" si="33"/>
        <v>88.328062892666878</v>
      </c>
      <c r="BE134" s="2">
        <f t="shared" si="33"/>
        <v>88.760321648272907</v>
      </c>
      <c r="BF134" s="2">
        <f t="shared" si="33"/>
        <v>88.900116047498187</v>
      </c>
      <c r="BG134" s="58">
        <f t="shared" si="33"/>
        <v>89.25007232186266</v>
      </c>
      <c r="BH134" s="38"/>
      <c r="BI134"/>
      <c r="BJ134"/>
      <c r="BK134"/>
      <c r="BL134"/>
      <c r="BM134"/>
      <c r="BN134"/>
      <c r="BO134"/>
      <c r="BP134"/>
      <c r="BQ134"/>
    </row>
    <row r="135" spans="1:69" s="37" customFormat="1" x14ac:dyDescent="0.2">
      <c r="A135" s="53" t="s">
        <v>171</v>
      </c>
      <c r="B135" s="54" t="s">
        <v>112</v>
      </c>
      <c r="C135" s="54" t="s">
        <v>113</v>
      </c>
      <c r="D135" s="54" t="s">
        <v>172</v>
      </c>
      <c r="E135" s="54" t="s">
        <v>114</v>
      </c>
      <c r="F135" s="2">
        <f t="shared" ref="F135:BG136" si="34">F281+F354+F427+F500</f>
        <v>20.312226000000003</v>
      </c>
      <c r="G135" s="2">
        <f t="shared" si="34"/>
        <v>21.117761999999999</v>
      </c>
      <c r="H135" s="2">
        <f t="shared" si="34"/>
        <v>21.480542000000003</v>
      </c>
      <c r="I135" s="2">
        <f t="shared" si="34"/>
        <v>20.840385999999999</v>
      </c>
      <c r="J135" s="2">
        <f t="shared" si="34"/>
        <v>22.523966999999999</v>
      </c>
      <c r="K135" s="2">
        <f t="shared" si="34"/>
        <v>22.949762280000002</v>
      </c>
      <c r="L135" s="2">
        <f t="shared" si="34"/>
        <v>24.002641999999998</v>
      </c>
      <c r="M135" s="2">
        <f t="shared" si="34"/>
        <v>24.536322879999997</v>
      </c>
      <c r="N135" s="2">
        <f t="shared" si="34"/>
        <v>24.29366576</v>
      </c>
      <c r="O135" s="2">
        <f t="shared" si="34"/>
        <v>25.842679199999999</v>
      </c>
      <c r="P135" s="2">
        <f t="shared" si="34"/>
        <v>28.359789279999998</v>
      </c>
      <c r="Q135" s="2">
        <f t="shared" si="34"/>
        <v>28.7256082</v>
      </c>
      <c r="R135" s="2">
        <f t="shared" si="34"/>
        <v>28.357575199999999</v>
      </c>
      <c r="S135" s="2">
        <f t="shared" si="34"/>
        <v>30.324592200000001</v>
      </c>
      <c r="T135" s="2">
        <f t="shared" si="34"/>
        <v>29.300029040000005</v>
      </c>
      <c r="U135" s="2">
        <f t="shared" si="34"/>
        <v>28.150812999999996</v>
      </c>
      <c r="V135" s="2">
        <f t="shared" si="34"/>
        <v>30.096160519999998</v>
      </c>
      <c r="W135" s="2">
        <f t="shared" si="34"/>
        <v>31.749190039999998</v>
      </c>
      <c r="X135" s="2">
        <f t="shared" si="34"/>
        <v>33.730251999999993</v>
      </c>
      <c r="Y135" s="2">
        <f t="shared" si="34"/>
        <v>34.779266999999997</v>
      </c>
      <c r="Z135" s="2">
        <f t="shared" si="34"/>
        <v>34.269897999999998</v>
      </c>
      <c r="AA135" s="2">
        <f t="shared" si="34"/>
        <v>33.579574000000001</v>
      </c>
      <c r="AB135" s="2">
        <f t="shared" si="34"/>
        <v>34.991944999999994</v>
      </c>
      <c r="AC135" s="2">
        <f t="shared" si="34"/>
        <v>35.43550668000001</v>
      </c>
      <c r="AD135" s="2">
        <f t="shared" si="34"/>
        <v>35.721362839999998</v>
      </c>
      <c r="AE135" s="2">
        <f t="shared" si="34"/>
        <v>36.021467040000005</v>
      </c>
      <c r="AF135" s="2">
        <f t="shared" si="34"/>
        <v>37.045957999999999</v>
      </c>
      <c r="AG135" s="2">
        <f t="shared" si="34"/>
        <v>38.633632800000001</v>
      </c>
      <c r="AH135" s="2">
        <f t="shared" si="34"/>
        <v>38.576140000000002</v>
      </c>
      <c r="AI135" s="2">
        <f t="shared" si="34"/>
        <v>38.299087799999995</v>
      </c>
      <c r="AJ135" s="2">
        <f t="shared" si="34"/>
        <v>37.272988480000002</v>
      </c>
      <c r="AK135" s="2">
        <f t="shared" si="34"/>
        <v>37.003029000000005</v>
      </c>
      <c r="AL135" s="2">
        <f t="shared" si="34"/>
        <v>36.657432999999997</v>
      </c>
      <c r="AM135" s="2">
        <f t="shared" si="34"/>
        <v>36.098600999999995</v>
      </c>
      <c r="AN135" s="2">
        <f t="shared" si="34"/>
        <v>35.979421119999998</v>
      </c>
      <c r="AO135" s="2">
        <f t="shared" si="34"/>
        <v>35.862580999999999</v>
      </c>
      <c r="AP135" s="2">
        <f t="shared" si="34"/>
        <v>35.274490000000007</v>
      </c>
      <c r="AQ135" s="2">
        <f t="shared" si="34"/>
        <v>37.682232999999997</v>
      </c>
      <c r="AR135" s="2">
        <f t="shared" si="34"/>
        <v>38.389462999999999</v>
      </c>
      <c r="AS135" s="2">
        <f t="shared" si="34"/>
        <v>37.500614000000006</v>
      </c>
      <c r="AT135" s="2">
        <f t="shared" si="34"/>
        <v>37.292687999999998</v>
      </c>
      <c r="AU135" s="2">
        <f t="shared" si="34"/>
        <v>38.102357000000005</v>
      </c>
      <c r="AV135" s="2">
        <f t="shared" si="34"/>
        <v>38.722755999999997</v>
      </c>
      <c r="AW135" s="2">
        <f t="shared" si="34"/>
        <v>38.516998000000001</v>
      </c>
      <c r="AX135" s="2">
        <f t="shared" si="34"/>
        <v>38.44659</v>
      </c>
      <c r="AY135" s="2">
        <f t="shared" si="34"/>
        <v>38.549815999999993</v>
      </c>
      <c r="AZ135" s="2">
        <f t="shared" si="34"/>
        <v>40.25811980000001</v>
      </c>
      <c r="BA135" s="2">
        <f t="shared" si="34"/>
        <v>41.010752280000005</v>
      </c>
      <c r="BB135" s="2">
        <f t="shared" si="34"/>
        <v>40.486463880000002</v>
      </c>
      <c r="BC135" s="2">
        <f t="shared" si="34"/>
        <v>41.193915179999998</v>
      </c>
      <c r="BD135" s="2">
        <f t="shared" si="34"/>
        <v>41.742854980000004</v>
      </c>
      <c r="BE135" s="2">
        <f t="shared" si="34"/>
        <v>41.604920569999997</v>
      </c>
      <c r="BF135" s="2">
        <f t="shared" si="34"/>
        <v>41.491976679999993</v>
      </c>
      <c r="BG135" s="58">
        <f t="shared" si="34"/>
        <v>41.355293979973894</v>
      </c>
      <c r="BH135" s="38"/>
      <c r="BI135"/>
      <c r="BJ135"/>
      <c r="BK135"/>
      <c r="BL135"/>
      <c r="BM135"/>
      <c r="BN135"/>
      <c r="BO135"/>
      <c r="BP135"/>
      <c r="BQ135"/>
    </row>
    <row r="136" spans="1:69" s="37" customFormat="1" x14ac:dyDescent="0.2">
      <c r="A136" s="49" t="s">
        <v>175</v>
      </c>
      <c r="B136" s="50" t="s">
        <v>163</v>
      </c>
      <c r="C136" s="50" t="s">
        <v>164</v>
      </c>
      <c r="D136" s="50" t="s">
        <v>176</v>
      </c>
      <c r="E136" s="50" t="s">
        <v>166</v>
      </c>
      <c r="F136" s="1">
        <f t="shared" si="34"/>
        <v>4907.9473600000001</v>
      </c>
      <c r="G136" s="1">
        <f t="shared" si="34"/>
        <v>5093.6333500000001</v>
      </c>
      <c r="H136" s="1">
        <f t="shared" si="34"/>
        <v>5335.340079999999</v>
      </c>
      <c r="I136" s="1">
        <f t="shared" si="34"/>
        <v>5500.3555899999992</v>
      </c>
      <c r="J136" s="1">
        <f t="shared" si="34"/>
        <v>5938.9361899999994</v>
      </c>
      <c r="K136" s="1">
        <f t="shared" si="34"/>
        <v>5990.8271000000004</v>
      </c>
      <c r="L136" s="1">
        <f t="shared" si="34"/>
        <v>6711.0847999999996</v>
      </c>
      <c r="M136" s="1">
        <f t="shared" si="34"/>
        <v>6849.37057</v>
      </c>
      <c r="N136" s="1">
        <f t="shared" si="34"/>
        <v>7365.6184800000001</v>
      </c>
      <c r="O136" s="1">
        <f t="shared" si="34"/>
        <v>8080.3458800000017</v>
      </c>
      <c r="P136" s="1">
        <f t="shared" si="34"/>
        <v>8296.428820000001</v>
      </c>
      <c r="Q136" s="1">
        <f t="shared" si="34"/>
        <v>8819.0688100000007</v>
      </c>
      <c r="R136" s="1">
        <f t="shared" si="34"/>
        <v>9124.9532599999984</v>
      </c>
      <c r="S136" s="1">
        <f t="shared" si="34"/>
        <v>9375.0431800000006</v>
      </c>
      <c r="T136" s="1">
        <f t="shared" si="34"/>
        <v>9354.9186800000025</v>
      </c>
      <c r="U136" s="1">
        <f t="shared" si="34"/>
        <v>9982.1209899999994</v>
      </c>
      <c r="V136" s="1">
        <f t="shared" si="34"/>
        <v>10612.845359999999</v>
      </c>
      <c r="W136" s="1">
        <f t="shared" si="34"/>
        <v>11167.524110000002</v>
      </c>
      <c r="X136" s="1">
        <f t="shared" si="34"/>
        <v>11881.332050000001</v>
      </c>
      <c r="Y136" s="1">
        <f t="shared" si="34"/>
        <v>12251.559110000002</v>
      </c>
      <c r="Z136" s="1">
        <f t="shared" si="34"/>
        <v>12775.585819999998</v>
      </c>
      <c r="AA136" s="1">
        <f t="shared" si="34"/>
        <v>12931.254909999998</v>
      </c>
      <c r="AB136" s="1">
        <f t="shared" si="34"/>
        <v>13044.709000000001</v>
      </c>
      <c r="AC136" s="1">
        <f t="shared" si="34"/>
        <v>13308.472</v>
      </c>
      <c r="AD136" s="1">
        <f t="shared" si="34"/>
        <v>13723.904999999999</v>
      </c>
      <c r="AE136" s="1">
        <f t="shared" si="34"/>
        <v>13982.691000000001</v>
      </c>
      <c r="AF136" s="1">
        <f t="shared" si="34"/>
        <v>14977.3</v>
      </c>
      <c r="AG136" s="1">
        <f t="shared" si="34"/>
        <v>15361.483000000002</v>
      </c>
      <c r="AH136" s="1">
        <f t="shared" si="34"/>
        <v>15596.106</v>
      </c>
      <c r="AI136" s="1">
        <f t="shared" si="34"/>
        <v>15991.636999999999</v>
      </c>
      <c r="AJ136" s="1">
        <f t="shared" si="34"/>
        <v>15971.552</v>
      </c>
      <c r="AK136" s="1">
        <f t="shared" si="34"/>
        <v>15799.058999999999</v>
      </c>
      <c r="AL136" s="1">
        <f t="shared" si="34"/>
        <v>15737.269</v>
      </c>
      <c r="AM136" s="1">
        <f t="shared" si="34"/>
        <v>16027.292000000001</v>
      </c>
      <c r="AN136" s="1">
        <f t="shared" si="34"/>
        <v>16375.858999999999</v>
      </c>
      <c r="AO136" s="1">
        <f t="shared" si="34"/>
        <v>16723.518000000004</v>
      </c>
      <c r="AP136" s="1">
        <f t="shared" si="34"/>
        <v>16885.413</v>
      </c>
      <c r="AQ136" s="1">
        <f t="shared" si="34"/>
        <v>17283.401999999998</v>
      </c>
      <c r="AR136" s="1">
        <f t="shared" si="34"/>
        <v>17582.296000000002</v>
      </c>
      <c r="AS136" s="1">
        <f t="shared" si="34"/>
        <v>17705.61</v>
      </c>
      <c r="AT136" s="1">
        <f t="shared" si="34"/>
        <v>18284.918900000001</v>
      </c>
      <c r="AU136" s="1">
        <f t="shared" si="34"/>
        <v>18484.482100000001</v>
      </c>
      <c r="AV136" s="1">
        <f t="shared" si="34"/>
        <v>18264.4166</v>
      </c>
      <c r="AW136" s="1">
        <f t="shared" si="34"/>
        <v>18568.832139999999</v>
      </c>
      <c r="AX136" s="1">
        <f t="shared" si="34"/>
        <v>18963.858079999998</v>
      </c>
      <c r="AY136" s="1">
        <f t="shared" si="34"/>
        <v>18900.7971</v>
      </c>
      <c r="AZ136" s="1">
        <f t="shared" si="34"/>
        <v>19582.0275</v>
      </c>
      <c r="BA136" s="1">
        <f t="shared" si="34"/>
        <v>20028.679599999999</v>
      </c>
      <c r="BB136" s="1">
        <f t="shared" si="34"/>
        <v>20136.636499999997</v>
      </c>
      <c r="BC136" s="1">
        <f t="shared" si="34"/>
        <v>20493.378300000004</v>
      </c>
      <c r="BD136" s="1">
        <f t="shared" si="34"/>
        <v>20777.313449999998</v>
      </c>
      <c r="BE136" s="1">
        <f t="shared" si="34"/>
        <v>21309.639390000004</v>
      </c>
      <c r="BF136" s="1">
        <f t="shared" si="34"/>
        <v>21643.994900000002</v>
      </c>
      <c r="BG136" s="51"/>
      <c r="BH136" s="38"/>
      <c r="BI136"/>
      <c r="BJ136"/>
      <c r="BK136"/>
      <c r="BL136"/>
      <c r="BM136"/>
      <c r="BN136"/>
      <c r="BO136"/>
      <c r="BP136"/>
      <c r="BQ136"/>
    </row>
    <row r="137" spans="1:69" s="37" customFormat="1" x14ac:dyDescent="0.2">
      <c r="A137" s="53" t="s">
        <v>175</v>
      </c>
      <c r="B137" s="54" t="s">
        <v>168</v>
      </c>
      <c r="C137" s="54" t="s">
        <v>169</v>
      </c>
      <c r="D137" s="54" t="s">
        <v>176</v>
      </c>
      <c r="E137" s="54" t="s">
        <v>170</v>
      </c>
      <c r="F137" s="55">
        <f>(F138*1000)/F136</f>
        <v>1.3615862008756343</v>
      </c>
      <c r="G137" s="55">
        <f t="shared" ref="G137:BF137" si="35">(G138*1000)/G136</f>
        <v>1.338118162745263</v>
      </c>
      <c r="H137" s="55">
        <f t="shared" si="35"/>
        <v>1.347522467583735</v>
      </c>
      <c r="I137" s="55">
        <f t="shared" si="35"/>
        <v>1.3504814931428823</v>
      </c>
      <c r="J137" s="55">
        <f t="shared" si="35"/>
        <v>1.3476709538446816</v>
      </c>
      <c r="K137" s="55">
        <f t="shared" si="35"/>
        <v>1.4296976355735587</v>
      </c>
      <c r="L137" s="55">
        <f t="shared" si="35"/>
        <v>1.3482804329934854</v>
      </c>
      <c r="M137" s="55">
        <f t="shared" si="35"/>
        <v>1.3470086784923361</v>
      </c>
      <c r="N137" s="55">
        <f t="shared" si="35"/>
        <v>1.3486241714762288</v>
      </c>
      <c r="O137" s="55">
        <f t="shared" si="35"/>
        <v>1.365784831973059</v>
      </c>
      <c r="P137" s="55">
        <f t="shared" si="35"/>
        <v>1.3805204803770015</v>
      </c>
      <c r="Q137" s="55">
        <f t="shared" si="35"/>
        <v>1.3849413269290503</v>
      </c>
      <c r="R137" s="55">
        <f t="shared" si="35"/>
        <v>1.3879451367184319</v>
      </c>
      <c r="S137" s="55">
        <f t="shared" si="35"/>
        <v>1.3896998648277157</v>
      </c>
      <c r="T137" s="55">
        <f t="shared" si="35"/>
        <v>1.4013680277122404</v>
      </c>
      <c r="U137" s="55">
        <f t="shared" si="35"/>
        <v>1.4141205635697272</v>
      </c>
      <c r="V137" s="55">
        <f t="shared" si="35"/>
        <v>1.4047118142499722</v>
      </c>
      <c r="W137" s="55">
        <f t="shared" si="35"/>
        <v>1.4155968542610111</v>
      </c>
      <c r="X137" s="55">
        <f t="shared" si="35"/>
        <v>1.428731647980497</v>
      </c>
      <c r="Y137" s="55">
        <f t="shared" si="35"/>
        <v>1.4367302236360018</v>
      </c>
      <c r="Z137" s="55">
        <f t="shared" si="35"/>
        <v>1.4474430715381474</v>
      </c>
      <c r="AA137" s="55">
        <f t="shared" si="35"/>
        <v>1.4493532770362818</v>
      </c>
      <c r="AB137" s="55">
        <f t="shared" si="35"/>
        <v>1.4600862081323545</v>
      </c>
      <c r="AC137" s="55">
        <f t="shared" si="35"/>
        <v>1.4676025617366142</v>
      </c>
      <c r="AD137" s="55">
        <f t="shared" si="35"/>
        <v>1.4779682750645682</v>
      </c>
      <c r="AE137" s="55">
        <f t="shared" si="35"/>
        <v>1.523599899332682</v>
      </c>
      <c r="AF137" s="55">
        <f t="shared" si="35"/>
        <v>1.5180551100665678</v>
      </c>
      <c r="AG137" s="55">
        <f t="shared" si="35"/>
        <v>1.5269972957689046</v>
      </c>
      <c r="AH137" s="55">
        <f t="shared" si="35"/>
        <v>1.5460094141447873</v>
      </c>
      <c r="AI137" s="55">
        <f t="shared" si="35"/>
        <v>1.5702821856198963</v>
      </c>
      <c r="AJ137" s="55">
        <f t="shared" si="35"/>
        <v>1.5897640379594919</v>
      </c>
      <c r="AK137" s="55">
        <f t="shared" si="35"/>
        <v>1.6285645240010813</v>
      </c>
      <c r="AL137" s="55">
        <f t="shared" si="35"/>
        <v>1.6435836865977194</v>
      </c>
      <c r="AM137" s="55">
        <f t="shared" si="35"/>
        <v>1.6698824230568705</v>
      </c>
      <c r="AN137" s="55">
        <f t="shared" si="35"/>
        <v>1.6785532655111408</v>
      </c>
      <c r="AO137" s="55">
        <f t="shared" si="35"/>
        <v>1.7018764233697716</v>
      </c>
      <c r="AP137" s="55">
        <f t="shared" si="35"/>
        <v>1.7257870980117571</v>
      </c>
      <c r="AQ137" s="55">
        <f t="shared" si="35"/>
        <v>1.7320656083796468</v>
      </c>
      <c r="AR137" s="55">
        <f t="shared" si="35"/>
        <v>1.7491943429913817</v>
      </c>
      <c r="AS137" s="55">
        <f t="shared" si="35"/>
        <v>1.7724953729354709</v>
      </c>
      <c r="AT137" s="55">
        <f t="shared" si="35"/>
        <v>1.7764598343392162</v>
      </c>
      <c r="AU137" s="55">
        <f t="shared" si="35"/>
        <v>1.8064558216645947</v>
      </c>
      <c r="AV137" s="55">
        <f t="shared" si="35"/>
        <v>1.8154476119428857</v>
      </c>
      <c r="AW137" s="55">
        <f t="shared" si="35"/>
        <v>1.8476542919516099</v>
      </c>
      <c r="AX137" s="55">
        <f t="shared" si="35"/>
        <v>1.8607717612702157</v>
      </c>
      <c r="AY137" s="55">
        <f t="shared" si="35"/>
        <v>1.8833181273608821</v>
      </c>
      <c r="AZ137" s="55">
        <f t="shared" si="35"/>
        <v>1.8967019834897076</v>
      </c>
      <c r="BA137" s="55">
        <f t="shared" si="35"/>
        <v>1.8964662952619202</v>
      </c>
      <c r="BB137" s="55">
        <f t="shared" si="35"/>
        <v>1.8984309023008885</v>
      </c>
      <c r="BC137" s="55">
        <f t="shared" si="35"/>
        <v>1.9287036925483385</v>
      </c>
      <c r="BD137" s="55">
        <f t="shared" si="35"/>
        <v>1.955060715994541</v>
      </c>
      <c r="BE137" s="55">
        <f t="shared" si="35"/>
        <v>1.9593249531755683</v>
      </c>
      <c r="BF137" s="55">
        <f t="shared" si="35"/>
        <v>1.9645492764369481</v>
      </c>
      <c r="BG137" s="56"/>
      <c r="BH137" s="38"/>
      <c r="BI137"/>
      <c r="BJ137"/>
      <c r="BK137"/>
      <c r="BL137"/>
      <c r="BM137"/>
      <c r="BN137"/>
      <c r="BO137"/>
      <c r="BP137"/>
      <c r="BQ137"/>
    </row>
    <row r="138" spans="1:69" s="37" customFormat="1" x14ac:dyDescent="0.2">
      <c r="A138" s="53" t="s">
        <v>175</v>
      </c>
      <c r="B138" s="54" t="s">
        <v>112</v>
      </c>
      <c r="C138" s="54" t="s">
        <v>113</v>
      </c>
      <c r="D138" s="54" t="s">
        <v>176</v>
      </c>
      <c r="E138" s="54" t="s">
        <v>114</v>
      </c>
      <c r="F138" s="2">
        <f t="shared" ref="F138:BG139" si="36">F284+F357+F430+F503</f>
        <v>6.6825934</v>
      </c>
      <c r="G138" s="2">
        <f t="shared" si="36"/>
        <v>6.8158832999999994</v>
      </c>
      <c r="H138" s="2">
        <f t="shared" si="36"/>
        <v>7.1894906299999999</v>
      </c>
      <c r="I138" s="2">
        <f t="shared" si="36"/>
        <v>7.4281284299999992</v>
      </c>
      <c r="J138" s="2">
        <f t="shared" si="36"/>
        <v>8.0037317999999988</v>
      </c>
      <c r="K138" s="2">
        <f t="shared" si="36"/>
        <v>8.5650713400000011</v>
      </c>
      <c r="L138" s="2">
        <f t="shared" si="36"/>
        <v>9.0484243199999987</v>
      </c>
      <c r="M138" s="2">
        <f t="shared" si="36"/>
        <v>9.2261615999999993</v>
      </c>
      <c r="N138" s="2">
        <f t="shared" si="36"/>
        <v>9.9334511199999991</v>
      </c>
      <c r="O138" s="2">
        <f t="shared" si="36"/>
        <v>11.036013840000001</v>
      </c>
      <c r="P138" s="2">
        <f t="shared" si="36"/>
        <v>11.453389899999999</v>
      </c>
      <c r="Q138" s="2">
        <f t="shared" si="36"/>
        <v>12.213892860000001</v>
      </c>
      <c r="R138" s="2">
        <f t="shared" si="36"/>
        <v>12.664934499999999</v>
      </c>
      <c r="S138" s="2">
        <f t="shared" si="36"/>
        <v>13.028496239999999</v>
      </c>
      <c r="T138" s="2">
        <f t="shared" si="36"/>
        <v>13.109683939999998</v>
      </c>
      <c r="U138" s="2">
        <f t="shared" si="36"/>
        <v>14.115922560000001</v>
      </c>
      <c r="V138" s="2">
        <f t="shared" si="36"/>
        <v>14.907989259999999</v>
      </c>
      <c r="W138" s="2">
        <f t="shared" si="36"/>
        <v>15.808712000000002</v>
      </c>
      <c r="X138" s="2">
        <f t="shared" si="36"/>
        <v>16.975235119999997</v>
      </c>
      <c r="Y138" s="2">
        <f t="shared" si="36"/>
        <v>17.602185259999999</v>
      </c>
      <c r="Z138" s="2">
        <f t="shared" si="36"/>
        <v>18.49193318</v>
      </c>
      <c r="AA138" s="2">
        <f t="shared" si="36"/>
        <v>18.741956680000005</v>
      </c>
      <c r="AB138" s="2">
        <f t="shared" si="36"/>
        <v>19.046399699999998</v>
      </c>
      <c r="AC138" s="2">
        <f t="shared" si="36"/>
        <v>19.531547600000003</v>
      </c>
      <c r="AD138" s="2">
        <f t="shared" si="36"/>
        <v>20.283496200000002</v>
      </c>
      <c r="AE138" s="2">
        <f t="shared" si="36"/>
        <v>21.3040266</v>
      </c>
      <c r="AF138" s="2">
        <f t="shared" si="36"/>
        <v>22.736366800000003</v>
      </c>
      <c r="AG138" s="2">
        <f t="shared" si="36"/>
        <v>23.456943000000003</v>
      </c>
      <c r="AH138" s="2">
        <f t="shared" si="36"/>
        <v>24.111726700000002</v>
      </c>
      <c r="AI138" s="2">
        <f t="shared" si="36"/>
        <v>25.1113827</v>
      </c>
      <c r="AJ138" s="2">
        <f t="shared" si="36"/>
        <v>25.390999000000001</v>
      </c>
      <c r="AK138" s="2">
        <f t="shared" si="36"/>
        <v>25.729787000000002</v>
      </c>
      <c r="AL138" s="2">
        <f t="shared" si="36"/>
        <v>25.865518600000001</v>
      </c>
      <c r="AM138" s="2">
        <f t="shared" si="36"/>
        <v>26.763693199999999</v>
      </c>
      <c r="AN138" s="2">
        <f t="shared" si="36"/>
        <v>27.487751600000003</v>
      </c>
      <c r="AO138" s="2">
        <f t="shared" si="36"/>
        <v>28.461361000000004</v>
      </c>
      <c r="AP138" s="2">
        <f t="shared" si="36"/>
        <v>29.140627899999998</v>
      </c>
      <c r="AQ138" s="2">
        <f t="shared" si="36"/>
        <v>29.935986200000002</v>
      </c>
      <c r="AR138" s="2">
        <f t="shared" si="36"/>
        <v>30.754852700000004</v>
      </c>
      <c r="AS138" s="2">
        <f t="shared" si="36"/>
        <v>31.383111800000002</v>
      </c>
      <c r="AT138" s="2">
        <f t="shared" si="36"/>
        <v>32.482424000000002</v>
      </c>
      <c r="AU138" s="2">
        <f t="shared" si="36"/>
        <v>33.391400299999994</v>
      </c>
      <c r="AV138" s="2">
        <f t="shared" si="36"/>
        <v>33.158091500000005</v>
      </c>
      <c r="AW138" s="2">
        <f t="shared" si="36"/>
        <v>34.308782399999998</v>
      </c>
      <c r="AX138" s="2">
        <f t="shared" si="36"/>
        <v>35.287411600000006</v>
      </c>
      <c r="AY138" s="2">
        <f t="shared" si="36"/>
        <v>35.596213799999994</v>
      </c>
      <c r="AZ138" s="2">
        <f t="shared" si="36"/>
        <v>37.141270400000003</v>
      </c>
      <c r="BA138" s="2">
        <f t="shared" si="36"/>
        <v>37.983715799999999</v>
      </c>
      <c r="BB138" s="2">
        <f t="shared" si="36"/>
        <v>38.228012999999997</v>
      </c>
      <c r="BC138" s="2">
        <f t="shared" si="36"/>
        <v>39.525654400000001</v>
      </c>
      <c r="BD138" s="2">
        <f t="shared" si="36"/>
        <v>40.620909310000002</v>
      </c>
      <c r="BE138" s="2">
        <f t="shared" si="36"/>
        <v>41.752508200000001</v>
      </c>
      <c r="BF138" s="2">
        <f t="shared" si="36"/>
        <v>42.520694519999999</v>
      </c>
      <c r="BG138" s="58">
        <f t="shared" si="36"/>
        <v>43.497820230717082</v>
      </c>
      <c r="BH138" s="38"/>
      <c r="BI138"/>
      <c r="BJ138"/>
      <c r="BK138"/>
      <c r="BL138"/>
      <c r="BM138"/>
      <c r="BN138"/>
      <c r="BO138"/>
      <c r="BP138"/>
      <c r="BQ138"/>
    </row>
    <row r="139" spans="1:69" s="37" customFormat="1" x14ac:dyDescent="0.2">
      <c r="A139" s="49" t="s">
        <v>177</v>
      </c>
      <c r="B139" s="50" t="s">
        <v>163</v>
      </c>
      <c r="C139" s="50" t="s">
        <v>164</v>
      </c>
      <c r="D139" s="50" t="s">
        <v>177</v>
      </c>
      <c r="E139" s="50" t="s">
        <v>166</v>
      </c>
      <c r="F139" s="1">
        <f t="shared" si="36"/>
        <v>221.707223</v>
      </c>
      <c r="G139" s="1">
        <f t="shared" si="36"/>
        <v>229.62158199999999</v>
      </c>
      <c r="H139" s="1">
        <f t="shared" si="36"/>
        <v>231.33478100000002</v>
      </c>
      <c r="I139" s="1">
        <f t="shared" si="36"/>
        <v>230.13703100000001</v>
      </c>
      <c r="J139" s="1">
        <f t="shared" si="36"/>
        <v>220.13801099999998</v>
      </c>
      <c r="K139" s="1">
        <f t="shared" si="36"/>
        <v>224.3414956</v>
      </c>
      <c r="L139" s="1">
        <f t="shared" si="36"/>
        <v>223.8063573</v>
      </c>
      <c r="M139" s="1">
        <f t="shared" si="36"/>
        <v>227.58581480000004</v>
      </c>
      <c r="N139" s="1">
        <f t="shared" si="36"/>
        <v>222.5149505</v>
      </c>
      <c r="O139" s="1">
        <f t="shared" si="36"/>
        <v>229.45889839999998</v>
      </c>
      <c r="P139" s="1">
        <f t="shared" si="36"/>
        <v>231.40907390000001</v>
      </c>
      <c r="Q139" s="1">
        <f t="shared" si="36"/>
        <v>236.10007289999999</v>
      </c>
      <c r="R139" s="1">
        <f t="shared" si="36"/>
        <v>224.15263440000001</v>
      </c>
      <c r="S139" s="1">
        <f t="shared" si="36"/>
        <v>207.10061390000001</v>
      </c>
      <c r="T139" s="1">
        <f t="shared" si="36"/>
        <v>215.67003169999998</v>
      </c>
      <c r="U139" s="1">
        <f t="shared" si="36"/>
        <v>208.22194190000005</v>
      </c>
      <c r="V139" s="1">
        <f t="shared" si="36"/>
        <v>205.18551329999997</v>
      </c>
      <c r="W139" s="1">
        <f t="shared" si="36"/>
        <v>206.72068360000003</v>
      </c>
      <c r="X139" s="1">
        <f t="shared" si="36"/>
        <v>202.25205800000001</v>
      </c>
      <c r="Y139" s="1">
        <f t="shared" si="36"/>
        <v>216.72816399999999</v>
      </c>
      <c r="Z139" s="1">
        <f t="shared" si="36"/>
        <v>222.77984900000001</v>
      </c>
      <c r="AA139" s="1">
        <f t="shared" si="36"/>
        <v>222.290682</v>
      </c>
      <c r="AB139" s="1">
        <f t="shared" si="36"/>
        <v>231.55380299999999</v>
      </c>
      <c r="AC139" s="1">
        <f t="shared" si="36"/>
        <v>230.41265099999998</v>
      </c>
      <c r="AD139" s="1">
        <f t="shared" si="36"/>
        <v>239.03943099999998</v>
      </c>
      <c r="AE139" s="1">
        <f t="shared" si="36"/>
        <v>235.4528368</v>
      </c>
      <c r="AF139" s="1">
        <f t="shared" si="36"/>
        <v>238.90131260000001</v>
      </c>
      <c r="AG139" s="1">
        <f t="shared" si="36"/>
        <v>242.70513699999998</v>
      </c>
      <c r="AH139" s="1">
        <f t="shared" si="36"/>
        <v>246.69941599999999</v>
      </c>
      <c r="AI139" s="1">
        <f t="shared" si="36"/>
        <v>249.976068</v>
      </c>
      <c r="AJ139" s="1">
        <f t="shared" si="36"/>
        <v>248.77764400000001</v>
      </c>
      <c r="AK139" s="1">
        <f t="shared" si="36"/>
        <v>240.20396699999998</v>
      </c>
      <c r="AL139" s="1">
        <f t="shared" si="36"/>
        <v>234.99235400000001</v>
      </c>
      <c r="AM139" s="1">
        <f t="shared" si="36"/>
        <v>229.60624450000003</v>
      </c>
      <c r="AN139" s="1">
        <f t="shared" si="36"/>
        <v>225.075288</v>
      </c>
      <c r="AO139" s="1">
        <f t="shared" si="36"/>
        <v>208.954544</v>
      </c>
      <c r="AP139" s="1">
        <f t="shared" si="36"/>
        <v>196.637472</v>
      </c>
      <c r="AQ139" s="1">
        <f t="shared" si="36"/>
        <v>198.20337100000003</v>
      </c>
      <c r="AR139" s="1">
        <f t="shared" si="36"/>
        <v>191.18913499999999</v>
      </c>
      <c r="AS139" s="1">
        <f t="shared" si="36"/>
        <v>192.32881099999997</v>
      </c>
      <c r="AT139" s="1">
        <f t="shared" si="36"/>
        <v>189.12354099999999</v>
      </c>
      <c r="AU139" s="1">
        <f t="shared" si="36"/>
        <v>184.115048</v>
      </c>
      <c r="AV139" s="1">
        <f t="shared" si="36"/>
        <v>185.26168659999999</v>
      </c>
      <c r="AW139" s="1">
        <f t="shared" si="36"/>
        <v>181.59921700000001</v>
      </c>
      <c r="AX139" s="1">
        <f t="shared" si="36"/>
        <v>185.35763109999999</v>
      </c>
      <c r="AY139" s="1">
        <f t="shared" si="36"/>
        <v>188.27775509999998</v>
      </c>
      <c r="AZ139" s="1">
        <f t="shared" si="36"/>
        <v>193.719223</v>
      </c>
      <c r="BA139" s="1">
        <f t="shared" si="36"/>
        <v>192.59787399999999</v>
      </c>
      <c r="BB139" s="1">
        <f t="shared" si="36"/>
        <v>184.27588900000001</v>
      </c>
      <c r="BC139" s="1">
        <f t="shared" si="36"/>
        <v>176.91633400000001</v>
      </c>
      <c r="BD139" s="1">
        <f t="shared" si="36"/>
        <v>173.566821</v>
      </c>
      <c r="BE139" s="1">
        <f t="shared" si="36"/>
        <v>173.22611699999999</v>
      </c>
      <c r="BF139" s="1">
        <f t="shared" si="36"/>
        <v>178.05662699999999</v>
      </c>
      <c r="BG139" s="51"/>
      <c r="BH139" s="38"/>
      <c r="BI139"/>
      <c r="BJ139"/>
      <c r="BK139"/>
      <c r="BL139"/>
      <c r="BM139"/>
      <c r="BN139"/>
      <c r="BO139"/>
      <c r="BP139"/>
      <c r="BQ139"/>
    </row>
    <row r="140" spans="1:69" s="37" customFormat="1" x14ac:dyDescent="0.2">
      <c r="A140" s="53" t="s">
        <v>177</v>
      </c>
      <c r="B140" s="54" t="s">
        <v>168</v>
      </c>
      <c r="C140" s="54" t="s">
        <v>169</v>
      </c>
      <c r="D140" s="54" t="s">
        <v>177</v>
      </c>
      <c r="E140" s="54" t="s">
        <v>170</v>
      </c>
      <c r="F140" s="2">
        <f>(F141*1000)/F139</f>
        <v>15.319141406592784</v>
      </c>
      <c r="G140" s="2">
        <f t="shared" ref="G140:BF140" si="37">(G141*1000)/G139</f>
        <v>15.172368684403541</v>
      </c>
      <c r="H140" s="2">
        <f t="shared" si="37"/>
        <v>15.015692387388992</v>
      </c>
      <c r="I140" s="2">
        <f t="shared" si="37"/>
        <v>14.901230345671749</v>
      </c>
      <c r="J140" s="2">
        <f t="shared" si="37"/>
        <v>15.255507237230377</v>
      </c>
      <c r="K140" s="2">
        <f t="shared" si="37"/>
        <v>14.852145970983711</v>
      </c>
      <c r="L140" s="2">
        <f t="shared" si="37"/>
        <v>15.490064320885134</v>
      </c>
      <c r="M140" s="2">
        <f t="shared" si="37"/>
        <v>15.549943405347946</v>
      </c>
      <c r="N140" s="2">
        <f t="shared" si="37"/>
        <v>15.477859407923244</v>
      </c>
      <c r="O140" s="2">
        <f t="shared" si="37"/>
        <v>15.643590660592141</v>
      </c>
      <c r="P140" s="2">
        <f t="shared" si="37"/>
        <v>15.826681548289969</v>
      </c>
      <c r="Q140" s="2">
        <f t="shared" si="37"/>
        <v>15.811988425692688</v>
      </c>
      <c r="R140" s="2">
        <f t="shared" si="37"/>
        <v>15.706627983311355</v>
      </c>
      <c r="S140" s="2">
        <f t="shared" si="37"/>
        <v>15.764511067922044</v>
      </c>
      <c r="T140" s="2">
        <f t="shared" si="37"/>
        <v>15.341270059265264</v>
      </c>
      <c r="U140" s="2">
        <f t="shared" si="37"/>
        <v>15.765512174392025</v>
      </c>
      <c r="V140" s="2">
        <f t="shared" si="37"/>
        <v>15.687064589661754</v>
      </c>
      <c r="W140" s="2">
        <f t="shared" si="37"/>
        <v>15.532977707316368</v>
      </c>
      <c r="X140" s="2">
        <f t="shared" si="37"/>
        <v>15.621585615707307</v>
      </c>
      <c r="Y140" s="2">
        <f t="shared" si="37"/>
        <v>15.567555354734607</v>
      </c>
      <c r="Z140" s="2">
        <f t="shared" si="37"/>
        <v>15.481332066079279</v>
      </c>
      <c r="AA140" s="2">
        <f t="shared" si="37"/>
        <v>15.279365061284935</v>
      </c>
      <c r="AB140" s="2">
        <f t="shared" si="37"/>
        <v>15.295186492791052</v>
      </c>
      <c r="AC140" s="2">
        <f t="shared" si="37"/>
        <v>15.283747505687092</v>
      </c>
      <c r="AD140" s="2">
        <f t="shared" si="37"/>
        <v>15.170631242006264</v>
      </c>
      <c r="AE140" s="2">
        <f t="shared" si="37"/>
        <v>15.335071044682355</v>
      </c>
      <c r="AF140" s="2">
        <f t="shared" si="37"/>
        <v>15.243744458187624</v>
      </c>
      <c r="AG140" s="2">
        <f t="shared" si="37"/>
        <v>15.545093468705609</v>
      </c>
      <c r="AH140" s="2">
        <f t="shared" si="37"/>
        <v>15.410932306382112</v>
      </c>
      <c r="AI140" s="2">
        <f t="shared" si="37"/>
        <v>15.641663265141045</v>
      </c>
      <c r="AJ140" s="2">
        <f t="shared" si="37"/>
        <v>15.621112321491394</v>
      </c>
      <c r="AK140" s="2">
        <f t="shared" si="37"/>
        <v>15.71833316141694</v>
      </c>
      <c r="AL140" s="2">
        <f t="shared" si="37"/>
        <v>15.90856253986885</v>
      </c>
      <c r="AM140" s="2">
        <f t="shared" si="37"/>
        <v>15.895448043879311</v>
      </c>
      <c r="AN140" s="2">
        <f t="shared" si="37"/>
        <v>15.516343135813292</v>
      </c>
      <c r="AO140" s="2">
        <f t="shared" si="37"/>
        <v>15.92568171190381</v>
      </c>
      <c r="AP140" s="2">
        <f t="shared" si="37"/>
        <v>16.231084175044728</v>
      </c>
      <c r="AQ140" s="2">
        <f t="shared" si="37"/>
        <v>16.436483111076853</v>
      </c>
      <c r="AR140" s="2">
        <f t="shared" si="37"/>
        <v>16.677194339521435</v>
      </c>
      <c r="AS140" s="2">
        <f t="shared" si="37"/>
        <v>16.818652094719184</v>
      </c>
      <c r="AT140" s="2">
        <f t="shared" si="37"/>
        <v>16.688315707879013</v>
      </c>
      <c r="AU140" s="2">
        <f t="shared" si="37"/>
        <v>16.756378109843585</v>
      </c>
      <c r="AV140" s="2">
        <f t="shared" si="37"/>
        <v>16.402679937601306</v>
      </c>
      <c r="AW140" s="2">
        <f t="shared" si="37"/>
        <v>16.651222455436027</v>
      </c>
      <c r="AX140" s="2">
        <f t="shared" si="37"/>
        <v>16.668063093303093</v>
      </c>
      <c r="AY140" s="2">
        <f t="shared" si="37"/>
        <v>16.592513642096215</v>
      </c>
      <c r="AZ140" s="2">
        <f t="shared" si="37"/>
        <v>16.774050451358665</v>
      </c>
      <c r="BA140" s="2">
        <f t="shared" si="37"/>
        <v>16.814443548842082</v>
      </c>
      <c r="BB140" s="2">
        <f t="shared" si="37"/>
        <v>16.808256884871142</v>
      </c>
      <c r="BC140" s="2">
        <f t="shared" si="37"/>
        <v>16.959764608280885</v>
      </c>
      <c r="BD140" s="2">
        <f t="shared" si="37"/>
        <v>17.176325307012451</v>
      </c>
      <c r="BE140" s="2">
        <f t="shared" si="37"/>
        <v>17.195286147296137</v>
      </c>
      <c r="BF140" s="2">
        <f t="shared" si="37"/>
        <v>17.368979364076129</v>
      </c>
      <c r="BG140" s="58"/>
      <c r="BH140" s="38"/>
      <c r="BI140"/>
      <c r="BJ140"/>
      <c r="BK140"/>
      <c r="BL140"/>
      <c r="BM140"/>
      <c r="BN140"/>
      <c r="BO140"/>
      <c r="BP140"/>
      <c r="BQ140"/>
    </row>
    <row r="141" spans="1:69" s="37" customFormat="1" x14ac:dyDescent="0.2">
      <c r="A141" s="53" t="s">
        <v>177</v>
      </c>
      <c r="B141" s="54" t="s">
        <v>112</v>
      </c>
      <c r="C141" s="54" t="s">
        <v>113</v>
      </c>
      <c r="D141" s="54" t="s">
        <v>178</v>
      </c>
      <c r="E141" s="54" t="s">
        <v>114</v>
      </c>
      <c r="F141" s="2">
        <f t="shared" ref="F141:BG146" si="38">F287+F360+F433+F506</f>
        <v>3.3963643000000001</v>
      </c>
      <c r="G141" s="2">
        <f t="shared" si="38"/>
        <v>3.4839032999999997</v>
      </c>
      <c r="H141" s="2">
        <f t="shared" si="38"/>
        <v>3.4736519100000001</v>
      </c>
      <c r="I141" s="2">
        <f t="shared" si="38"/>
        <v>3.4293249100000001</v>
      </c>
      <c r="J141" s="2">
        <f t="shared" si="38"/>
        <v>3.3583170199999999</v>
      </c>
      <c r="K141" s="2">
        <f t="shared" si="38"/>
        <v>3.3319526399999999</v>
      </c>
      <c r="L141" s="2">
        <f t="shared" si="38"/>
        <v>3.4667748700000001</v>
      </c>
      <c r="M141" s="2">
        <f t="shared" si="38"/>
        <v>3.5389465399999995</v>
      </c>
      <c r="N141" s="2">
        <f t="shared" si="38"/>
        <v>3.4440551199999998</v>
      </c>
      <c r="O141" s="2">
        <f t="shared" si="38"/>
        <v>3.5895610800000002</v>
      </c>
      <c r="P141" s="2">
        <f t="shared" si="38"/>
        <v>3.6624377199999998</v>
      </c>
      <c r="Q141" s="2">
        <f t="shared" si="38"/>
        <v>3.7332116199999996</v>
      </c>
      <c r="R141" s="2">
        <f t="shared" si="38"/>
        <v>3.5206820399999996</v>
      </c>
      <c r="S141" s="2">
        <f t="shared" si="38"/>
        <v>3.26483992</v>
      </c>
      <c r="T141" s="2">
        <f t="shared" si="38"/>
        <v>3.3086522</v>
      </c>
      <c r="U141" s="2">
        <f t="shared" si="38"/>
        <v>3.2827255599999998</v>
      </c>
      <c r="V141" s="2">
        <f t="shared" si="38"/>
        <v>3.2187584</v>
      </c>
      <c r="W141" s="2">
        <f t="shared" si="38"/>
        <v>3.2109877700000005</v>
      </c>
      <c r="X141" s="2">
        <f t="shared" si="38"/>
        <v>3.1594978400000002</v>
      </c>
      <c r="Y141" s="2">
        <f t="shared" si="38"/>
        <v>3.3739276899999999</v>
      </c>
      <c r="Z141" s="2">
        <f t="shared" si="38"/>
        <v>3.4489288199999999</v>
      </c>
      <c r="AA141" s="2">
        <f t="shared" si="38"/>
        <v>3.39646048</v>
      </c>
      <c r="AB141" s="2">
        <f t="shared" si="38"/>
        <v>3.5416585999999999</v>
      </c>
      <c r="AC141" s="2">
        <f t="shared" si="38"/>
        <v>3.52156878</v>
      </c>
      <c r="AD141" s="2">
        <f t="shared" si="38"/>
        <v>3.6263790600000001</v>
      </c>
      <c r="AE141" s="2">
        <f t="shared" si="38"/>
        <v>3.6106859800000004</v>
      </c>
      <c r="AF141" s="2">
        <f t="shared" si="38"/>
        <v>3.6417505599999993</v>
      </c>
      <c r="AG141" s="2">
        <f t="shared" si="38"/>
        <v>3.7728740399999996</v>
      </c>
      <c r="AH141" s="2">
        <f t="shared" si="38"/>
        <v>3.8018679999999998</v>
      </c>
      <c r="AI141" s="2">
        <f t="shared" si="38"/>
        <v>3.9100414799999998</v>
      </c>
      <c r="AJ141" s="2">
        <f t="shared" si="38"/>
        <v>3.8861835199999994</v>
      </c>
      <c r="AK141" s="2">
        <f t="shared" si="38"/>
        <v>3.7756059799999999</v>
      </c>
      <c r="AL141" s="2">
        <f t="shared" si="38"/>
        <v>3.73839056</v>
      </c>
      <c r="AM141" s="2">
        <f t="shared" si="38"/>
        <v>3.6496941300000003</v>
      </c>
      <c r="AN141" s="2">
        <f t="shared" si="38"/>
        <v>3.4923453999999996</v>
      </c>
      <c r="AO141" s="2">
        <f t="shared" si="38"/>
        <v>3.32774356</v>
      </c>
      <c r="AP141" s="2">
        <f t="shared" si="38"/>
        <v>3.1916393600000004</v>
      </c>
      <c r="AQ141" s="2">
        <f t="shared" si="38"/>
        <v>3.2577663600000002</v>
      </c>
      <c r="AR141" s="2">
        <f t="shared" si="38"/>
        <v>3.1884983599999996</v>
      </c>
      <c r="AS141" s="2">
        <f t="shared" si="38"/>
        <v>3.2347113599999999</v>
      </c>
      <c r="AT141" s="2">
        <f t="shared" si="38"/>
        <v>3.1561533600000002</v>
      </c>
      <c r="AU141" s="2">
        <f t="shared" si="38"/>
        <v>3.0851013600000003</v>
      </c>
      <c r="AV141" s="2">
        <f t="shared" si="38"/>
        <v>3.0387881500000002</v>
      </c>
      <c r="AW141" s="2">
        <f t="shared" si="38"/>
        <v>3.0238489599999996</v>
      </c>
      <c r="AX141" s="2">
        <f t="shared" si="38"/>
        <v>3.0895526899999997</v>
      </c>
      <c r="AY141" s="2">
        <f t="shared" si="38"/>
        <v>3.1240012200000002</v>
      </c>
      <c r="AZ141" s="2">
        <f t="shared" si="38"/>
        <v>3.2494560200000002</v>
      </c>
      <c r="BA141" s="2">
        <f t="shared" si="38"/>
        <v>3.23842608</v>
      </c>
      <c r="BB141" s="2">
        <f t="shared" si="38"/>
        <v>3.0973564800000002</v>
      </c>
      <c r="BC141" s="2">
        <f t="shared" si="38"/>
        <v>3.0004593800000001</v>
      </c>
      <c r="BD141" s="2">
        <f t="shared" si="38"/>
        <v>2.9812401800000004</v>
      </c>
      <c r="BE141" s="2">
        <f t="shared" si="38"/>
        <v>2.97867265</v>
      </c>
      <c r="BF141" s="2">
        <f t="shared" si="38"/>
        <v>3.0926618800000001</v>
      </c>
      <c r="BG141" s="58">
        <f t="shared" si="38"/>
        <v>3.0893562640539294</v>
      </c>
      <c r="BH141" s="38"/>
      <c r="BI141"/>
      <c r="BJ141"/>
      <c r="BK141"/>
      <c r="BL141"/>
      <c r="BM141"/>
      <c r="BN141"/>
      <c r="BO141"/>
      <c r="BP141"/>
      <c r="BQ141"/>
    </row>
    <row r="142" spans="1:69" s="37" customFormat="1" x14ac:dyDescent="0.2">
      <c r="A142" s="82" t="s">
        <v>180</v>
      </c>
      <c r="B142" s="4" t="s">
        <v>112</v>
      </c>
      <c r="C142" s="4" t="s">
        <v>113</v>
      </c>
      <c r="D142" s="4" t="s">
        <v>181</v>
      </c>
      <c r="E142" s="4" t="s">
        <v>114</v>
      </c>
      <c r="F142" s="61">
        <f t="shared" si="38"/>
        <v>50.825864299999999</v>
      </c>
      <c r="G142" s="61">
        <f t="shared" si="38"/>
        <v>52.957614399999997</v>
      </c>
      <c r="H142" s="61">
        <f t="shared" si="38"/>
        <v>54.853750140000002</v>
      </c>
      <c r="I142" s="61">
        <f t="shared" si="38"/>
        <v>55.068009539999998</v>
      </c>
      <c r="J142" s="61">
        <f t="shared" si="38"/>
        <v>57.705934819999996</v>
      </c>
      <c r="K142" s="61">
        <f t="shared" si="38"/>
        <v>59.975477420000004</v>
      </c>
      <c r="L142" s="61">
        <f t="shared" si="38"/>
        <v>63.042187839999997</v>
      </c>
      <c r="M142" s="61">
        <f t="shared" si="38"/>
        <v>65.022150640000007</v>
      </c>
      <c r="N142" s="61">
        <f t="shared" si="38"/>
        <v>65.78785796999999</v>
      </c>
      <c r="O142" s="61">
        <f t="shared" si="38"/>
        <v>69.049665509999983</v>
      </c>
      <c r="P142" s="61">
        <f t="shared" si="38"/>
        <v>72.488728719999983</v>
      </c>
      <c r="Q142" s="61">
        <f t="shared" si="38"/>
        <v>73.632684430000012</v>
      </c>
      <c r="R142" s="61">
        <f t="shared" si="38"/>
        <v>73.66610218000001</v>
      </c>
      <c r="S142" s="61">
        <f t="shared" si="38"/>
        <v>78.577402590000005</v>
      </c>
      <c r="T142" s="61">
        <f t="shared" si="38"/>
        <v>79.021210260000004</v>
      </c>
      <c r="U142" s="61">
        <f t="shared" si="38"/>
        <v>80.155213129999993</v>
      </c>
      <c r="V142" s="61">
        <f t="shared" si="38"/>
        <v>82.801248740000005</v>
      </c>
      <c r="W142" s="61">
        <f t="shared" si="38"/>
        <v>85.18278909</v>
      </c>
      <c r="X142" s="61">
        <f t="shared" si="38"/>
        <v>87.07176106</v>
      </c>
      <c r="Y142" s="61">
        <f t="shared" si="38"/>
        <v>88.379041690000022</v>
      </c>
      <c r="Z142" s="61">
        <f t="shared" si="38"/>
        <v>88.74129821999999</v>
      </c>
      <c r="AA142" s="61">
        <f t="shared" si="38"/>
        <v>88.217837040000006</v>
      </c>
      <c r="AB142" s="61">
        <f t="shared" si="38"/>
        <v>91.015224239999995</v>
      </c>
      <c r="AC142" s="61">
        <f t="shared" si="38"/>
        <v>92.722821420000002</v>
      </c>
      <c r="AD142" s="61">
        <f t="shared" si="38"/>
        <v>94.224638320000011</v>
      </c>
      <c r="AE142" s="61">
        <f t="shared" si="38"/>
        <v>96.290697030000018</v>
      </c>
      <c r="AF142" s="61">
        <f t="shared" si="38"/>
        <v>99.072932449999996</v>
      </c>
      <c r="AG142" s="61">
        <f t="shared" si="38"/>
        <v>101.27144137999998</v>
      </c>
      <c r="AH142" s="61">
        <f t="shared" si="38"/>
        <v>101.44464236</v>
      </c>
      <c r="AI142" s="61">
        <f t="shared" si="38"/>
        <v>103.00701914</v>
      </c>
      <c r="AJ142" s="61">
        <f t="shared" si="38"/>
        <v>102.16935955</v>
      </c>
      <c r="AK142" s="61">
        <f t="shared" si="38"/>
        <v>100.79444216</v>
      </c>
      <c r="AL142" s="61">
        <f t="shared" si="38"/>
        <v>99.193571199999994</v>
      </c>
      <c r="AM142" s="61">
        <f t="shared" si="38"/>
        <v>99.260278530000008</v>
      </c>
      <c r="AN142" s="61">
        <f t="shared" si="38"/>
        <v>99.28672177</v>
      </c>
      <c r="AO142" s="61">
        <f t="shared" si="38"/>
        <v>99.749056600000003</v>
      </c>
      <c r="AP142" s="61">
        <f t="shared" si="38"/>
        <v>99.302046299999986</v>
      </c>
      <c r="AQ142" s="61">
        <f t="shared" si="38"/>
        <v>102.25177660000001</v>
      </c>
      <c r="AR142" s="61">
        <f t="shared" si="38"/>
        <v>103.58105501999999</v>
      </c>
      <c r="AS142" s="61">
        <f t="shared" si="38"/>
        <v>103.11137020000001</v>
      </c>
      <c r="AT142" s="61">
        <f t="shared" si="38"/>
        <v>103.40912939999998</v>
      </c>
      <c r="AU142" s="61">
        <f t="shared" si="38"/>
        <v>105.69887929000001</v>
      </c>
      <c r="AV142" s="61">
        <f t="shared" si="38"/>
        <v>105.64983613</v>
      </c>
      <c r="AW142" s="61">
        <f t="shared" si="38"/>
        <v>105.86538539999998</v>
      </c>
      <c r="AX142" s="61">
        <f t="shared" si="38"/>
        <v>106.57325793000001</v>
      </c>
      <c r="AY142" s="61">
        <f t="shared" si="38"/>
        <v>107.46836829999999</v>
      </c>
      <c r="AZ142" s="61">
        <f t="shared" si="38"/>
        <v>111.14221574</v>
      </c>
      <c r="BA142" s="61">
        <f t="shared" si="38"/>
        <v>112.95884457000001</v>
      </c>
      <c r="BB142" s="61">
        <f t="shared" si="38"/>
        <v>112.16853922999999</v>
      </c>
      <c r="BC142" s="61">
        <f t="shared" si="38"/>
        <v>114.57823466000001</v>
      </c>
      <c r="BD142" s="61">
        <f t="shared" si="38"/>
        <v>115.81129791000001</v>
      </c>
      <c r="BE142" s="61">
        <f t="shared" si="38"/>
        <v>116.40139534000001</v>
      </c>
      <c r="BF142" s="61">
        <f t="shared" si="38"/>
        <v>116.91447518000001</v>
      </c>
      <c r="BG142" s="62">
        <f t="shared" si="38"/>
        <v>115.70659392496241</v>
      </c>
      <c r="BH142" s="38"/>
      <c r="BI142"/>
      <c r="BJ142"/>
      <c r="BK142"/>
      <c r="BL142"/>
      <c r="BM142"/>
      <c r="BN142"/>
      <c r="BO142"/>
      <c r="BP142"/>
      <c r="BQ142"/>
    </row>
    <row r="143" spans="1:69" s="37" customFormat="1" x14ac:dyDescent="0.2">
      <c r="A143" s="82" t="s">
        <v>182</v>
      </c>
      <c r="B143" s="4" t="s">
        <v>112</v>
      </c>
      <c r="C143" s="4" t="s">
        <v>113</v>
      </c>
      <c r="D143" s="4" t="s">
        <v>182</v>
      </c>
      <c r="E143" s="4" t="s">
        <v>114</v>
      </c>
      <c r="F143" s="61">
        <f t="shared" si="38"/>
        <v>11.24888</v>
      </c>
      <c r="G143" s="61">
        <f t="shared" si="38"/>
        <v>11.518059000000001</v>
      </c>
      <c r="H143" s="61">
        <f t="shared" si="38"/>
        <v>11.608681999999998</v>
      </c>
      <c r="I143" s="61">
        <f t="shared" si="38"/>
        <v>12.139869999999998</v>
      </c>
      <c r="J143" s="61">
        <f t="shared" si="38"/>
        <v>12.411990000000001</v>
      </c>
      <c r="K143" s="61">
        <f t="shared" si="38"/>
        <v>12.666532</v>
      </c>
      <c r="L143" s="61">
        <f t="shared" si="38"/>
        <v>13.241601999999999</v>
      </c>
      <c r="M143" s="61">
        <f t="shared" si="38"/>
        <v>13.524908000000002</v>
      </c>
      <c r="N143" s="61">
        <f t="shared" si="38"/>
        <v>14.021106</v>
      </c>
      <c r="O143" s="61">
        <f t="shared" si="38"/>
        <v>14.789041999999998</v>
      </c>
      <c r="P143" s="61">
        <f t="shared" si="38"/>
        <v>15.213301000000001</v>
      </c>
      <c r="Q143" s="61">
        <f t="shared" si="38"/>
        <v>15.535361999999999</v>
      </c>
      <c r="R143" s="61">
        <f t="shared" si="38"/>
        <v>15.499114000000001</v>
      </c>
      <c r="S143" s="61">
        <f t="shared" si="38"/>
        <v>15.820407999999999</v>
      </c>
      <c r="T143" s="61">
        <f t="shared" si="38"/>
        <v>16.081938000000001</v>
      </c>
      <c r="U143" s="61">
        <f t="shared" si="38"/>
        <v>16.118435000000002</v>
      </c>
      <c r="V143" s="61">
        <f t="shared" si="38"/>
        <v>16.674588999999997</v>
      </c>
      <c r="W143" s="61">
        <f t="shared" si="38"/>
        <v>17.234145000000002</v>
      </c>
      <c r="X143" s="61">
        <f t="shared" si="38"/>
        <v>17.603874000000001</v>
      </c>
      <c r="Y143" s="61">
        <f t="shared" si="38"/>
        <v>17.831302999999998</v>
      </c>
      <c r="Z143" s="61">
        <f t="shared" si="38"/>
        <v>18.160440999999999</v>
      </c>
      <c r="AA143" s="61">
        <f t="shared" si="38"/>
        <v>18.323600000000003</v>
      </c>
      <c r="AB143" s="61">
        <f t="shared" si="38"/>
        <v>18.327640000000002</v>
      </c>
      <c r="AC143" s="61">
        <f t="shared" si="38"/>
        <v>18.335360999999999</v>
      </c>
      <c r="AD143" s="61">
        <f t="shared" si="38"/>
        <v>18.522933000000002</v>
      </c>
      <c r="AE143" s="61">
        <f t="shared" si="38"/>
        <v>18.811758000000001</v>
      </c>
      <c r="AF143" s="61">
        <f t="shared" si="38"/>
        <v>19.02882</v>
      </c>
      <c r="AG143" s="61">
        <f t="shared" si="38"/>
        <v>19.202356000000002</v>
      </c>
      <c r="AH143" s="61">
        <f t="shared" si="38"/>
        <v>18.922267000000002</v>
      </c>
      <c r="AI143" s="61">
        <f t="shared" si="38"/>
        <v>18.822451000000001</v>
      </c>
      <c r="AJ143" s="61">
        <f t="shared" si="38"/>
        <v>18.659305</v>
      </c>
      <c r="AK143" s="61">
        <f t="shared" si="38"/>
        <v>18.037728999999999</v>
      </c>
      <c r="AL143" s="61">
        <f t="shared" si="38"/>
        <v>17.547500000000003</v>
      </c>
      <c r="AM143" s="61">
        <f t="shared" si="38"/>
        <v>17.450869999999998</v>
      </c>
      <c r="AN143" s="61">
        <f t="shared" si="38"/>
        <v>17.221503000000002</v>
      </c>
      <c r="AO143" s="61">
        <f t="shared" si="38"/>
        <v>17.115724</v>
      </c>
      <c r="AP143" s="61">
        <f t="shared" si="38"/>
        <v>17.321894</v>
      </c>
      <c r="AQ143" s="61">
        <f t="shared" si="38"/>
        <v>17.623088999999997</v>
      </c>
      <c r="AR143" s="61">
        <f t="shared" si="38"/>
        <v>17.763648</v>
      </c>
      <c r="AS143" s="61">
        <f t="shared" si="38"/>
        <v>17.914721000000004</v>
      </c>
      <c r="AT143" s="61">
        <f t="shared" si="38"/>
        <v>18.272938999999997</v>
      </c>
      <c r="AU143" s="61">
        <f t="shared" si="38"/>
        <v>18.604220000000002</v>
      </c>
      <c r="AV143" s="61">
        <f t="shared" si="38"/>
        <v>18.496510999999998</v>
      </c>
      <c r="AW143" s="61">
        <f t="shared" si="38"/>
        <v>18.909002000000005</v>
      </c>
      <c r="AX143" s="61">
        <f t="shared" si="38"/>
        <v>18.820294999999998</v>
      </c>
      <c r="AY143" s="61">
        <f t="shared" si="38"/>
        <v>19.143671999999999</v>
      </c>
      <c r="AZ143" s="61">
        <f t="shared" si="38"/>
        <v>19.177538999999996</v>
      </c>
      <c r="BA143" s="61">
        <f t="shared" si="38"/>
        <v>19.313817000000004</v>
      </c>
      <c r="BB143" s="61">
        <f t="shared" si="38"/>
        <v>19.490219000000003</v>
      </c>
      <c r="BC143" s="61">
        <f t="shared" si="38"/>
        <v>19.834911000000002</v>
      </c>
      <c r="BD143" s="61">
        <f t="shared" si="38"/>
        <v>19.974878999999998</v>
      </c>
      <c r="BE143" s="61"/>
      <c r="BF143" s="61"/>
      <c r="BG143" s="61"/>
      <c r="BH143" s="38"/>
      <c r="BI143"/>
      <c r="BJ143"/>
      <c r="BK143"/>
      <c r="BL143"/>
      <c r="BM143"/>
      <c r="BN143"/>
      <c r="BO143"/>
      <c r="BP143"/>
      <c r="BQ143"/>
    </row>
    <row r="144" spans="1:69" s="37" customFormat="1" x14ac:dyDescent="0.2">
      <c r="A144" s="82" t="s">
        <v>183</v>
      </c>
      <c r="B144" s="4" t="s">
        <v>112</v>
      </c>
      <c r="C144" s="4" t="s">
        <v>113</v>
      </c>
      <c r="D144" s="4" t="s">
        <v>184</v>
      </c>
      <c r="E144" s="4" t="s">
        <v>114</v>
      </c>
      <c r="F144" s="61">
        <f t="shared" si="38"/>
        <v>21.436395999999998</v>
      </c>
      <c r="G144" s="61">
        <f t="shared" si="38"/>
        <v>22.188858999999997</v>
      </c>
      <c r="H144" s="61">
        <f t="shared" si="38"/>
        <v>22.710386</v>
      </c>
      <c r="I144" s="61">
        <f t="shared" si="38"/>
        <v>23.608683000000003</v>
      </c>
      <c r="J144" s="61">
        <f t="shared" si="38"/>
        <v>26.094858000000002</v>
      </c>
      <c r="K144" s="61">
        <f t="shared" si="38"/>
        <v>27.107531999999999</v>
      </c>
      <c r="L144" s="61">
        <f t="shared" si="38"/>
        <v>28.532798</v>
      </c>
      <c r="M144" s="61">
        <f t="shared" si="38"/>
        <v>29.833210000000001</v>
      </c>
      <c r="N144" s="61">
        <f t="shared" si="38"/>
        <v>29.698370999999998</v>
      </c>
      <c r="O144" s="61">
        <f t="shared" si="38"/>
        <v>32.172758999999999</v>
      </c>
      <c r="P144" s="61">
        <f t="shared" si="38"/>
        <v>32.811270999999998</v>
      </c>
      <c r="Q144" s="61">
        <f t="shared" si="38"/>
        <v>33.855330000000002</v>
      </c>
      <c r="R144" s="61">
        <f t="shared" si="38"/>
        <v>35.399717000000003</v>
      </c>
      <c r="S144" s="61">
        <f t="shared" si="38"/>
        <v>35.952655</v>
      </c>
      <c r="T144" s="61">
        <f t="shared" si="38"/>
        <v>36.394152000000005</v>
      </c>
      <c r="U144" s="61">
        <f t="shared" si="38"/>
        <v>37.858753999999998</v>
      </c>
      <c r="V144" s="61">
        <f t="shared" si="38"/>
        <v>37.104722000000002</v>
      </c>
      <c r="W144" s="61">
        <f t="shared" si="38"/>
        <v>36.729875999999997</v>
      </c>
      <c r="X144" s="61">
        <f t="shared" si="38"/>
        <v>36.487932000000001</v>
      </c>
      <c r="Y144" s="61">
        <f t="shared" si="38"/>
        <v>37.716960999999998</v>
      </c>
      <c r="Z144" s="61">
        <f t="shared" si="38"/>
        <v>38.486713000000002</v>
      </c>
      <c r="AA144" s="61">
        <f t="shared" si="38"/>
        <v>38.836225000000006</v>
      </c>
      <c r="AB144" s="61">
        <f t="shared" si="38"/>
        <v>39.766226000000003</v>
      </c>
      <c r="AC144" s="61">
        <f t="shared" si="38"/>
        <v>42.071831000000003</v>
      </c>
      <c r="AD144" s="61">
        <f t="shared" si="38"/>
        <v>41.412111000000003</v>
      </c>
      <c r="AE144" s="61">
        <f t="shared" si="38"/>
        <v>42.706553</v>
      </c>
      <c r="AF144" s="61">
        <f t="shared" si="38"/>
        <v>43.492181000000002</v>
      </c>
      <c r="AG144" s="61">
        <f t="shared" si="38"/>
        <v>44.232112999999998</v>
      </c>
      <c r="AH144" s="61">
        <f t="shared" si="38"/>
        <v>42.518289000000003</v>
      </c>
      <c r="AI144" s="61">
        <f t="shared" si="38"/>
        <v>40.038865000000001</v>
      </c>
      <c r="AJ144" s="61">
        <f t="shared" si="38"/>
        <v>37.450837999999997</v>
      </c>
      <c r="AK144" s="61">
        <f t="shared" si="38"/>
        <v>35.301813000000003</v>
      </c>
      <c r="AL144" s="61">
        <f t="shared" si="38"/>
        <v>33.531945</v>
      </c>
      <c r="AM144" s="61">
        <f t="shared" si="38"/>
        <v>32.126330000000003</v>
      </c>
      <c r="AN144" s="61">
        <f t="shared" si="38"/>
        <v>32.684940999999995</v>
      </c>
      <c r="AO144" s="61">
        <f t="shared" si="38"/>
        <v>32.694079000000002</v>
      </c>
      <c r="AP144" s="61">
        <f t="shared" si="38"/>
        <v>33.406362999999999</v>
      </c>
      <c r="AQ144" s="61">
        <f t="shared" si="38"/>
        <v>31.892184</v>
      </c>
      <c r="AR144" s="61">
        <f t="shared" si="38"/>
        <v>31.014914000000001</v>
      </c>
      <c r="AS144" s="61">
        <f t="shared" si="38"/>
        <v>30.746711999999999</v>
      </c>
      <c r="AT144" s="61">
        <f t="shared" si="38"/>
        <v>30.461576000000001</v>
      </c>
      <c r="AU144" s="61">
        <f t="shared" si="38"/>
        <v>29.458714000000001</v>
      </c>
      <c r="AV144" s="61">
        <f t="shared" si="38"/>
        <v>29.171837999999997</v>
      </c>
      <c r="AW144" s="61">
        <f t="shared" si="38"/>
        <v>28.332419999999995</v>
      </c>
      <c r="AX144" s="61">
        <f t="shared" si="38"/>
        <v>28.043238000000002</v>
      </c>
      <c r="AY144" s="61">
        <f t="shared" si="38"/>
        <v>27.504687000000004</v>
      </c>
      <c r="AZ144" s="61">
        <f t="shared" si="38"/>
        <v>27.475873999999997</v>
      </c>
      <c r="BA144" s="61">
        <f t="shared" si="38"/>
        <v>26.611861999999999</v>
      </c>
      <c r="BB144" s="61">
        <f t="shared" si="38"/>
        <v>26.922535999999997</v>
      </c>
      <c r="BC144" s="61">
        <f t="shared" si="38"/>
        <v>27.592368</v>
      </c>
      <c r="BD144" s="61">
        <f t="shared" si="38"/>
        <v>28.428610999999997</v>
      </c>
      <c r="BE144" s="62">
        <f>BE290+BE363+BE436+BE509</f>
        <v>28.19051954920754</v>
      </c>
      <c r="BF144" s="62">
        <f>BF290+BF363+BF436+BF509</f>
        <v>28.590529929348023</v>
      </c>
      <c r="BG144" s="62">
        <f>BG290+BG363+BG436+BG509</f>
        <v>28.753042463612417</v>
      </c>
      <c r="BH144" s="38"/>
      <c r="BI144"/>
      <c r="BJ144"/>
      <c r="BK144"/>
      <c r="BL144"/>
      <c r="BM144"/>
      <c r="BN144"/>
      <c r="BO144"/>
      <c r="BP144"/>
      <c r="BQ144"/>
    </row>
    <row r="145" spans="1:69" s="37" customFormat="1" x14ac:dyDescent="0.2">
      <c r="A145" s="49" t="s">
        <v>186</v>
      </c>
      <c r="B145" s="50" t="s">
        <v>112</v>
      </c>
      <c r="C145" s="50" t="s">
        <v>113</v>
      </c>
      <c r="D145" s="50" t="s">
        <v>187</v>
      </c>
      <c r="E145" s="50" t="s">
        <v>112</v>
      </c>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f t="shared" si="38"/>
        <v>1.6877499999999996</v>
      </c>
      <c r="AO145" s="1">
        <f t="shared" si="38"/>
        <v>1.6248800000000001</v>
      </c>
      <c r="AP145" s="1">
        <f t="shared" si="38"/>
        <v>1.63469</v>
      </c>
      <c r="AQ145" s="1">
        <f t="shared" si="38"/>
        <v>1.6890200000000002</v>
      </c>
      <c r="AR145" s="1">
        <f t="shared" si="38"/>
        <v>1.5953999999999999</v>
      </c>
      <c r="AS145" s="1">
        <f t="shared" si="38"/>
        <v>1.6493</v>
      </c>
      <c r="AT145" s="1">
        <f t="shared" si="38"/>
        <v>1.7344800000000002</v>
      </c>
      <c r="AU145" s="1">
        <f t="shared" si="38"/>
        <v>1.7328200000000002</v>
      </c>
      <c r="AV145" s="1">
        <f t="shared" si="38"/>
        <v>1.7687999999999999</v>
      </c>
      <c r="AW145" s="1">
        <f t="shared" si="38"/>
        <v>1.79731</v>
      </c>
      <c r="AX145" s="1">
        <f t="shared" si="38"/>
        <v>1.7718800000000001</v>
      </c>
      <c r="AY145" s="1">
        <f t="shared" si="38"/>
        <v>1.7644800000000003</v>
      </c>
      <c r="AZ145" s="1">
        <f t="shared" si="38"/>
        <v>1.71627</v>
      </c>
      <c r="BA145" s="1">
        <f t="shared" si="38"/>
        <v>1.7966800000000003</v>
      </c>
      <c r="BB145" s="1">
        <f t="shared" si="38"/>
        <v>1.76919</v>
      </c>
      <c r="BC145" s="1">
        <f t="shared" si="38"/>
        <v>1.9365999999999999</v>
      </c>
      <c r="BD145" s="1">
        <f t="shared" si="38"/>
        <v>2.0548599999999997</v>
      </c>
      <c r="BE145" s="1">
        <f t="shared" si="38"/>
        <v>2.1633</v>
      </c>
      <c r="BF145" s="1">
        <f t="shared" si="38"/>
        <v>2.1146899999999995</v>
      </c>
      <c r="BG145" s="1">
        <f t="shared" si="38"/>
        <v>2.3847700000000001</v>
      </c>
      <c r="BH145" s="38"/>
      <c r="BI145"/>
      <c r="BJ145"/>
      <c r="BK145"/>
      <c r="BL145"/>
      <c r="BM145"/>
      <c r="BN145"/>
      <c r="BO145"/>
      <c r="BP145"/>
      <c r="BQ145"/>
    </row>
    <row r="146" spans="1:69" s="37" customFormat="1" x14ac:dyDescent="0.2">
      <c r="A146" s="49" t="s">
        <v>188</v>
      </c>
      <c r="B146" s="50" t="s">
        <v>112</v>
      </c>
      <c r="C146" s="50" t="s">
        <v>113</v>
      </c>
      <c r="D146" s="50" t="s">
        <v>189</v>
      </c>
      <c r="E146" s="50" t="s">
        <v>112</v>
      </c>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f t="shared" si="38"/>
        <v>3.0261100000000001</v>
      </c>
      <c r="AO146" s="1">
        <f t="shared" si="38"/>
        <v>2.9152500000000003</v>
      </c>
      <c r="AP146" s="1">
        <f t="shared" si="38"/>
        <v>2.8653299999999997</v>
      </c>
      <c r="AQ146" s="1">
        <f t="shared" si="38"/>
        <v>2.73224</v>
      </c>
      <c r="AR146" s="1">
        <f t="shared" si="38"/>
        <v>2.8817300000000001</v>
      </c>
      <c r="AS146" s="1">
        <f t="shared" si="38"/>
        <v>2.8545099999999999</v>
      </c>
      <c r="AT146" s="1">
        <f t="shared" si="38"/>
        <v>2.8595299999999999</v>
      </c>
      <c r="AU146" s="1">
        <f t="shared" si="38"/>
        <v>3.1467099999999997</v>
      </c>
      <c r="AV146" s="1">
        <f t="shared" si="38"/>
        <v>3.1218900000000005</v>
      </c>
      <c r="AW146" s="1">
        <f t="shared" si="38"/>
        <v>2.75386</v>
      </c>
      <c r="AX146" s="1">
        <f t="shared" si="38"/>
        <v>2.7824599999999999</v>
      </c>
      <c r="AY146" s="1">
        <f t="shared" si="38"/>
        <v>2.69069</v>
      </c>
      <c r="AZ146" s="1">
        <f t="shared" si="38"/>
        <v>2.8204099999999994</v>
      </c>
      <c r="BA146" s="1">
        <f t="shared" si="38"/>
        <v>2.8038200000000004</v>
      </c>
      <c r="BB146" s="1">
        <f t="shared" si="38"/>
        <v>3.0747900000000001</v>
      </c>
      <c r="BC146" s="1">
        <f t="shared" si="38"/>
        <v>2.95492</v>
      </c>
      <c r="BD146" s="1">
        <f t="shared" si="38"/>
        <v>3.1425900000000002</v>
      </c>
      <c r="BE146" s="1">
        <f t="shared" si="38"/>
        <v>3.2821100000000003</v>
      </c>
      <c r="BF146" s="1">
        <f t="shared" si="38"/>
        <v>3.2497800000000003</v>
      </c>
      <c r="BG146" s="1">
        <f t="shared" si="38"/>
        <v>3.4626600000000001</v>
      </c>
      <c r="BH146" s="38"/>
      <c r="BI146"/>
      <c r="BJ146"/>
      <c r="BK146"/>
      <c r="BL146"/>
      <c r="BM146"/>
      <c r="BN146"/>
      <c r="BO146"/>
      <c r="BP146"/>
      <c r="BQ146"/>
    </row>
    <row r="147" spans="1:69" s="37" customFormat="1" x14ac:dyDescent="0.2">
      <c r="A147" s="49" t="s">
        <v>190</v>
      </c>
      <c r="B147" s="50" t="s">
        <v>112</v>
      </c>
      <c r="C147" s="50" t="s">
        <v>113</v>
      </c>
      <c r="D147" s="50" t="s">
        <v>190</v>
      </c>
      <c r="E147" s="50" t="s">
        <v>114</v>
      </c>
      <c r="F147" s="1">
        <f>F293+F366+F439+F512</f>
        <v>27.235465000000001</v>
      </c>
      <c r="G147" s="1">
        <f t="shared" ref="G147:BD150" si="39">G293+G366+G439+G512</f>
        <v>27.291839000000003</v>
      </c>
      <c r="H147" s="1">
        <f t="shared" si="39"/>
        <v>27.715093</v>
      </c>
      <c r="I147" s="1">
        <f t="shared" si="39"/>
        <v>29.197489999999998</v>
      </c>
      <c r="J147" s="1">
        <f t="shared" si="39"/>
        <v>30.624813</v>
      </c>
      <c r="K147" s="1">
        <f t="shared" si="39"/>
        <v>32.903517999999998</v>
      </c>
      <c r="L147" s="1">
        <f t="shared" si="39"/>
        <v>34.292088999999997</v>
      </c>
      <c r="M147" s="1">
        <f t="shared" si="39"/>
        <v>35.24248</v>
      </c>
      <c r="N147" s="1">
        <f t="shared" si="39"/>
        <v>35.349535000000003</v>
      </c>
      <c r="O147" s="1">
        <f t="shared" si="39"/>
        <v>37.104752999999995</v>
      </c>
      <c r="P147" s="1">
        <f t="shared" si="39"/>
        <v>38.696625000000004</v>
      </c>
      <c r="Q147" s="1">
        <f t="shared" si="39"/>
        <v>41.007460000000002</v>
      </c>
      <c r="R147" s="1">
        <f t="shared" si="39"/>
        <v>42.824874000000001</v>
      </c>
      <c r="S147" s="1">
        <f t="shared" si="39"/>
        <v>45.952653999999995</v>
      </c>
      <c r="T147" s="1">
        <f t="shared" si="39"/>
        <v>46.073003</v>
      </c>
      <c r="U147" s="1">
        <f t="shared" si="39"/>
        <v>49.048051000000001</v>
      </c>
      <c r="V147" s="1">
        <f t="shared" si="39"/>
        <v>51.397931</v>
      </c>
      <c r="W147" s="1">
        <f t="shared" si="39"/>
        <v>53.426456000000002</v>
      </c>
      <c r="X147" s="1">
        <f t="shared" si="39"/>
        <v>55.724634000000002</v>
      </c>
      <c r="Y147" s="1">
        <f t="shared" si="39"/>
        <v>56.800455999999997</v>
      </c>
      <c r="Z147" s="1">
        <f t="shared" si="39"/>
        <v>58.432924</v>
      </c>
      <c r="AA147" s="1">
        <f t="shared" si="39"/>
        <v>59.785885999999998</v>
      </c>
      <c r="AB147" s="1">
        <f t="shared" si="39"/>
        <v>61.409546999999996</v>
      </c>
      <c r="AC147" s="1">
        <f t="shared" si="39"/>
        <v>62.918258000000009</v>
      </c>
      <c r="AD147" s="1">
        <f t="shared" si="39"/>
        <v>64.446749999999994</v>
      </c>
      <c r="AE147" s="1">
        <f t="shared" si="39"/>
        <v>65.557987999999995</v>
      </c>
      <c r="AF147" s="1">
        <f t="shared" si="39"/>
        <v>67.359389000000007</v>
      </c>
      <c r="AG147" s="1">
        <f t="shared" si="39"/>
        <v>69.872002999999992</v>
      </c>
      <c r="AH147" s="1">
        <f t="shared" si="39"/>
        <v>69.588926999999984</v>
      </c>
      <c r="AI147" s="1">
        <f t="shared" si="39"/>
        <v>70.23499600000001</v>
      </c>
      <c r="AJ147" s="1">
        <f t="shared" si="39"/>
        <v>67.672770999999997</v>
      </c>
      <c r="AK147" s="1">
        <f t="shared" si="39"/>
        <v>66.52813900000001</v>
      </c>
      <c r="AL147" s="1">
        <f t="shared" si="39"/>
        <v>67.563976999999994</v>
      </c>
      <c r="AM147" s="1">
        <f t="shared" si="39"/>
        <v>69.179550000000006</v>
      </c>
      <c r="AN147" s="1">
        <f t="shared" si="39"/>
        <v>70.323454999999996</v>
      </c>
      <c r="AO147" s="1">
        <f t="shared" si="39"/>
        <v>71.818508000000008</v>
      </c>
      <c r="AP147" s="1">
        <f t="shared" si="39"/>
        <v>73.332740999999999</v>
      </c>
      <c r="AQ147" s="1">
        <f t="shared" si="39"/>
        <v>74.872362999999993</v>
      </c>
      <c r="AR147" s="1">
        <f t="shared" si="39"/>
        <v>75.811757</v>
      </c>
      <c r="AS147" s="1">
        <f t="shared" si="39"/>
        <v>78.272876999999994</v>
      </c>
      <c r="AT147" s="1">
        <f t="shared" si="39"/>
        <v>80.226908000000009</v>
      </c>
      <c r="AU147" s="1">
        <f t="shared" si="39"/>
        <v>81.893318000000008</v>
      </c>
      <c r="AV147" s="1">
        <f t="shared" si="39"/>
        <v>82.539234000000008</v>
      </c>
      <c r="AW147" s="1">
        <f t="shared" si="39"/>
        <v>84.666638000000006</v>
      </c>
      <c r="AX147" s="1">
        <f t="shared" si="39"/>
        <v>87.082668999999996</v>
      </c>
      <c r="AY147" s="1">
        <f t="shared" si="39"/>
        <v>88.386844999999994</v>
      </c>
      <c r="AZ147" s="1">
        <f t="shared" si="39"/>
        <v>89.723889999999997</v>
      </c>
      <c r="BA147" s="1">
        <f t="shared" si="39"/>
        <v>90.436287000000007</v>
      </c>
      <c r="BB147" s="1">
        <f t="shared" si="39"/>
        <v>91.338948000000002</v>
      </c>
      <c r="BC147" s="1">
        <f t="shared" si="39"/>
        <v>92.897102000000004</v>
      </c>
      <c r="BD147" s="1">
        <f t="shared" si="39"/>
        <v>93.197484000000003</v>
      </c>
      <c r="BE147" s="1"/>
      <c r="BF147" s="1"/>
      <c r="BG147" s="1"/>
      <c r="BH147" s="38"/>
      <c r="BI147"/>
      <c r="BJ147"/>
      <c r="BK147"/>
      <c r="BL147"/>
      <c r="BM147"/>
      <c r="BN147"/>
      <c r="BO147"/>
      <c r="BP147"/>
      <c r="BQ147"/>
    </row>
    <row r="148" spans="1:69" s="37" customFormat="1" x14ac:dyDescent="0.2">
      <c r="A148" s="49" t="s">
        <v>191</v>
      </c>
      <c r="B148" s="50" t="s">
        <v>112</v>
      </c>
      <c r="C148" s="50" t="s">
        <v>113</v>
      </c>
      <c r="D148" s="50" t="s">
        <v>192</v>
      </c>
      <c r="E148" s="50" t="s">
        <v>114</v>
      </c>
      <c r="F148" s="1">
        <f>F294+F367+F440+F513</f>
        <v>4.3372960000000003</v>
      </c>
      <c r="G148" s="1">
        <f t="shared" si="39"/>
        <v>4.4441280000000001</v>
      </c>
      <c r="H148" s="1">
        <f t="shared" si="39"/>
        <v>4.3229190000000006</v>
      </c>
      <c r="I148" s="1">
        <f t="shared" si="39"/>
        <v>4.4170530000000001</v>
      </c>
      <c r="J148" s="1">
        <f t="shared" si="39"/>
        <v>4.7600150000000001</v>
      </c>
      <c r="K148" s="1">
        <f t="shared" si="39"/>
        <v>4.6715699999999991</v>
      </c>
      <c r="L148" s="1">
        <f t="shared" si="39"/>
        <v>4.838114</v>
      </c>
      <c r="M148" s="1">
        <f t="shared" si="39"/>
        <v>4.9113629999999997</v>
      </c>
      <c r="N148" s="1">
        <f t="shared" si="39"/>
        <v>4.7102809999999993</v>
      </c>
      <c r="O148" s="1">
        <f t="shared" si="39"/>
        <v>4.622380999999999</v>
      </c>
      <c r="P148" s="1">
        <f t="shared" si="39"/>
        <v>4.596355</v>
      </c>
      <c r="Q148" s="1">
        <f t="shared" si="39"/>
        <v>4.8983290000000004</v>
      </c>
      <c r="R148" s="1">
        <f t="shared" si="39"/>
        <v>5.0429889999999995</v>
      </c>
      <c r="S148" s="1">
        <f t="shared" si="39"/>
        <v>4.9724140000000006</v>
      </c>
      <c r="T148" s="1">
        <f t="shared" si="39"/>
        <v>5.0300729999999998</v>
      </c>
      <c r="U148" s="1">
        <f t="shared" si="39"/>
        <v>5.1747249999999996</v>
      </c>
      <c r="V148" s="1">
        <f t="shared" si="39"/>
        <v>5.406549</v>
      </c>
      <c r="W148" s="1">
        <f t="shared" si="39"/>
        <v>5.479946</v>
      </c>
      <c r="X148" s="1">
        <f t="shared" si="39"/>
        <v>5.4453659999999999</v>
      </c>
      <c r="Y148" s="1">
        <f t="shared" si="39"/>
        <v>5.4696870000000004</v>
      </c>
      <c r="Z148" s="1">
        <f t="shared" si="39"/>
        <v>5.325869</v>
      </c>
      <c r="AA148" s="1">
        <f t="shared" si="39"/>
        <v>5.5862540000000003</v>
      </c>
      <c r="AB148" s="1">
        <f t="shared" si="39"/>
        <v>6.1112969999999995</v>
      </c>
      <c r="AC148" s="1">
        <f t="shared" si="39"/>
        <v>5.9396529999999998</v>
      </c>
      <c r="AD148" s="1">
        <f t="shared" si="39"/>
        <v>5.93567</v>
      </c>
      <c r="AE148" s="1">
        <f t="shared" si="39"/>
        <v>6.157769</v>
      </c>
      <c r="AF148" s="1">
        <f t="shared" si="39"/>
        <v>5.728078</v>
      </c>
      <c r="AG148" s="1">
        <f t="shared" si="39"/>
        <v>5.5946629999999997</v>
      </c>
      <c r="AH148" s="1">
        <f t="shared" si="39"/>
        <v>5.726572</v>
      </c>
      <c r="AI148" s="1">
        <f t="shared" si="39"/>
        <v>5.6888839999999998</v>
      </c>
      <c r="AJ148" s="1">
        <f t="shared" si="39"/>
        <v>5.087923</v>
      </c>
      <c r="AK148" s="1">
        <f t="shared" si="39"/>
        <v>4.886194999999999</v>
      </c>
      <c r="AL148" s="1">
        <f t="shared" si="39"/>
        <v>4.6932789999999995</v>
      </c>
      <c r="AM148" s="1">
        <f t="shared" si="39"/>
        <v>4.2449599999999998</v>
      </c>
      <c r="AN148" s="1">
        <f t="shared" si="39"/>
        <v>4.1271509999999996</v>
      </c>
      <c r="AO148" s="1">
        <f t="shared" si="39"/>
        <v>3.9619390000000001</v>
      </c>
      <c r="AP148" s="1">
        <f t="shared" si="39"/>
        <v>3.9361870000000003</v>
      </c>
      <c r="AQ148" s="1">
        <f t="shared" si="39"/>
        <v>3.9123400000000004</v>
      </c>
      <c r="AR148" s="1">
        <f t="shared" si="39"/>
        <v>3.920194</v>
      </c>
      <c r="AS148" s="1">
        <f t="shared" si="39"/>
        <v>3.9259000000000004</v>
      </c>
      <c r="AT148" s="1">
        <f t="shared" si="39"/>
        <v>3.9492829999999999</v>
      </c>
      <c r="AU148" s="1">
        <f t="shared" si="39"/>
        <v>4.0705770000000001</v>
      </c>
      <c r="AV148" s="1">
        <f t="shared" si="39"/>
        <v>4.0045900000000003</v>
      </c>
      <c r="AW148" s="1">
        <f t="shared" si="39"/>
        <v>3.9187709999999996</v>
      </c>
      <c r="AX148" s="1">
        <f t="shared" si="39"/>
        <v>3.9808650000000005</v>
      </c>
      <c r="AY148" s="1">
        <f t="shared" si="39"/>
        <v>3.9283629999999996</v>
      </c>
      <c r="AZ148" s="1">
        <f t="shared" si="39"/>
        <v>4.0029139999999996</v>
      </c>
      <c r="BA148" s="1">
        <f t="shared" si="39"/>
        <v>4.0295209999999999</v>
      </c>
      <c r="BB148" s="1">
        <f t="shared" si="39"/>
        <v>3.8971720000000003</v>
      </c>
      <c r="BC148" s="1">
        <f t="shared" si="39"/>
        <v>3.8572830000000007</v>
      </c>
      <c r="BD148" s="1">
        <f t="shared" si="39"/>
        <v>4.0026229999999998</v>
      </c>
      <c r="BE148" s="51">
        <f t="shared" ref="BE148:BG150" si="40">BE294+BE367+BE440+BE513</f>
        <v>4.1334548224210579</v>
      </c>
      <c r="BF148" s="51">
        <f t="shared" si="40"/>
        <v>4.0898923013840101</v>
      </c>
      <c r="BG148" s="51">
        <f t="shared" si="40"/>
        <v>4.2159447120585707</v>
      </c>
      <c r="BH148" s="38"/>
      <c r="BI148"/>
      <c r="BJ148"/>
      <c r="BK148"/>
      <c r="BL148"/>
      <c r="BM148"/>
      <c r="BN148"/>
      <c r="BO148"/>
      <c r="BP148"/>
      <c r="BQ148"/>
    </row>
    <row r="149" spans="1:69" s="37" customFormat="1" x14ac:dyDescent="0.2">
      <c r="A149" s="49" t="s">
        <v>194</v>
      </c>
      <c r="B149" s="50" t="s">
        <v>112</v>
      </c>
      <c r="C149" s="50" t="s">
        <v>113</v>
      </c>
      <c r="D149" s="50" t="s">
        <v>194</v>
      </c>
      <c r="E149" s="50" t="s">
        <v>114</v>
      </c>
      <c r="F149" s="1">
        <f>F295+F368+F441+F514</f>
        <v>4.546964</v>
      </c>
      <c r="G149" s="1">
        <f t="shared" si="39"/>
        <v>4.6192630000000001</v>
      </c>
      <c r="H149" s="1">
        <f t="shared" si="39"/>
        <v>4.7164729999999997</v>
      </c>
      <c r="I149" s="1">
        <f t="shared" si="39"/>
        <v>4.9606920000000008</v>
      </c>
      <c r="J149" s="1">
        <f t="shared" si="39"/>
        <v>5.2967490000000002</v>
      </c>
      <c r="K149" s="1">
        <f t="shared" si="39"/>
        <v>5.6548169999999995</v>
      </c>
      <c r="L149" s="1">
        <f t="shared" si="39"/>
        <v>5.8796440000000008</v>
      </c>
      <c r="M149" s="1">
        <f t="shared" si="39"/>
        <v>5.9975570000000005</v>
      </c>
      <c r="N149" s="1">
        <f t="shared" si="39"/>
        <v>6.2293669999999999</v>
      </c>
      <c r="O149" s="1">
        <f t="shared" si="39"/>
        <v>6.6026019999999992</v>
      </c>
      <c r="P149" s="1">
        <f t="shared" si="39"/>
        <v>6.9277320000000007</v>
      </c>
      <c r="Q149" s="1">
        <f t="shared" si="39"/>
        <v>7.3228899999999992</v>
      </c>
      <c r="R149" s="1">
        <f t="shared" si="39"/>
        <v>7.6469870000000002</v>
      </c>
      <c r="S149" s="1">
        <f t="shared" si="39"/>
        <v>8.0352890000000006</v>
      </c>
      <c r="T149" s="1">
        <f t="shared" si="39"/>
        <v>8.1072790000000001</v>
      </c>
      <c r="U149" s="1">
        <f t="shared" si="39"/>
        <v>8.649386999999999</v>
      </c>
      <c r="V149" s="1">
        <f t="shared" si="39"/>
        <v>8.9503000000000004</v>
      </c>
      <c r="W149" s="1">
        <f t="shared" si="39"/>
        <v>9.3525870000000015</v>
      </c>
      <c r="X149" s="1">
        <f t="shared" si="39"/>
        <v>9.7372600000000009</v>
      </c>
      <c r="Y149" s="1">
        <f t="shared" si="39"/>
        <v>9.9538649999999986</v>
      </c>
      <c r="Z149" s="1">
        <f t="shared" si="39"/>
        <v>10.104401000000001</v>
      </c>
      <c r="AA149" s="1">
        <f t="shared" si="39"/>
        <v>10.463248999999999</v>
      </c>
      <c r="AB149" s="1">
        <f t="shared" si="39"/>
        <v>10.775544999999999</v>
      </c>
      <c r="AC149" s="1">
        <f t="shared" si="39"/>
        <v>11.080581</v>
      </c>
      <c r="AD149" s="1">
        <f t="shared" si="39"/>
        <v>11.500138</v>
      </c>
      <c r="AE149" s="1">
        <f t="shared" si="39"/>
        <v>11.698461999999999</v>
      </c>
      <c r="AF149" s="1">
        <f t="shared" si="39"/>
        <v>12.033739999999998</v>
      </c>
      <c r="AG149" s="1">
        <f t="shared" si="39"/>
        <v>12.452537</v>
      </c>
      <c r="AH149" s="1">
        <f t="shared" si="39"/>
        <v>12.628796000000001</v>
      </c>
      <c r="AI149" s="1">
        <f t="shared" si="39"/>
        <v>12.986971</v>
      </c>
      <c r="AJ149" s="1">
        <f t="shared" si="39"/>
        <v>12.351623</v>
      </c>
      <c r="AK149" s="1">
        <f t="shared" si="39"/>
        <v>11.915495000000002</v>
      </c>
      <c r="AL149" s="1">
        <f t="shared" si="39"/>
        <v>12.032293999999998</v>
      </c>
      <c r="AM149" s="1">
        <f t="shared" si="39"/>
        <v>12.237986000000001</v>
      </c>
      <c r="AN149" s="1">
        <f t="shared" si="39"/>
        <v>12.365203000000001</v>
      </c>
      <c r="AO149" s="1">
        <f t="shared" si="39"/>
        <v>12.692851000000001</v>
      </c>
      <c r="AP149" s="1">
        <f t="shared" si="39"/>
        <v>12.867978000000001</v>
      </c>
      <c r="AQ149" s="1">
        <f t="shared" si="39"/>
        <v>13.195875999999998</v>
      </c>
      <c r="AR149" s="1">
        <f t="shared" si="39"/>
        <v>13.466359000000001</v>
      </c>
      <c r="AS149" s="1">
        <f t="shared" si="39"/>
        <v>13.957507000000001</v>
      </c>
      <c r="AT149" s="1">
        <f t="shared" si="39"/>
        <v>14.345502999999999</v>
      </c>
      <c r="AU149" s="1">
        <f t="shared" si="39"/>
        <v>14.684754</v>
      </c>
      <c r="AV149" s="1">
        <f t="shared" si="39"/>
        <v>14.816837000000001</v>
      </c>
      <c r="AW149" s="1">
        <f t="shared" si="39"/>
        <v>15.250496999999999</v>
      </c>
      <c r="AX149" s="1">
        <f t="shared" si="39"/>
        <v>15.66526</v>
      </c>
      <c r="AY149" s="1">
        <f t="shared" si="39"/>
        <v>15.967575</v>
      </c>
      <c r="AZ149" s="1">
        <f t="shared" si="39"/>
        <v>16.233269</v>
      </c>
      <c r="BA149" s="1">
        <f t="shared" si="39"/>
        <v>16.327289999999998</v>
      </c>
      <c r="BB149" s="1">
        <f t="shared" si="39"/>
        <v>16.470043999999998</v>
      </c>
      <c r="BC149" s="1">
        <f t="shared" si="39"/>
        <v>16.947678999999997</v>
      </c>
      <c r="BD149" s="1">
        <f t="shared" si="39"/>
        <v>17.050060999999999</v>
      </c>
      <c r="BE149" s="51">
        <f t="shared" si="40"/>
        <v>17.447730056128503</v>
      </c>
      <c r="BF149" s="51">
        <f t="shared" si="40"/>
        <v>17.695683427435021</v>
      </c>
      <c r="BG149" s="51">
        <f t="shared" si="40"/>
        <v>17.949299021644443</v>
      </c>
      <c r="BH149" s="38"/>
      <c r="BI149"/>
      <c r="BJ149"/>
      <c r="BK149"/>
      <c r="BL149"/>
      <c r="BM149"/>
      <c r="BN149"/>
      <c r="BO149"/>
      <c r="BP149"/>
      <c r="BQ149"/>
    </row>
    <row r="150" spans="1:69" s="37" customFormat="1" x14ac:dyDescent="0.2">
      <c r="A150" s="82" t="s">
        <v>196</v>
      </c>
      <c r="B150" s="4" t="s">
        <v>163</v>
      </c>
      <c r="C150" s="4" t="s">
        <v>164</v>
      </c>
      <c r="D150" s="4" t="s">
        <v>197</v>
      </c>
      <c r="E150" s="4" t="s">
        <v>198</v>
      </c>
      <c r="F150" s="61">
        <f>F296+F369+F442+F515</f>
        <v>161.81832699999998</v>
      </c>
      <c r="G150" s="61">
        <f t="shared" si="39"/>
        <v>162.75023300000001</v>
      </c>
      <c r="H150" s="61">
        <f t="shared" si="39"/>
        <v>161.85456099999999</v>
      </c>
      <c r="I150" s="61">
        <f t="shared" si="39"/>
        <v>160.57522599999999</v>
      </c>
      <c r="J150" s="61">
        <f t="shared" si="39"/>
        <v>159.67174299999999</v>
      </c>
      <c r="K150" s="61">
        <f t="shared" si="39"/>
        <v>160.129266</v>
      </c>
      <c r="L150" s="61">
        <f t="shared" si="39"/>
        <v>161.649034</v>
      </c>
      <c r="M150" s="61">
        <f t="shared" si="39"/>
        <v>160.64331200000001</v>
      </c>
      <c r="N150" s="61">
        <f t="shared" si="39"/>
        <v>158.53814200000002</v>
      </c>
      <c r="O150" s="61">
        <f t="shared" si="39"/>
        <v>155.83122400000002</v>
      </c>
      <c r="P150" s="61">
        <f t="shared" si="39"/>
        <v>154.10873899999999</v>
      </c>
      <c r="Q150" s="61">
        <f t="shared" si="39"/>
        <v>153.55045100000001</v>
      </c>
      <c r="R150" s="61">
        <f t="shared" si="39"/>
        <v>154.78005499999998</v>
      </c>
      <c r="S150" s="61">
        <f t="shared" si="39"/>
        <v>155.52025</v>
      </c>
      <c r="T150" s="61">
        <f t="shared" si="39"/>
        <v>154.84429800000004</v>
      </c>
      <c r="U150" s="61">
        <f t="shared" si="39"/>
        <v>154.01599999999999</v>
      </c>
      <c r="V150" s="61">
        <f t="shared" si="39"/>
        <v>154.72073400000005</v>
      </c>
      <c r="W150" s="61">
        <f t="shared" si="39"/>
        <v>155.06363899999999</v>
      </c>
      <c r="X150" s="61">
        <f t="shared" si="39"/>
        <v>155.16170300000002</v>
      </c>
      <c r="Y150" s="61">
        <f t="shared" si="39"/>
        <v>155.50992500000001</v>
      </c>
      <c r="Z150" s="61">
        <f t="shared" si="39"/>
        <v>155.176615</v>
      </c>
      <c r="AA150" s="61">
        <f t="shared" si="39"/>
        <v>156.840945</v>
      </c>
      <c r="AB150" s="61">
        <f t="shared" si="39"/>
        <v>157.78538699999999</v>
      </c>
      <c r="AC150" s="61">
        <f t="shared" si="39"/>
        <v>155.93700899999999</v>
      </c>
      <c r="AD150" s="61">
        <f t="shared" si="39"/>
        <v>154.86240999999998</v>
      </c>
      <c r="AE150" s="61">
        <f t="shared" si="39"/>
        <v>152.081861</v>
      </c>
      <c r="AF150" s="61">
        <f t="shared" si="39"/>
        <v>149.63568799999999</v>
      </c>
      <c r="AG150" s="61">
        <f t="shared" si="39"/>
        <v>148.03915599999999</v>
      </c>
      <c r="AH150" s="61">
        <f t="shared" si="39"/>
        <v>146.406361</v>
      </c>
      <c r="AI150" s="61">
        <f t="shared" si="39"/>
        <v>148.94378900000001</v>
      </c>
      <c r="AJ150" s="61">
        <f t="shared" si="39"/>
        <v>144.58211999999997</v>
      </c>
      <c r="AK150" s="61">
        <f t="shared" si="39"/>
        <v>142.71869000000001</v>
      </c>
      <c r="AL150" s="61">
        <f t="shared" si="39"/>
        <v>139.59635800000001</v>
      </c>
      <c r="AM150" s="61">
        <f t="shared" si="39"/>
        <v>138.58871600000001</v>
      </c>
      <c r="AN150" s="61">
        <f t="shared" si="39"/>
        <v>136.553538</v>
      </c>
      <c r="AO150" s="61">
        <f t="shared" si="39"/>
        <v>131.32434799999999</v>
      </c>
      <c r="AP150" s="61">
        <f t="shared" si="39"/>
        <v>127.68467800000001</v>
      </c>
      <c r="AQ150" s="61">
        <f t="shared" si="39"/>
        <v>124.90648399999999</v>
      </c>
      <c r="AR150" s="61">
        <f t="shared" si="39"/>
        <v>122.177907</v>
      </c>
      <c r="AS150" s="61">
        <f t="shared" si="39"/>
        <v>119.13298000000002</v>
      </c>
      <c r="AT150" s="61">
        <f t="shared" si="39"/>
        <v>118.234123</v>
      </c>
      <c r="AU150" s="61">
        <f t="shared" si="39"/>
        <v>117.017111</v>
      </c>
      <c r="AV150" s="61">
        <f t="shared" si="39"/>
        <v>115.48806200000001</v>
      </c>
      <c r="AW150" s="61">
        <f t="shared" si="39"/>
        <v>112.06459099999999</v>
      </c>
      <c r="AX150" s="61">
        <f t="shared" si="39"/>
        <v>110.783215</v>
      </c>
      <c r="AY150" s="61">
        <f t="shared" si="39"/>
        <v>111.702556</v>
      </c>
      <c r="AZ150" s="61">
        <f t="shared" si="39"/>
        <v>110.110246</v>
      </c>
      <c r="BA150" s="61">
        <f t="shared" si="39"/>
        <v>111.018522</v>
      </c>
      <c r="BB150" s="61">
        <f t="shared" si="39"/>
        <v>110.50070600000002</v>
      </c>
      <c r="BC150" s="61">
        <f t="shared" si="39"/>
        <v>110.55980129999999</v>
      </c>
      <c r="BD150" s="61">
        <f t="shared" si="39"/>
        <v>111.92367399999999</v>
      </c>
      <c r="BE150" s="61">
        <f t="shared" si="40"/>
        <v>110.0479833</v>
      </c>
      <c r="BF150" s="61">
        <f t="shared" si="40"/>
        <v>109.507268</v>
      </c>
      <c r="BG150" s="62">
        <f t="shared" si="40"/>
        <v>109.3482484875819</v>
      </c>
      <c r="BH150" s="38"/>
      <c r="BI150"/>
      <c r="BJ150"/>
      <c r="BK150"/>
      <c r="BL150"/>
      <c r="BM150"/>
      <c r="BN150"/>
      <c r="BO150"/>
      <c r="BP150"/>
      <c r="BQ150"/>
    </row>
    <row r="151" spans="1:69" s="37" customFormat="1" x14ac:dyDescent="0.2">
      <c r="A151" s="5" t="s">
        <v>196</v>
      </c>
      <c r="B151" s="5" t="s">
        <v>11</v>
      </c>
      <c r="C151" s="5" t="s">
        <v>169</v>
      </c>
      <c r="D151" s="5" t="s">
        <v>197</v>
      </c>
      <c r="E151" s="5" t="s">
        <v>11</v>
      </c>
      <c r="F151" s="67">
        <f>(F152*1000)/F150</f>
        <v>1692.8991485618312</v>
      </c>
      <c r="G151" s="67">
        <f t="shared" ref="G151:BG151" si="41">(G152*1000)/G150</f>
        <v>1695.2389247885133</v>
      </c>
      <c r="H151" s="67">
        <f t="shared" si="41"/>
        <v>1683.2172310547369</v>
      </c>
      <c r="I151" s="67">
        <f t="shared" si="41"/>
        <v>1720.2466960874774</v>
      </c>
      <c r="J151" s="67">
        <f t="shared" si="41"/>
        <v>1815.5427914380568</v>
      </c>
      <c r="K151" s="67">
        <f t="shared" si="41"/>
        <v>1848.5300682012742</v>
      </c>
      <c r="L151" s="67">
        <f t="shared" si="41"/>
        <v>1873.6681655641694</v>
      </c>
      <c r="M151" s="67">
        <f t="shared" si="41"/>
        <v>1915.0713787574302</v>
      </c>
      <c r="N151" s="67">
        <f t="shared" si="41"/>
        <v>1937.858272616819</v>
      </c>
      <c r="O151" s="67">
        <f t="shared" si="41"/>
        <v>1975.9407780818046</v>
      </c>
      <c r="P151" s="67">
        <f t="shared" si="41"/>
        <v>1999.2986251091188</v>
      </c>
      <c r="Q151" s="67">
        <f t="shared" si="41"/>
        <v>2053.9179269489737</v>
      </c>
      <c r="R151" s="67">
        <f t="shared" si="41"/>
        <v>2072.0162620435822</v>
      </c>
      <c r="S151" s="67">
        <f t="shared" si="41"/>
        <v>2092.2080372170185</v>
      </c>
      <c r="T151" s="67">
        <f t="shared" si="41"/>
        <v>2100.6943956050609</v>
      </c>
      <c r="U151" s="67">
        <f t="shared" si="41"/>
        <v>2139.3595730313737</v>
      </c>
      <c r="V151" s="67">
        <f t="shared" si="41"/>
        <v>2201.1931057669358</v>
      </c>
      <c r="W151" s="67">
        <f t="shared" si="41"/>
        <v>2221.4613382057933</v>
      </c>
      <c r="X151" s="67">
        <f t="shared" si="41"/>
        <v>2239.775436081673</v>
      </c>
      <c r="Y151" s="67">
        <f t="shared" si="41"/>
        <v>2250.0856263675773</v>
      </c>
      <c r="Z151" s="67">
        <f t="shared" si="41"/>
        <v>2249.8352280722193</v>
      </c>
      <c r="AA151" s="67">
        <f t="shared" si="41"/>
        <v>2271.8295340543891</v>
      </c>
      <c r="AB151" s="67">
        <f t="shared" si="41"/>
        <v>2348.8153880815339</v>
      </c>
      <c r="AC151" s="67">
        <f t="shared" si="41"/>
        <v>2383.3826452320886</v>
      </c>
      <c r="AD151" s="67">
        <f t="shared" si="41"/>
        <v>2416.5590733090103</v>
      </c>
      <c r="AE151" s="67">
        <f t="shared" si="41"/>
        <v>2493.2860402069909</v>
      </c>
      <c r="AF151" s="67">
        <f t="shared" si="41"/>
        <v>2501.4533765501183</v>
      </c>
      <c r="AG151" s="67">
        <f t="shared" si="41"/>
        <v>2542.6730479333455</v>
      </c>
      <c r="AH151" s="67">
        <f t="shared" si="41"/>
        <v>2586.1332145261094</v>
      </c>
      <c r="AI151" s="67">
        <f t="shared" si="41"/>
        <v>2545.8490518191388</v>
      </c>
      <c r="AJ151" s="67">
        <f t="shared" si="41"/>
        <v>2533.9409810839684</v>
      </c>
      <c r="AK151" s="67">
        <f t="shared" si="41"/>
        <v>2473.5975014905189</v>
      </c>
      <c r="AL151" s="67">
        <f t="shared" si="41"/>
        <v>2502.0980203509321</v>
      </c>
      <c r="AM151" s="67">
        <f t="shared" si="41"/>
        <v>2500.5618134163246</v>
      </c>
      <c r="AN151" s="67">
        <f t="shared" si="41"/>
        <v>2518.3962644746712</v>
      </c>
      <c r="AO151" s="67">
        <f t="shared" si="41"/>
        <v>2575.3878937971194</v>
      </c>
      <c r="AP151" s="67">
        <f t="shared" si="41"/>
        <v>2637.8882515566979</v>
      </c>
      <c r="AQ151" s="67">
        <f t="shared" si="41"/>
        <v>2709.0521978026381</v>
      </c>
      <c r="AR151" s="67">
        <f t="shared" si="41"/>
        <v>2779.734203500474</v>
      </c>
      <c r="AS151" s="67">
        <f t="shared" si="41"/>
        <v>2878.0274362313435</v>
      </c>
      <c r="AT151" s="67">
        <f t="shared" si="41"/>
        <v>2908.2393244461246</v>
      </c>
      <c r="AU151" s="67">
        <f t="shared" si="41"/>
        <v>2987.0982458283388</v>
      </c>
      <c r="AV151" s="67">
        <f t="shared" si="41"/>
        <v>3024.7497529225138</v>
      </c>
      <c r="AW151" s="67">
        <f t="shared" si="41"/>
        <v>3104.3644642400923</v>
      </c>
      <c r="AX151" s="67">
        <f t="shared" si="41"/>
        <v>3177.0793075467259</v>
      </c>
      <c r="AY151" s="67">
        <f t="shared" si="41"/>
        <v>3179.6399000932438</v>
      </c>
      <c r="AZ151" s="67">
        <f t="shared" si="41"/>
        <v>3239.9673232952355</v>
      </c>
      <c r="BA151" s="67">
        <f t="shared" si="41"/>
        <v>3234.0128163478885</v>
      </c>
      <c r="BB151" s="67">
        <f t="shared" si="41"/>
        <v>3250.582291302283</v>
      </c>
      <c r="BC151" s="67">
        <f t="shared" si="41"/>
        <v>3266.513956189609</v>
      </c>
      <c r="BD151" s="67">
        <f t="shared" si="41"/>
        <v>3263.5298667911852</v>
      </c>
      <c r="BE151" s="67">
        <f t="shared" si="41"/>
        <v>3367.9052617404936</v>
      </c>
      <c r="BF151" s="67">
        <f t="shared" si="41"/>
        <v>3396.6886106591573</v>
      </c>
      <c r="BG151" s="68">
        <f t="shared" si="41"/>
        <v>3491.391785868057</v>
      </c>
      <c r="BH151" s="38"/>
      <c r="BI151"/>
      <c r="BJ151"/>
      <c r="BK151"/>
      <c r="BL151"/>
      <c r="BM151"/>
      <c r="BN151"/>
      <c r="BO151"/>
      <c r="BP151"/>
      <c r="BQ151"/>
    </row>
    <row r="152" spans="1:69" s="37" customFormat="1" x14ac:dyDescent="0.2">
      <c r="A152" s="6" t="s">
        <v>196</v>
      </c>
      <c r="B152" s="6" t="s">
        <v>112</v>
      </c>
      <c r="C152" s="6" t="s">
        <v>113</v>
      </c>
      <c r="D152" s="6" t="s">
        <v>197</v>
      </c>
      <c r="E152" s="6" t="s">
        <v>114</v>
      </c>
      <c r="F152" s="84">
        <f t="shared" ref="F152:BG152" si="42">F298+F371+F444+F517</f>
        <v>273.94210799999996</v>
      </c>
      <c r="G152" s="84">
        <f t="shared" si="42"/>
        <v>275.90053</v>
      </c>
      <c r="H152" s="84">
        <f t="shared" si="42"/>
        <v>272.43638600000003</v>
      </c>
      <c r="I152" s="84">
        <f t="shared" si="42"/>
        <v>276.22900199999998</v>
      </c>
      <c r="J152" s="84">
        <f t="shared" si="42"/>
        <v>289.89088199999998</v>
      </c>
      <c r="K152" s="84">
        <f t="shared" si="42"/>
        <v>296.00376299999999</v>
      </c>
      <c r="L152" s="84">
        <f t="shared" si="42"/>
        <v>302.87664900000004</v>
      </c>
      <c r="M152" s="84">
        <f t="shared" si="42"/>
        <v>307.64340900000002</v>
      </c>
      <c r="N152" s="84">
        <f t="shared" si="42"/>
        <v>307.22444999999999</v>
      </c>
      <c r="O152" s="84">
        <f t="shared" si="42"/>
        <v>307.91327000000001</v>
      </c>
      <c r="P152" s="84">
        <f t="shared" si="42"/>
        <v>308.10939000000002</v>
      </c>
      <c r="Q152" s="84">
        <f t="shared" si="42"/>
        <v>315.38002399999999</v>
      </c>
      <c r="R152" s="84">
        <f t="shared" si="42"/>
        <v>320.70679100000001</v>
      </c>
      <c r="S152" s="84">
        <f t="shared" si="42"/>
        <v>325.380717</v>
      </c>
      <c r="T152" s="84">
        <f t="shared" si="42"/>
        <v>325.28054900000001</v>
      </c>
      <c r="U152" s="84">
        <f t="shared" si="42"/>
        <v>329.49560400000007</v>
      </c>
      <c r="V152" s="84">
        <f t="shared" si="42"/>
        <v>340.57021300000002</v>
      </c>
      <c r="W152" s="84">
        <f t="shared" si="42"/>
        <v>344.46787900000004</v>
      </c>
      <c r="X152" s="84">
        <f t="shared" si="42"/>
        <v>347.52737100000002</v>
      </c>
      <c r="Y152" s="84">
        <f t="shared" si="42"/>
        <v>349.91064699999998</v>
      </c>
      <c r="Z152" s="84">
        <f t="shared" si="42"/>
        <v>349.12181499999997</v>
      </c>
      <c r="AA152" s="84">
        <f t="shared" si="42"/>
        <v>356.31589100000008</v>
      </c>
      <c r="AB152" s="84">
        <f t="shared" si="42"/>
        <v>370.608745</v>
      </c>
      <c r="AC152" s="84">
        <f t="shared" si="42"/>
        <v>371.65756099999999</v>
      </c>
      <c r="AD152" s="84">
        <f t="shared" si="42"/>
        <v>374.23416199999997</v>
      </c>
      <c r="AE152" s="84">
        <f t="shared" si="42"/>
        <v>379.183581</v>
      </c>
      <c r="AF152" s="84">
        <f t="shared" si="42"/>
        <v>374.30669699999999</v>
      </c>
      <c r="AG152" s="84">
        <f t="shared" si="42"/>
        <v>376.41517199999998</v>
      </c>
      <c r="AH152" s="84">
        <f t="shared" si="42"/>
        <v>378.62635299999999</v>
      </c>
      <c r="AI152" s="84">
        <f t="shared" si="42"/>
        <v>379.18840399999993</v>
      </c>
      <c r="AJ152" s="84">
        <f t="shared" si="42"/>
        <v>366.36255899999998</v>
      </c>
      <c r="AK152" s="84">
        <f t="shared" si="42"/>
        <v>353.02859499999994</v>
      </c>
      <c r="AL152" s="84">
        <f t="shared" si="42"/>
        <v>349.283771</v>
      </c>
      <c r="AM152" s="84">
        <f t="shared" si="42"/>
        <v>346.54965100000004</v>
      </c>
      <c r="AN152" s="84">
        <f t="shared" si="42"/>
        <v>343.89592000000005</v>
      </c>
      <c r="AO152" s="84">
        <f t="shared" si="42"/>
        <v>338.21113599999995</v>
      </c>
      <c r="AP152" s="84">
        <f t="shared" si="42"/>
        <v>336.81791200000004</v>
      </c>
      <c r="AQ152" s="84">
        <f t="shared" si="42"/>
        <v>338.37818500000003</v>
      </c>
      <c r="AR152" s="84">
        <f t="shared" si="42"/>
        <v>339.62210700000003</v>
      </c>
      <c r="AS152" s="84">
        <f t="shared" si="42"/>
        <v>342.86798499999998</v>
      </c>
      <c r="AT152" s="84">
        <f t="shared" si="42"/>
        <v>343.85312599999997</v>
      </c>
      <c r="AU152" s="84">
        <f t="shared" si="42"/>
        <v>349.541607</v>
      </c>
      <c r="AV152" s="84">
        <f t="shared" si="42"/>
        <v>349.32248700000002</v>
      </c>
      <c r="AW152" s="84">
        <f t="shared" si="42"/>
        <v>347.88933400000002</v>
      </c>
      <c r="AX152" s="84">
        <f t="shared" si="42"/>
        <v>351.96706000000006</v>
      </c>
      <c r="AY152" s="84">
        <f t="shared" si="42"/>
        <v>355.17390399999999</v>
      </c>
      <c r="AZ152" s="84">
        <f t="shared" si="42"/>
        <v>356.75359899999995</v>
      </c>
      <c r="BA152" s="84">
        <f t="shared" si="42"/>
        <v>359.03532300000001</v>
      </c>
      <c r="BB152" s="84">
        <f t="shared" si="42"/>
        <v>359.19163809999998</v>
      </c>
      <c r="BC152" s="84">
        <f t="shared" si="42"/>
        <v>361.14513394000005</v>
      </c>
      <c r="BD152" s="84">
        <f t="shared" si="42"/>
        <v>365.26625290000004</v>
      </c>
      <c r="BE152" s="84">
        <f t="shared" si="42"/>
        <v>370.63118199999997</v>
      </c>
      <c r="BF152" s="84">
        <f t="shared" si="42"/>
        <v>371.96208999999999</v>
      </c>
      <c r="BG152" s="85">
        <f t="shared" si="42"/>
        <v>381.77757656860263</v>
      </c>
      <c r="BH152" s="38"/>
      <c r="BI152"/>
      <c r="BJ152"/>
      <c r="BK152"/>
      <c r="BL152"/>
      <c r="BM152"/>
      <c r="BN152"/>
      <c r="BO152"/>
      <c r="BP152"/>
      <c r="BQ152"/>
    </row>
    <row r="153" spans="1:69" s="37" customFormat="1" x14ac:dyDescent="0.2">
      <c r="A153" s="87"/>
      <c r="B153" s="87"/>
      <c r="C153" s="87"/>
      <c r="P153" s="17"/>
      <c r="BH153" s="38"/>
      <c r="BI153"/>
      <c r="BJ153"/>
      <c r="BK153"/>
      <c r="BL153"/>
      <c r="BM153"/>
      <c r="BN153"/>
      <c r="BO153"/>
      <c r="BP153"/>
      <c r="BQ153"/>
    </row>
    <row r="155" spans="1:69" ht="15" x14ac:dyDescent="0.2">
      <c r="A155" s="45" t="s">
        <v>201</v>
      </c>
      <c r="B155" s="89" t="s">
        <v>200</v>
      </c>
      <c r="C155" s="46"/>
      <c r="D155" s="37"/>
      <c r="E155" s="46"/>
      <c r="F155" s="37"/>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1"/>
      <c r="AI155" s="90"/>
      <c r="AJ155" s="90"/>
      <c r="AK155" s="90"/>
      <c r="AL155" s="90"/>
      <c r="AM155" s="90"/>
      <c r="AN155" s="90"/>
      <c r="AO155" s="90"/>
      <c r="AP155" s="90"/>
      <c r="AQ155" s="90"/>
      <c r="AR155" s="91"/>
      <c r="AS155" s="91"/>
      <c r="AT155" s="91"/>
      <c r="AU155" s="92"/>
      <c r="AV155" s="91"/>
      <c r="AW155" s="91"/>
      <c r="AX155" s="91"/>
      <c r="AY155" s="91"/>
      <c r="AZ155" s="92"/>
      <c r="BA155" s="93"/>
      <c r="BB155" s="37"/>
      <c r="BC155" s="37"/>
      <c r="BD155" s="37"/>
      <c r="BE155" s="47" t="s">
        <v>46</v>
      </c>
      <c r="BF155" s="37"/>
      <c r="BG155" s="37"/>
    </row>
    <row r="156" spans="1:69" x14ac:dyDescent="0.2">
      <c r="A156" s="179" t="s">
        <v>47</v>
      </c>
      <c r="B156" s="179" t="s">
        <v>6</v>
      </c>
      <c r="C156" s="179" t="s">
        <v>5</v>
      </c>
      <c r="D156" s="179" t="s">
        <v>48</v>
      </c>
      <c r="E156" s="179" t="s">
        <v>49</v>
      </c>
      <c r="F156" s="20" t="s">
        <v>50</v>
      </c>
      <c r="G156" s="20" t="s">
        <v>51</v>
      </c>
      <c r="H156" s="20" t="s">
        <v>52</v>
      </c>
      <c r="I156" s="20" t="s">
        <v>53</v>
      </c>
      <c r="J156" s="20" t="s">
        <v>54</v>
      </c>
      <c r="K156" s="20" t="s">
        <v>55</v>
      </c>
      <c r="L156" s="20" t="s">
        <v>56</v>
      </c>
      <c r="M156" s="20" t="s">
        <v>57</v>
      </c>
      <c r="N156" s="20" t="s">
        <v>58</v>
      </c>
      <c r="O156" s="20" t="s">
        <v>59</v>
      </c>
      <c r="P156" s="20" t="s">
        <v>60</v>
      </c>
      <c r="Q156" s="20" t="s">
        <v>61</v>
      </c>
      <c r="R156" s="20" t="s">
        <v>62</v>
      </c>
      <c r="S156" s="20" t="s">
        <v>63</v>
      </c>
      <c r="T156" s="20" t="s">
        <v>64</v>
      </c>
      <c r="U156" s="20" t="s">
        <v>65</v>
      </c>
      <c r="V156" s="20" t="s">
        <v>66</v>
      </c>
      <c r="W156" s="20" t="s">
        <v>67</v>
      </c>
      <c r="X156" s="20" t="s">
        <v>68</v>
      </c>
      <c r="Y156" s="20" t="s">
        <v>69</v>
      </c>
      <c r="Z156" s="20" t="s">
        <v>70</v>
      </c>
      <c r="AA156" s="20" t="s">
        <v>71</v>
      </c>
      <c r="AB156" s="20" t="s">
        <v>72</v>
      </c>
      <c r="AC156" s="20" t="s">
        <v>73</v>
      </c>
      <c r="AD156" s="20" t="s">
        <v>74</v>
      </c>
      <c r="AE156" s="20" t="s">
        <v>75</v>
      </c>
      <c r="AF156" s="20" t="s">
        <v>76</v>
      </c>
      <c r="AG156" s="20" t="s">
        <v>77</v>
      </c>
      <c r="AH156" s="20" t="s">
        <v>78</v>
      </c>
      <c r="AI156" s="20" t="s">
        <v>79</v>
      </c>
      <c r="AJ156" s="20" t="s">
        <v>80</v>
      </c>
      <c r="AK156" s="20" t="s">
        <v>81</v>
      </c>
      <c r="AL156" s="20" t="s">
        <v>82</v>
      </c>
      <c r="AM156" s="20" t="s">
        <v>83</v>
      </c>
      <c r="AN156" s="20" t="s">
        <v>84</v>
      </c>
      <c r="AO156" s="20" t="s">
        <v>85</v>
      </c>
      <c r="AP156" s="20" t="s">
        <v>86</v>
      </c>
      <c r="AQ156" s="20" t="s">
        <v>87</v>
      </c>
      <c r="AR156" s="20" t="s">
        <v>88</v>
      </c>
      <c r="AS156" s="20" t="s">
        <v>89</v>
      </c>
      <c r="AT156" s="20" t="s">
        <v>90</v>
      </c>
      <c r="AU156" s="20" t="s">
        <v>91</v>
      </c>
      <c r="AV156" s="20" t="s">
        <v>92</v>
      </c>
      <c r="AW156" s="20" t="s">
        <v>93</v>
      </c>
      <c r="AX156" s="20" t="s">
        <v>94</v>
      </c>
      <c r="AY156" s="20" t="s">
        <v>95</v>
      </c>
      <c r="AZ156" s="20" t="s">
        <v>96</v>
      </c>
      <c r="BA156" s="20" t="s">
        <v>97</v>
      </c>
      <c r="BB156" s="20" t="s">
        <v>98</v>
      </c>
      <c r="BC156" s="20" t="s">
        <v>99</v>
      </c>
      <c r="BD156" s="20" t="s">
        <v>100</v>
      </c>
      <c r="BE156" s="20" t="s">
        <v>101</v>
      </c>
      <c r="BF156" s="20" t="s">
        <v>102</v>
      </c>
      <c r="BG156" s="20" t="s">
        <v>103</v>
      </c>
      <c r="BH156" s="38"/>
    </row>
    <row r="157" spans="1:69" x14ac:dyDescent="0.2">
      <c r="A157" s="184"/>
      <c r="B157" s="184"/>
      <c r="C157" s="184"/>
      <c r="D157" s="184"/>
      <c r="E157" s="184"/>
      <c r="F157" s="20">
        <v>1961</v>
      </c>
      <c r="G157" s="20">
        <v>1962</v>
      </c>
      <c r="H157" s="20">
        <v>1963</v>
      </c>
      <c r="I157" s="20">
        <v>1964</v>
      </c>
      <c r="J157" s="20">
        <v>1965</v>
      </c>
      <c r="K157" s="20">
        <v>1966</v>
      </c>
      <c r="L157" s="20">
        <v>1967</v>
      </c>
      <c r="M157" s="20">
        <v>1968</v>
      </c>
      <c r="N157" s="20">
        <v>1969</v>
      </c>
      <c r="O157" s="20">
        <v>1970</v>
      </c>
      <c r="P157" s="20">
        <v>1971</v>
      </c>
      <c r="Q157" s="20">
        <v>1972</v>
      </c>
      <c r="R157" s="20">
        <v>1973</v>
      </c>
      <c r="S157" s="20">
        <v>1974</v>
      </c>
      <c r="T157" s="20">
        <v>1975</v>
      </c>
      <c r="U157" s="20">
        <v>1976</v>
      </c>
      <c r="V157" s="20">
        <v>1977</v>
      </c>
      <c r="W157" s="20">
        <v>1978</v>
      </c>
      <c r="X157" s="20">
        <v>1979</v>
      </c>
      <c r="Y157" s="20">
        <v>1980</v>
      </c>
      <c r="Z157" s="20">
        <v>1981</v>
      </c>
      <c r="AA157" s="20">
        <v>1982</v>
      </c>
      <c r="AB157" s="20">
        <v>1983</v>
      </c>
      <c r="AC157" s="20">
        <v>1984</v>
      </c>
      <c r="AD157" s="20">
        <v>1985</v>
      </c>
      <c r="AE157" s="20">
        <v>1986</v>
      </c>
      <c r="AF157" s="20">
        <v>1987</v>
      </c>
      <c r="AG157" s="20">
        <v>1988</v>
      </c>
      <c r="AH157" s="20">
        <v>1989</v>
      </c>
      <c r="AI157" s="20">
        <v>1990</v>
      </c>
      <c r="AJ157" s="20">
        <v>1991</v>
      </c>
      <c r="AK157" s="20">
        <v>1992</v>
      </c>
      <c r="AL157" s="20">
        <v>1993</v>
      </c>
      <c r="AM157" s="20">
        <v>1994</v>
      </c>
      <c r="AN157" s="20">
        <v>1995</v>
      </c>
      <c r="AO157" s="20">
        <v>1996</v>
      </c>
      <c r="AP157" s="20">
        <v>1997</v>
      </c>
      <c r="AQ157" s="20">
        <v>1998</v>
      </c>
      <c r="AR157" s="20">
        <v>1999</v>
      </c>
      <c r="AS157" s="20">
        <v>2000</v>
      </c>
      <c r="AT157" s="20">
        <v>2001</v>
      </c>
      <c r="AU157" s="20">
        <v>2002</v>
      </c>
      <c r="AV157" s="20">
        <v>2003</v>
      </c>
      <c r="AW157" s="20">
        <v>2004</v>
      </c>
      <c r="AX157" s="20">
        <v>2005</v>
      </c>
      <c r="AY157" s="20">
        <v>2006</v>
      </c>
      <c r="AZ157" s="20">
        <v>2007</v>
      </c>
      <c r="BA157" s="20">
        <v>2008</v>
      </c>
      <c r="BB157" s="20">
        <v>2009</v>
      </c>
      <c r="BC157" s="20">
        <v>2010</v>
      </c>
      <c r="BD157" s="20">
        <v>2011</v>
      </c>
      <c r="BE157" s="20">
        <v>2012</v>
      </c>
      <c r="BF157" s="20">
        <v>2013</v>
      </c>
      <c r="BG157" s="20">
        <v>2014</v>
      </c>
      <c r="BH157" s="38"/>
    </row>
    <row r="158" spans="1:69" s="37" customFormat="1" x14ac:dyDescent="0.2">
      <c r="A158" s="49" t="s">
        <v>110</v>
      </c>
      <c r="B158" s="50" t="s">
        <v>13</v>
      </c>
      <c r="C158" s="50" t="s">
        <v>15</v>
      </c>
      <c r="D158" s="50" t="s">
        <v>110</v>
      </c>
      <c r="E158" s="50" t="s">
        <v>12</v>
      </c>
      <c r="F158" s="1">
        <f>F12-F85</f>
        <v>75.915875999999997</v>
      </c>
      <c r="G158" s="1">
        <f t="shared" ref="G158:BG158" si="43">G12-G85</f>
        <v>74.930128999999994</v>
      </c>
      <c r="H158" s="1">
        <f t="shared" si="43"/>
        <v>76.728851999999989</v>
      </c>
      <c r="I158" s="1">
        <f t="shared" si="43"/>
        <v>79.492458999999997</v>
      </c>
      <c r="J158" s="1">
        <f t="shared" si="43"/>
        <v>78.732383999999996</v>
      </c>
      <c r="K158" s="1">
        <f t="shared" si="43"/>
        <v>76.780426000000034</v>
      </c>
      <c r="L158" s="1">
        <f t="shared" si="43"/>
        <v>79.388945999999976</v>
      </c>
      <c r="M158" s="1">
        <f t="shared" si="43"/>
        <v>83.54470900000004</v>
      </c>
      <c r="N158" s="1">
        <f t="shared" si="43"/>
        <v>85.159165999999999</v>
      </c>
      <c r="O158" s="1">
        <f t="shared" si="43"/>
        <v>85.963477999999981</v>
      </c>
      <c r="P158" s="1">
        <f t="shared" si="43"/>
        <v>87.684364999999971</v>
      </c>
      <c r="Q158" s="1">
        <f t="shared" si="43"/>
        <v>91.972989999999982</v>
      </c>
      <c r="R158" s="1">
        <f t="shared" si="43"/>
        <v>89.150612999999993</v>
      </c>
      <c r="S158" s="1">
        <f t="shared" si="43"/>
        <v>91.275233999999983</v>
      </c>
      <c r="T158" s="1">
        <f t="shared" si="43"/>
        <v>92.917833000000002</v>
      </c>
      <c r="U158" s="1">
        <f t="shared" si="43"/>
        <v>98.936249000000004</v>
      </c>
      <c r="V158" s="1">
        <f t="shared" si="43"/>
        <v>94.272523000000007</v>
      </c>
      <c r="W158" s="1">
        <f t="shared" si="43"/>
        <v>96.672554000000019</v>
      </c>
      <c r="X158" s="1">
        <f t="shared" si="43"/>
        <v>98.678313000000031</v>
      </c>
      <c r="Y158" s="1">
        <f t="shared" si="43"/>
        <v>98.053911999999997</v>
      </c>
      <c r="Z158" s="1">
        <f t="shared" si="43"/>
        <v>97.283492999999993</v>
      </c>
      <c r="AA158" s="1">
        <f t="shared" si="43"/>
        <v>99.070282999999989</v>
      </c>
      <c r="AB158" s="1">
        <f t="shared" si="43"/>
        <v>100.718591</v>
      </c>
      <c r="AC158" s="1">
        <f t="shared" si="43"/>
        <v>99.855106000000006</v>
      </c>
      <c r="AD158" s="1">
        <f t="shared" si="43"/>
        <v>101.46763400000003</v>
      </c>
      <c r="AE158" s="1">
        <f t="shared" si="43"/>
        <v>101.62437699999998</v>
      </c>
      <c r="AF158" s="1">
        <f t="shared" si="43"/>
        <v>101.06565099999997</v>
      </c>
      <c r="AG158" s="1">
        <f t="shared" si="43"/>
        <v>99.740193000000019</v>
      </c>
      <c r="AH158" s="1">
        <f t="shared" si="43"/>
        <v>103.21863300000001</v>
      </c>
      <c r="AI158" s="1">
        <f t="shared" si="43"/>
        <v>104.151149</v>
      </c>
      <c r="AJ158" s="1">
        <f t="shared" si="43"/>
        <v>105.08965599999999</v>
      </c>
      <c r="AK158" s="1">
        <f t="shared" si="43"/>
        <v>102.08905799999998</v>
      </c>
      <c r="AL158" s="1">
        <f t="shared" si="43"/>
        <v>104.61580400000003</v>
      </c>
      <c r="AM158" s="1">
        <f t="shared" si="43"/>
        <v>103.35731100000001</v>
      </c>
      <c r="AN158" s="1">
        <f t="shared" si="43"/>
        <v>102.19215800000001</v>
      </c>
      <c r="AO158" s="1">
        <f t="shared" si="43"/>
        <v>108.06229199999999</v>
      </c>
      <c r="AP158" s="1">
        <f t="shared" si="43"/>
        <v>105.09595499999999</v>
      </c>
      <c r="AQ158" s="1">
        <f t="shared" si="43"/>
        <v>107.20183600000003</v>
      </c>
      <c r="AR158" s="1">
        <f t="shared" si="43"/>
        <v>103.968236</v>
      </c>
      <c r="AS158" s="1">
        <f t="shared" si="43"/>
        <v>101.87449299999999</v>
      </c>
      <c r="AT158" s="1">
        <f t="shared" si="43"/>
        <v>99.986584000000008</v>
      </c>
      <c r="AU158" s="1">
        <f t="shared" si="43"/>
        <v>99.477480000000014</v>
      </c>
      <c r="AV158" s="1">
        <f t="shared" si="43"/>
        <v>98.92692000000001</v>
      </c>
      <c r="AW158" s="1">
        <f t="shared" si="43"/>
        <v>100.67450849999999</v>
      </c>
      <c r="AX158" s="1">
        <f t="shared" si="43"/>
        <v>101.86138700000001</v>
      </c>
      <c r="AY158" s="1">
        <f t="shared" si="43"/>
        <v>99.540771000000007</v>
      </c>
      <c r="AZ158" s="1">
        <f t="shared" si="43"/>
        <v>102.2639212</v>
      </c>
      <c r="BA158" s="1">
        <f t="shared" si="43"/>
        <v>97.700118000000003</v>
      </c>
      <c r="BB158" s="1">
        <f t="shared" si="43"/>
        <v>101.34696799999998</v>
      </c>
      <c r="BC158" s="1">
        <f t="shared" si="43"/>
        <v>102.62724102</v>
      </c>
      <c r="BD158" s="1">
        <f t="shared" si="43"/>
        <v>102.80411318000003</v>
      </c>
      <c r="BE158" s="1">
        <f t="shared" si="43"/>
        <v>101.96454742</v>
      </c>
      <c r="BF158" s="1">
        <f t="shared" si="43"/>
        <v>102.91493012000001</v>
      </c>
      <c r="BG158" s="51">
        <f t="shared" si="43"/>
        <v>105.97251807797934</v>
      </c>
      <c r="BH158" s="38"/>
      <c r="BI158"/>
      <c r="BJ158"/>
      <c r="BK158"/>
      <c r="BL158"/>
      <c r="BM158"/>
      <c r="BN158"/>
      <c r="BO158"/>
      <c r="BP158"/>
      <c r="BQ158"/>
    </row>
    <row r="159" spans="1:69" s="37" customFormat="1" x14ac:dyDescent="0.2">
      <c r="A159" s="53" t="s">
        <v>110</v>
      </c>
      <c r="B159" s="54" t="s">
        <v>11</v>
      </c>
      <c r="C159" s="54" t="s">
        <v>14</v>
      </c>
      <c r="D159" s="54" t="s">
        <v>110</v>
      </c>
      <c r="E159" s="54" t="s">
        <v>11</v>
      </c>
      <c r="F159" s="55">
        <f>F160/F158</f>
        <v>0.77271866032343506</v>
      </c>
      <c r="G159" s="55">
        <f t="shared" ref="G159:BG159" si="44">G160/G158</f>
        <v>0.89004392345300809</v>
      </c>
      <c r="H159" s="55">
        <f t="shared" si="44"/>
        <v>0.92324576940105918</v>
      </c>
      <c r="I159" s="55">
        <f t="shared" si="44"/>
        <v>0.94055607211748182</v>
      </c>
      <c r="J159" s="55">
        <f t="shared" si="44"/>
        <v>0.99064701254314846</v>
      </c>
      <c r="K159" s="55">
        <f t="shared" si="44"/>
        <v>0.97230620991865746</v>
      </c>
      <c r="L159" s="55">
        <f t="shared" si="44"/>
        <v>1.0410550859309806</v>
      </c>
      <c r="M159" s="55">
        <f t="shared" si="44"/>
        <v>1.0753902081339457</v>
      </c>
      <c r="N159" s="55">
        <f t="shared" si="44"/>
        <v>1.0967153670809786</v>
      </c>
      <c r="O159" s="55">
        <f t="shared" si="44"/>
        <v>1.1150412271592833</v>
      </c>
      <c r="P159" s="55">
        <f t="shared" si="44"/>
        <v>1.2057840642399589</v>
      </c>
      <c r="Q159" s="55">
        <f t="shared" si="44"/>
        <v>1.2673797600795631</v>
      </c>
      <c r="R159" s="55">
        <f t="shared" si="44"/>
        <v>1.2181243442487599</v>
      </c>
      <c r="S159" s="55">
        <f t="shared" si="44"/>
        <v>1.2683008514664558</v>
      </c>
      <c r="T159" s="55">
        <f t="shared" si="44"/>
        <v>1.3887412979164075</v>
      </c>
      <c r="U159" s="55">
        <f t="shared" si="44"/>
        <v>1.5004361950289835</v>
      </c>
      <c r="V159" s="55">
        <f t="shared" si="44"/>
        <v>1.3534773435521608</v>
      </c>
      <c r="W159" s="55">
        <f t="shared" si="44"/>
        <v>1.5268395619298525</v>
      </c>
      <c r="X159" s="55">
        <f t="shared" si="44"/>
        <v>1.6457103497503036</v>
      </c>
      <c r="Y159" s="55">
        <f t="shared" si="44"/>
        <v>1.5551139356887669</v>
      </c>
      <c r="Z159" s="55">
        <f t="shared" si="44"/>
        <v>1.6707418081708887</v>
      </c>
      <c r="AA159" s="55">
        <f t="shared" si="44"/>
        <v>1.8401527327826448</v>
      </c>
      <c r="AB159" s="55">
        <f t="shared" si="44"/>
        <v>1.9569943249106814</v>
      </c>
      <c r="AC159" s="55">
        <f t="shared" si="44"/>
        <v>2.0714950019681511</v>
      </c>
      <c r="AD159" s="55">
        <f t="shared" si="44"/>
        <v>2.0355106732852368</v>
      </c>
      <c r="AE159" s="55">
        <f t="shared" si="44"/>
        <v>2.1780122893151908</v>
      </c>
      <c r="AF159" s="55">
        <f t="shared" si="44"/>
        <v>2.1220577206790074</v>
      </c>
      <c r="AG159" s="55">
        <f t="shared" si="44"/>
        <v>2.1833434591408896</v>
      </c>
      <c r="AH159" s="55">
        <f t="shared" si="44"/>
        <v>2.2031438160976218</v>
      </c>
      <c r="AI159" s="55">
        <f t="shared" si="44"/>
        <v>2.2714020850600507</v>
      </c>
      <c r="AJ159" s="55">
        <f t="shared" si="44"/>
        <v>2.3252264428384835</v>
      </c>
      <c r="AK159" s="55">
        <f t="shared" si="44"/>
        <v>2.4266051509653472</v>
      </c>
      <c r="AL159" s="55">
        <f t="shared" si="44"/>
        <v>2.445861468502406</v>
      </c>
      <c r="AM159" s="55">
        <f t="shared" si="44"/>
        <v>2.4254946802940722</v>
      </c>
      <c r="AN159" s="55">
        <f t="shared" si="44"/>
        <v>2.5142421691496137</v>
      </c>
      <c r="AO159" s="55">
        <f t="shared" si="44"/>
        <v>2.5700785617243809</v>
      </c>
      <c r="AP159" s="55">
        <f t="shared" si="44"/>
        <v>2.7486289172594707</v>
      </c>
      <c r="AQ159" s="55">
        <f t="shared" si="44"/>
        <v>2.6215050365368739</v>
      </c>
      <c r="AR159" s="55">
        <f t="shared" si="44"/>
        <v>2.6924808938760871</v>
      </c>
      <c r="AS159" s="55">
        <f t="shared" si="44"/>
        <v>2.6957903486204358</v>
      </c>
      <c r="AT159" s="55">
        <f t="shared" si="44"/>
        <v>2.6708655133172665</v>
      </c>
      <c r="AU159" s="55">
        <f t="shared" si="44"/>
        <v>2.6957879612551503</v>
      </c>
      <c r="AV159" s="55">
        <f t="shared" si="44"/>
        <v>2.7210270571448092</v>
      </c>
      <c r="AW159" s="55">
        <f t="shared" si="44"/>
        <v>2.8227185931580694</v>
      </c>
      <c r="AX159" s="55">
        <f t="shared" si="44"/>
        <v>2.8010065187900888</v>
      </c>
      <c r="AY159" s="55">
        <f t="shared" si="44"/>
        <v>2.9961388484724516</v>
      </c>
      <c r="AZ159" s="55">
        <f t="shared" si="44"/>
        <v>2.973503621138283</v>
      </c>
      <c r="BA159" s="55">
        <f t="shared" si="44"/>
        <v>2.9810293883166041</v>
      </c>
      <c r="BB159" s="55">
        <f t="shared" si="44"/>
        <v>3.1360002600176466</v>
      </c>
      <c r="BC159" s="55">
        <f t="shared" si="44"/>
        <v>3.1156777074196742</v>
      </c>
      <c r="BD159" s="55">
        <f t="shared" si="44"/>
        <v>3.2418250271413886</v>
      </c>
      <c r="BE159" s="55">
        <f t="shared" si="44"/>
        <v>3.2776753653735775</v>
      </c>
      <c r="BF159" s="55">
        <f t="shared" si="44"/>
        <v>3.348110746013496</v>
      </c>
      <c r="BG159" s="56">
        <f t="shared" si="44"/>
        <v>3.281861427323296</v>
      </c>
      <c r="BH159" s="38"/>
      <c r="BI159"/>
      <c r="BJ159"/>
      <c r="BK159"/>
      <c r="BL159"/>
      <c r="BM159"/>
      <c r="BN159"/>
      <c r="BO159"/>
      <c r="BP159"/>
      <c r="BQ159"/>
    </row>
    <row r="160" spans="1:69" s="37" customFormat="1" x14ac:dyDescent="0.2">
      <c r="A160" s="53" t="s">
        <v>110</v>
      </c>
      <c r="B160" s="54" t="s">
        <v>112</v>
      </c>
      <c r="C160" s="54" t="s">
        <v>113</v>
      </c>
      <c r="D160" s="54" t="s">
        <v>110</v>
      </c>
      <c r="E160" s="54" t="s">
        <v>114</v>
      </c>
      <c r="F160" s="2">
        <f t="shared" ref="F160:BG161" si="45">F14-F87</f>
        <v>58.661614000000014</v>
      </c>
      <c r="G160" s="2">
        <f t="shared" si="45"/>
        <v>66.691106000000019</v>
      </c>
      <c r="H160" s="2">
        <f t="shared" si="45"/>
        <v>70.839587999999992</v>
      </c>
      <c r="I160" s="2">
        <f t="shared" si="45"/>
        <v>74.767114999999961</v>
      </c>
      <c r="J160" s="2">
        <f t="shared" si="45"/>
        <v>77.996000999999978</v>
      </c>
      <c r="K160" s="2">
        <f t="shared" si="45"/>
        <v>74.654084999999981</v>
      </c>
      <c r="L160" s="2">
        <f t="shared" si="45"/>
        <v>82.64826599999995</v>
      </c>
      <c r="M160" s="2">
        <f t="shared" si="45"/>
        <v>89.843161999999978</v>
      </c>
      <c r="N160" s="2">
        <f t="shared" si="45"/>
        <v>93.395365999999996</v>
      </c>
      <c r="O160" s="2">
        <f t="shared" si="45"/>
        <v>95.852822000000032</v>
      </c>
      <c r="P160" s="2">
        <f t="shared" si="45"/>
        <v>105.72840999999997</v>
      </c>
      <c r="Q160" s="2">
        <f t="shared" si="45"/>
        <v>116.56470600000003</v>
      </c>
      <c r="R160" s="2">
        <f t="shared" si="45"/>
        <v>108.59653199999997</v>
      </c>
      <c r="S160" s="2">
        <f t="shared" si="45"/>
        <v>115.76445699999996</v>
      </c>
      <c r="T160" s="2">
        <f t="shared" si="45"/>
        <v>129.03883200000001</v>
      </c>
      <c r="U160" s="2">
        <f t="shared" si="45"/>
        <v>148.44752900000009</v>
      </c>
      <c r="V160" s="2">
        <f t="shared" si="45"/>
        <v>127.59572399999999</v>
      </c>
      <c r="W160" s="2">
        <f t="shared" si="45"/>
        <v>147.60348000000005</v>
      </c>
      <c r="X160" s="2">
        <f t="shared" si="45"/>
        <v>162.39592099999999</v>
      </c>
      <c r="Y160" s="2">
        <f t="shared" si="45"/>
        <v>152.485005</v>
      </c>
      <c r="Z160" s="2">
        <f t="shared" si="45"/>
        <v>162.53559899999999</v>
      </c>
      <c r="AA160" s="2">
        <f t="shared" si="45"/>
        <v>182.30445199999997</v>
      </c>
      <c r="AB160" s="2">
        <f t="shared" si="45"/>
        <v>197.10571100000004</v>
      </c>
      <c r="AC160" s="2">
        <f t="shared" si="45"/>
        <v>206.84935299999995</v>
      </c>
      <c r="AD160" s="2">
        <f t="shared" si="45"/>
        <v>206.53845200000006</v>
      </c>
      <c r="AE160" s="2">
        <f t="shared" si="45"/>
        <v>221.33914199999998</v>
      </c>
      <c r="AF160" s="2">
        <f t="shared" si="45"/>
        <v>214.46714500000002</v>
      </c>
      <c r="AG160" s="2">
        <f t="shared" si="45"/>
        <v>217.76709799999998</v>
      </c>
      <c r="AH160" s="2">
        <f t="shared" si="45"/>
        <v>227.40549299999992</v>
      </c>
      <c r="AI160" s="2">
        <f t="shared" si="45"/>
        <v>236.56913700000001</v>
      </c>
      <c r="AJ160" s="2">
        <f t="shared" si="45"/>
        <v>244.35724699999986</v>
      </c>
      <c r="AK160" s="2">
        <f t="shared" si="45"/>
        <v>247.72983400000004</v>
      </c>
      <c r="AL160" s="2">
        <f t="shared" si="45"/>
        <v>255.87576399999995</v>
      </c>
      <c r="AM160" s="2">
        <f t="shared" si="45"/>
        <v>250.69260800000001</v>
      </c>
      <c r="AN160" s="2">
        <f t="shared" si="45"/>
        <v>256.93583300000006</v>
      </c>
      <c r="AO160" s="2">
        <f t="shared" si="45"/>
        <v>277.72858000000002</v>
      </c>
      <c r="AP160" s="2">
        <f t="shared" si="45"/>
        <v>288.86978100000005</v>
      </c>
      <c r="AQ160" s="2">
        <f t="shared" si="45"/>
        <v>281.03015300000004</v>
      </c>
      <c r="AR160" s="2">
        <f t="shared" si="45"/>
        <v>279.93248899999998</v>
      </c>
      <c r="AS160" s="2">
        <f t="shared" si="45"/>
        <v>274.63227500000011</v>
      </c>
      <c r="AT160" s="2">
        <f t="shared" si="45"/>
        <v>267.05071900000002</v>
      </c>
      <c r="AU160" s="2">
        <f t="shared" si="45"/>
        <v>268.17019300000004</v>
      </c>
      <c r="AV160" s="2">
        <f t="shared" si="45"/>
        <v>269.18282599999998</v>
      </c>
      <c r="AW160" s="2">
        <f t="shared" si="45"/>
        <v>284.17580700000008</v>
      </c>
      <c r="AX160" s="2">
        <f t="shared" si="45"/>
        <v>285.31440900000001</v>
      </c>
      <c r="AY160" s="2">
        <f t="shared" si="45"/>
        <v>298.23797100000002</v>
      </c>
      <c r="AZ160" s="2">
        <f t="shared" si="45"/>
        <v>304.08214000000004</v>
      </c>
      <c r="BA160" s="2">
        <f t="shared" si="45"/>
        <v>291.24692300000004</v>
      </c>
      <c r="BB160" s="2">
        <f t="shared" si="45"/>
        <v>317.82411800000006</v>
      </c>
      <c r="BC160" s="2">
        <f t="shared" si="45"/>
        <v>319.75340701999994</v>
      </c>
      <c r="BD160" s="2">
        <f t="shared" si="45"/>
        <v>333.27294699999999</v>
      </c>
      <c r="BE160" s="2">
        <f t="shared" si="45"/>
        <v>334.20668522</v>
      </c>
      <c r="BF160" s="2">
        <f t="shared" si="45"/>
        <v>344.57058346000002</v>
      </c>
      <c r="BG160" s="58">
        <f t="shared" si="45"/>
        <v>347.78711943644106</v>
      </c>
      <c r="BH160" s="38"/>
      <c r="BI160"/>
      <c r="BJ160"/>
      <c r="BK160"/>
      <c r="BL160"/>
      <c r="BM160"/>
      <c r="BN160"/>
      <c r="BO160"/>
      <c r="BP160"/>
      <c r="BQ160"/>
    </row>
    <row r="161" spans="1:69" s="37" customFormat="1" x14ac:dyDescent="0.2">
      <c r="A161" s="49" t="s">
        <v>116</v>
      </c>
      <c r="B161" s="50" t="s">
        <v>13</v>
      </c>
      <c r="C161" s="50" t="s">
        <v>15</v>
      </c>
      <c r="D161" s="50" t="s">
        <v>116</v>
      </c>
      <c r="E161" s="50" t="s">
        <v>12</v>
      </c>
      <c r="F161" s="1">
        <f t="shared" si="45"/>
        <v>63.150032999999993</v>
      </c>
      <c r="G161" s="1">
        <f t="shared" si="45"/>
        <v>62.606647000000002</v>
      </c>
      <c r="H161" s="1">
        <f t="shared" si="45"/>
        <v>65.696401000000009</v>
      </c>
      <c r="I161" s="1">
        <f t="shared" si="45"/>
        <v>68.851547000000011</v>
      </c>
      <c r="J161" s="1">
        <f t="shared" si="45"/>
        <v>69.622004000000004</v>
      </c>
      <c r="K161" s="1">
        <f t="shared" si="45"/>
        <v>73.436689000000001</v>
      </c>
      <c r="L161" s="1">
        <f t="shared" si="45"/>
        <v>72.914407999999995</v>
      </c>
      <c r="M161" s="1">
        <f t="shared" si="45"/>
        <v>74.028091000000003</v>
      </c>
      <c r="N161" s="1">
        <f t="shared" si="45"/>
        <v>73.339562000000001</v>
      </c>
      <c r="O161" s="1">
        <f t="shared" si="45"/>
        <v>74.512342000000018</v>
      </c>
      <c r="P161" s="1">
        <f t="shared" si="45"/>
        <v>76.460389000000021</v>
      </c>
      <c r="Q161" s="1">
        <f t="shared" si="45"/>
        <v>74.906542000000002</v>
      </c>
      <c r="R161" s="1">
        <f t="shared" si="45"/>
        <v>76.034944999999993</v>
      </c>
      <c r="S161" s="1">
        <f t="shared" si="45"/>
        <v>77.220895999999996</v>
      </c>
      <c r="T161" s="1">
        <f t="shared" si="45"/>
        <v>78.602307999999994</v>
      </c>
      <c r="U161" s="1">
        <f t="shared" si="45"/>
        <v>79.563842999999991</v>
      </c>
      <c r="V161" s="1">
        <f t="shared" si="45"/>
        <v>80.318822999999995</v>
      </c>
      <c r="W161" s="1">
        <f t="shared" si="45"/>
        <v>80.699294000000009</v>
      </c>
      <c r="X161" s="1">
        <f t="shared" si="45"/>
        <v>78.51750899999999</v>
      </c>
      <c r="Y161" s="1">
        <f t="shared" si="45"/>
        <v>80.604861999999997</v>
      </c>
      <c r="Z161" s="1">
        <f t="shared" si="45"/>
        <v>81.771314000000018</v>
      </c>
      <c r="AA161" s="1">
        <f t="shared" si="45"/>
        <v>78.608550000000008</v>
      </c>
      <c r="AB161" s="1">
        <f t="shared" si="45"/>
        <v>80.866456999999997</v>
      </c>
      <c r="AC161" s="1">
        <f t="shared" si="45"/>
        <v>82.078558000000015</v>
      </c>
      <c r="AD161" s="1">
        <f t="shared" si="45"/>
        <v>82.822072999999989</v>
      </c>
      <c r="AE161" s="1">
        <f t="shared" si="45"/>
        <v>87.17004</v>
      </c>
      <c r="AF161" s="1">
        <f t="shared" si="45"/>
        <v>89.246223999999998</v>
      </c>
      <c r="AG161" s="1">
        <f t="shared" si="45"/>
        <v>89.830014500000004</v>
      </c>
      <c r="AH161" s="1">
        <f t="shared" si="45"/>
        <v>89.207092000000017</v>
      </c>
      <c r="AI161" s="1">
        <f t="shared" si="45"/>
        <v>89.852374000000012</v>
      </c>
      <c r="AJ161" s="1">
        <f t="shared" si="45"/>
        <v>90.954261999999972</v>
      </c>
      <c r="AK161" s="1">
        <f t="shared" si="45"/>
        <v>92.430008000000001</v>
      </c>
      <c r="AL161" s="1">
        <f t="shared" si="45"/>
        <v>90.889944999999983</v>
      </c>
      <c r="AM161" s="1">
        <f t="shared" si="45"/>
        <v>94.915679000000011</v>
      </c>
      <c r="AN161" s="1">
        <f t="shared" si="45"/>
        <v>95.227162000000007</v>
      </c>
      <c r="AO161" s="1">
        <f t="shared" si="45"/>
        <v>95.681441000000007</v>
      </c>
      <c r="AP161" s="1">
        <f t="shared" si="45"/>
        <v>95.974079000000017</v>
      </c>
      <c r="AQ161" s="1">
        <f t="shared" si="45"/>
        <v>94.893132000000008</v>
      </c>
      <c r="AR161" s="1">
        <f t="shared" si="45"/>
        <v>94.373379</v>
      </c>
      <c r="AS161" s="1">
        <f t="shared" si="45"/>
        <v>92.350988000000001</v>
      </c>
      <c r="AT161" s="1">
        <f t="shared" si="45"/>
        <v>94.268414999999976</v>
      </c>
      <c r="AU161" s="1">
        <f t="shared" si="45"/>
        <v>94.341296</v>
      </c>
      <c r="AV161" s="1">
        <f t="shared" si="45"/>
        <v>99.368496999999991</v>
      </c>
      <c r="AW161" s="1">
        <f t="shared" si="45"/>
        <v>100.29083900000001</v>
      </c>
      <c r="AX161" s="1">
        <f t="shared" si="45"/>
        <v>102.15583000000001</v>
      </c>
      <c r="AY161" s="1">
        <f t="shared" si="45"/>
        <v>103.09388299999998</v>
      </c>
      <c r="AZ161" s="1">
        <f t="shared" si="45"/>
        <v>107.99961859999999</v>
      </c>
      <c r="BA161" s="1">
        <f t="shared" si="45"/>
        <v>113.81374359999997</v>
      </c>
      <c r="BB161" s="1">
        <f t="shared" si="45"/>
        <v>111.09169950000003</v>
      </c>
      <c r="BC161" s="1">
        <f t="shared" si="45"/>
        <v>115.48801693000001</v>
      </c>
      <c r="BD161" s="1">
        <f t="shared" si="45"/>
        <v>119.42454716999998</v>
      </c>
      <c r="BE161" s="1">
        <f t="shared" si="45"/>
        <v>123.58367633</v>
      </c>
      <c r="BF161" s="1">
        <f t="shared" si="45"/>
        <v>128.54056274999999</v>
      </c>
      <c r="BG161" s="51">
        <f t="shared" si="45"/>
        <v>126.96901602976368</v>
      </c>
      <c r="BH161" s="38"/>
      <c r="BI161"/>
      <c r="BJ161"/>
      <c r="BK161"/>
      <c r="BL161"/>
      <c r="BM161"/>
      <c r="BN161"/>
      <c r="BO161"/>
      <c r="BP161"/>
      <c r="BQ161"/>
    </row>
    <row r="162" spans="1:69" s="37" customFormat="1" x14ac:dyDescent="0.2">
      <c r="A162" s="53" t="s">
        <v>116</v>
      </c>
      <c r="B162" s="54" t="s">
        <v>11</v>
      </c>
      <c r="C162" s="54" t="s">
        <v>14</v>
      </c>
      <c r="D162" s="54" t="s">
        <v>116</v>
      </c>
      <c r="E162" s="54" t="s">
        <v>11</v>
      </c>
      <c r="F162" s="55">
        <f>F163/F161</f>
        <v>1.1372532299389293</v>
      </c>
      <c r="G162" s="55">
        <f t="shared" ref="G162:BG162" si="46">G163/G161</f>
        <v>1.1802254000282109</v>
      </c>
      <c r="H162" s="55">
        <f t="shared" si="46"/>
        <v>1.1946794315262415</v>
      </c>
      <c r="I162" s="55">
        <f t="shared" si="46"/>
        <v>1.2035088042393587</v>
      </c>
      <c r="J162" s="55">
        <f t="shared" si="46"/>
        <v>1.2404469569706722</v>
      </c>
      <c r="K162" s="55">
        <f t="shared" si="46"/>
        <v>1.3105134682746928</v>
      </c>
      <c r="L162" s="55">
        <f t="shared" si="46"/>
        <v>1.4645388329834623</v>
      </c>
      <c r="M162" s="55">
        <f t="shared" si="46"/>
        <v>1.3343567241251701</v>
      </c>
      <c r="N162" s="55">
        <f t="shared" si="46"/>
        <v>1.3500824016374686</v>
      </c>
      <c r="O162" s="55">
        <f t="shared" si="46"/>
        <v>1.4884856524842547</v>
      </c>
      <c r="P162" s="55">
        <f t="shared" si="46"/>
        <v>1.5286158170082018</v>
      </c>
      <c r="Q162" s="55">
        <f t="shared" si="46"/>
        <v>1.4648667135108171</v>
      </c>
      <c r="R162" s="55">
        <f t="shared" si="46"/>
        <v>1.5175435978812108</v>
      </c>
      <c r="S162" s="55">
        <f t="shared" si="46"/>
        <v>1.679589019531708</v>
      </c>
      <c r="T162" s="55">
        <f t="shared" si="46"/>
        <v>1.7091126128255678</v>
      </c>
      <c r="U162" s="55">
        <f t="shared" si="46"/>
        <v>1.6784174565323604</v>
      </c>
      <c r="V162" s="55">
        <f t="shared" si="46"/>
        <v>1.758330074134677</v>
      </c>
      <c r="W162" s="55">
        <f t="shared" si="46"/>
        <v>1.8259412901431329</v>
      </c>
      <c r="X162" s="55">
        <f t="shared" si="46"/>
        <v>1.8717193766297402</v>
      </c>
      <c r="Y162" s="55">
        <f t="shared" si="46"/>
        <v>1.9929741459020174</v>
      </c>
      <c r="Z162" s="55">
        <f t="shared" si="46"/>
        <v>2.1119828281101118</v>
      </c>
      <c r="AA162" s="55">
        <f t="shared" si="46"/>
        <v>2.0270400738850922</v>
      </c>
      <c r="AB162" s="55">
        <f t="shared" si="46"/>
        <v>2.0530635093856038</v>
      </c>
      <c r="AC162" s="55">
        <f t="shared" si="46"/>
        <v>2.1625571565231443</v>
      </c>
      <c r="AD162" s="55">
        <f t="shared" si="46"/>
        <v>2.1615170511368396</v>
      </c>
      <c r="AE162" s="55">
        <f t="shared" si="46"/>
        <v>2.1569905898861585</v>
      </c>
      <c r="AF162" s="55">
        <f t="shared" si="46"/>
        <v>2.1821989577956828</v>
      </c>
      <c r="AG162" s="55">
        <f t="shared" si="46"/>
        <v>2.236857258884223</v>
      </c>
      <c r="AH162" s="55">
        <f t="shared" si="46"/>
        <v>2.320670950690781</v>
      </c>
      <c r="AI162" s="55">
        <f t="shared" si="46"/>
        <v>2.4461805984113445</v>
      </c>
      <c r="AJ162" s="55">
        <f t="shared" si="46"/>
        <v>2.4615711356109964</v>
      </c>
      <c r="AK162" s="55">
        <f t="shared" si="46"/>
        <v>2.4666826708486278</v>
      </c>
      <c r="AL162" s="55">
        <f t="shared" si="46"/>
        <v>2.7195784528200568</v>
      </c>
      <c r="AM162" s="55">
        <f t="shared" si="46"/>
        <v>2.617608045557994</v>
      </c>
      <c r="AN162" s="55">
        <f t="shared" si="46"/>
        <v>2.7091540541762651</v>
      </c>
      <c r="AO162" s="55">
        <f t="shared" si="46"/>
        <v>2.9208471682611892</v>
      </c>
      <c r="AP162" s="55">
        <f t="shared" si="46"/>
        <v>2.7077822960926774</v>
      </c>
      <c r="AQ162" s="55">
        <f t="shared" si="46"/>
        <v>3.0598175851124823</v>
      </c>
      <c r="AR162" s="55">
        <f t="shared" si="46"/>
        <v>3.0038490091575509</v>
      </c>
      <c r="AS162" s="55">
        <f t="shared" si="46"/>
        <v>2.9063865564708418</v>
      </c>
      <c r="AT162" s="55">
        <f t="shared" si="46"/>
        <v>3.046321835367658</v>
      </c>
      <c r="AU162" s="55">
        <f t="shared" si="46"/>
        <v>3.0657596223821213</v>
      </c>
      <c r="AV162" s="55">
        <f t="shared" si="46"/>
        <v>3.0947643396478064</v>
      </c>
      <c r="AW162" s="55">
        <f t="shared" si="46"/>
        <v>3.2046336555226151</v>
      </c>
      <c r="AX162" s="55">
        <f t="shared" si="46"/>
        <v>3.2650206552088115</v>
      </c>
      <c r="AY162" s="55">
        <f t="shared" si="46"/>
        <v>3.4075712726816207</v>
      </c>
      <c r="AZ162" s="55">
        <f t="shared" si="46"/>
        <v>3.4973182521961239</v>
      </c>
      <c r="BA162" s="55">
        <f t="shared" si="46"/>
        <v>3.6663728647442553</v>
      </c>
      <c r="BB162" s="55">
        <f t="shared" si="46"/>
        <v>3.5253943119305675</v>
      </c>
      <c r="BC162" s="55">
        <f t="shared" si="46"/>
        <v>3.7782931562889375</v>
      </c>
      <c r="BD162" s="55">
        <f t="shared" si="46"/>
        <v>3.7681319548938097</v>
      </c>
      <c r="BE162" s="55">
        <f t="shared" si="46"/>
        <v>3.9890239364106801</v>
      </c>
      <c r="BF162" s="55">
        <f t="shared" si="46"/>
        <v>4.1098493114384631</v>
      </c>
      <c r="BG162" s="56">
        <f t="shared" si="46"/>
        <v>4.1107759969743265</v>
      </c>
      <c r="BH162" s="38"/>
      <c r="BI162"/>
      <c r="BJ162"/>
      <c r="BK162"/>
      <c r="BL162"/>
      <c r="BM162"/>
      <c r="BN162"/>
      <c r="BO162"/>
      <c r="BP162"/>
      <c r="BQ162"/>
    </row>
    <row r="163" spans="1:69" s="37" customFormat="1" x14ac:dyDescent="0.2">
      <c r="A163" s="53" t="s">
        <v>116</v>
      </c>
      <c r="B163" s="54" t="s">
        <v>112</v>
      </c>
      <c r="C163" s="54" t="s">
        <v>113</v>
      </c>
      <c r="D163" s="54" t="s">
        <v>116</v>
      </c>
      <c r="E163" s="54" t="s">
        <v>114</v>
      </c>
      <c r="F163" s="2">
        <f t="shared" ref="F163:BG164" si="47">F17-F90</f>
        <v>71.817578999999967</v>
      </c>
      <c r="G163" s="2">
        <f t="shared" si="47"/>
        <v>73.889954999999986</v>
      </c>
      <c r="H163" s="2">
        <f t="shared" si="47"/>
        <v>78.486139000000009</v>
      </c>
      <c r="I163" s="2">
        <f t="shared" si="47"/>
        <v>82.863443000000018</v>
      </c>
      <c r="J163" s="2">
        <f t="shared" si="47"/>
        <v>86.362402999999972</v>
      </c>
      <c r="K163" s="2">
        <f t="shared" si="47"/>
        <v>96.239769999999993</v>
      </c>
      <c r="L163" s="2">
        <f t="shared" si="47"/>
        <v>106.78598200000002</v>
      </c>
      <c r="M163" s="2">
        <f t="shared" si="47"/>
        <v>98.779880999999989</v>
      </c>
      <c r="N163" s="2">
        <f t="shared" si="47"/>
        <v>99.014452000000034</v>
      </c>
      <c r="O163" s="2">
        <f t="shared" si="47"/>
        <v>110.91055199999997</v>
      </c>
      <c r="P163" s="2">
        <f t="shared" si="47"/>
        <v>116.87855999999996</v>
      </c>
      <c r="Q163" s="2">
        <f t="shared" si="47"/>
        <v>109.72809999999998</v>
      </c>
      <c r="R163" s="2">
        <f t="shared" si="47"/>
        <v>115.38634399999998</v>
      </c>
      <c r="S163" s="2">
        <f t="shared" si="47"/>
        <v>129.69936899999999</v>
      </c>
      <c r="T163" s="2">
        <f t="shared" si="47"/>
        <v>134.34019600000002</v>
      </c>
      <c r="U163" s="2">
        <f t="shared" si="47"/>
        <v>133.54134300000004</v>
      </c>
      <c r="V163" s="2">
        <f t="shared" si="47"/>
        <v>141.227002</v>
      </c>
      <c r="W163" s="2">
        <f t="shared" si="47"/>
        <v>147.35217299999999</v>
      </c>
      <c r="X163" s="2">
        <f t="shared" si="47"/>
        <v>146.96274299999999</v>
      </c>
      <c r="Y163" s="2">
        <f t="shared" si="47"/>
        <v>160.64340599999997</v>
      </c>
      <c r="Z163" s="2">
        <f t="shared" si="47"/>
        <v>172.699611</v>
      </c>
      <c r="AA163" s="2">
        <f t="shared" si="47"/>
        <v>159.34268099999997</v>
      </c>
      <c r="AB163" s="2">
        <f t="shared" si="47"/>
        <v>166.02397200000001</v>
      </c>
      <c r="AC163" s="2">
        <f t="shared" si="47"/>
        <v>177.499573</v>
      </c>
      <c r="AD163" s="2">
        <f t="shared" si="47"/>
        <v>179.02132300000005</v>
      </c>
      <c r="AE163" s="2">
        <f t="shared" si="47"/>
        <v>188.02495600000003</v>
      </c>
      <c r="AF163" s="2">
        <f t="shared" si="47"/>
        <v>194.75301700000006</v>
      </c>
      <c r="AG163" s="2">
        <f t="shared" si="47"/>
        <v>200.93692000000001</v>
      </c>
      <c r="AH163" s="2">
        <f t="shared" si="47"/>
        <v>207.020307</v>
      </c>
      <c r="AI163" s="2">
        <f t="shared" si="47"/>
        <v>219.79513399999996</v>
      </c>
      <c r="AJ163" s="2">
        <f t="shared" si="47"/>
        <v>223.89038600000003</v>
      </c>
      <c r="AK163" s="2">
        <f t="shared" si="47"/>
        <v>227.99549900000005</v>
      </c>
      <c r="AL163" s="2">
        <f t="shared" si="47"/>
        <v>247.18233600000002</v>
      </c>
      <c r="AM163" s="2">
        <f t="shared" si="47"/>
        <v>248.45204499999994</v>
      </c>
      <c r="AN163" s="2">
        <f t="shared" si="47"/>
        <v>257.985052</v>
      </c>
      <c r="AO163" s="2">
        <f t="shared" si="47"/>
        <v>279.47086600000006</v>
      </c>
      <c r="AP163" s="2">
        <f t="shared" si="47"/>
        <v>259.87691200000006</v>
      </c>
      <c r="AQ163" s="2">
        <f t="shared" si="47"/>
        <v>290.35567400000002</v>
      </c>
      <c r="AR163" s="2">
        <f t="shared" si="47"/>
        <v>283.48338100000001</v>
      </c>
      <c r="AS163" s="2">
        <f t="shared" si="47"/>
        <v>268.40767000000005</v>
      </c>
      <c r="AT163" s="2">
        <f t="shared" si="47"/>
        <v>287.17193099999997</v>
      </c>
      <c r="AU163" s="2">
        <f t="shared" si="47"/>
        <v>289.22773599999994</v>
      </c>
      <c r="AV163" s="2">
        <f t="shared" si="47"/>
        <v>307.52208100000001</v>
      </c>
      <c r="AW163" s="2">
        <f t="shared" si="47"/>
        <v>321.39539800000006</v>
      </c>
      <c r="AX163" s="2">
        <f t="shared" si="47"/>
        <v>333.54089499999998</v>
      </c>
      <c r="AY163" s="2">
        <f t="shared" si="47"/>
        <v>351.29975410000003</v>
      </c>
      <c r="AZ163" s="2">
        <f t="shared" si="47"/>
        <v>377.70903735999997</v>
      </c>
      <c r="BA163" s="2">
        <f t="shared" si="47"/>
        <v>417.28362117</v>
      </c>
      <c r="BB163" s="2">
        <f t="shared" si="47"/>
        <v>391.64204552000001</v>
      </c>
      <c r="BC163" s="2">
        <f t="shared" si="47"/>
        <v>436.34758399999998</v>
      </c>
      <c r="BD163" s="2">
        <f t="shared" si="47"/>
        <v>450.00745239000003</v>
      </c>
      <c r="BE163" s="2">
        <f t="shared" si="47"/>
        <v>492.97824302999999</v>
      </c>
      <c r="BF163" s="2">
        <f t="shared" si="47"/>
        <v>528.28234330999999</v>
      </c>
      <c r="BG163" s="58">
        <f t="shared" si="47"/>
        <v>521.94118345460106</v>
      </c>
      <c r="BH163" s="38"/>
      <c r="BI163"/>
      <c r="BJ163"/>
      <c r="BK163"/>
      <c r="BL163"/>
      <c r="BM163"/>
      <c r="BN163"/>
      <c r="BO163"/>
      <c r="BP163"/>
      <c r="BQ163"/>
    </row>
    <row r="164" spans="1:69" s="37" customFormat="1" x14ac:dyDescent="0.2">
      <c r="A164" s="49" t="s">
        <v>120</v>
      </c>
      <c r="B164" s="50" t="s">
        <v>13</v>
      </c>
      <c r="C164" s="50" t="s">
        <v>15</v>
      </c>
      <c r="D164" s="50" t="s">
        <v>121</v>
      </c>
      <c r="E164" s="50" t="s">
        <v>12</v>
      </c>
      <c r="F164" s="1">
        <f t="shared" si="47"/>
        <v>110.94232</v>
      </c>
      <c r="G164" s="1">
        <f t="shared" si="47"/>
        <v>114.986791</v>
      </c>
      <c r="H164" s="1">
        <f t="shared" si="47"/>
        <v>115.672498</v>
      </c>
      <c r="I164" s="1">
        <f t="shared" si="47"/>
        <v>120.518531</v>
      </c>
      <c r="J164" s="1">
        <f t="shared" si="47"/>
        <v>120.272203</v>
      </c>
      <c r="K164" s="1">
        <f t="shared" si="47"/>
        <v>121.02069600000002</v>
      </c>
      <c r="L164" s="1">
        <f t="shared" si="47"/>
        <v>122.81731899999998</v>
      </c>
      <c r="M164" s="1">
        <f t="shared" si="47"/>
        <v>124.32233100000001</v>
      </c>
      <c r="N164" s="1">
        <f t="shared" si="47"/>
        <v>126.243374</v>
      </c>
      <c r="O164" s="1">
        <f t="shared" si="47"/>
        <v>128.42435200000003</v>
      </c>
      <c r="P164" s="1">
        <f t="shared" si="47"/>
        <v>130.25392100000002</v>
      </c>
      <c r="Q164" s="1">
        <f t="shared" si="47"/>
        <v>127.95863999999999</v>
      </c>
      <c r="R164" s="1">
        <f t="shared" si="47"/>
        <v>132.163219</v>
      </c>
      <c r="S164" s="1">
        <f t="shared" si="47"/>
        <v>132.180419</v>
      </c>
      <c r="T164" s="1">
        <f t="shared" si="47"/>
        <v>136.87492799999998</v>
      </c>
      <c r="U164" s="1">
        <f t="shared" si="47"/>
        <v>137.10506599999999</v>
      </c>
      <c r="V164" s="1">
        <f t="shared" si="47"/>
        <v>138.96408</v>
      </c>
      <c r="W164" s="1">
        <f t="shared" si="47"/>
        <v>138.68562499999999</v>
      </c>
      <c r="X164" s="1">
        <f t="shared" si="47"/>
        <v>136.356436</v>
      </c>
      <c r="Y164" s="1">
        <f t="shared" si="47"/>
        <v>139.54467099999999</v>
      </c>
      <c r="Z164" s="1">
        <f t="shared" si="47"/>
        <v>140.14807399999998</v>
      </c>
      <c r="AA164" s="1">
        <f t="shared" si="47"/>
        <v>136.86051399999999</v>
      </c>
      <c r="AB164" s="1">
        <f t="shared" si="47"/>
        <v>138.61101000000002</v>
      </c>
      <c r="AC164" s="1">
        <f t="shared" si="47"/>
        <v>139.60421400000001</v>
      </c>
      <c r="AD164" s="1">
        <f t="shared" si="47"/>
        <v>139.20418100000001</v>
      </c>
      <c r="AE164" s="1">
        <f t="shared" si="47"/>
        <v>140.07284799999999</v>
      </c>
      <c r="AF164" s="1">
        <f t="shared" si="47"/>
        <v>137.06562</v>
      </c>
      <c r="AG164" s="1">
        <f t="shared" si="47"/>
        <v>141.90625900000001</v>
      </c>
      <c r="AH164" s="1">
        <f t="shared" si="47"/>
        <v>144.58000000000001</v>
      </c>
      <c r="AI164" s="1">
        <f t="shared" si="47"/>
        <v>142.57533899999999</v>
      </c>
      <c r="AJ164" s="1">
        <f t="shared" si="47"/>
        <v>142.44034100000002</v>
      </c>
      <c r="AK164" s="1">
        <f t="shared" si="47"/>
        <v>142.84885199999999</v>
      </c>
      <c r="AL164" s="1">
        <f t="shared" si="47"/>
        <v>142.08814900000002</v>
      </c>
      <c r="AM164" s="1">
        <f t="shared" si="47"/>
        <v>142.67208099999999</v>
      </c>
      <c r="AN164" s="1">
        <f t="shared" si="47"/>
        <v>145.252017</v>
      </c>
      <c r="AO164" s="1">
        <f t="shared" si="47"/>
        <v>146.08456899999999</v>
      </c>
      <c r="AP164" s="1">
        <f t="shared" si="47"/>
        <v>146.80161500000003</v>
      </c>
      <c r="AQ164" s="1">
        <f t="shared" si="47"/>
        <v>147.596418</v>
      </c>
      <c r="AR164" s="1">
        <f t="shared" si="47"/>
        <v>152.55945</v>
      </c>
      <c r="AS164" s="1">
        <f t="shared" si="47"/>
        <v>150.01828199999997</v>
      </c>
      <c r="AT164" s="1">
        <f t="shared" si="47"/>
        <v>148.01021900000001</v>
      </c>
      <c r="AU164" s="1">
        <f t="shared" si="47"/>
        <v>143.76364900000002</v>
      </c>
      <c r="AV164" s="1">
        <f t="shared" si="47"/>
        <v>144.759625</v>
      </c>
      <c r="AW164" s="1">
        <f t="shared" si="47"/>
        <v>146.67471399999999</v>
      </c>
      <c r="AX164" s="1">
        <f t="shared" si="47"/>
        <v>151.12045699999999</v>
      </c>
      <c r="AY164" s="1">
        <f t="shared" si="47"/>
        <v>151.88373899999999</v>
      </c>
      <c r="AZ164" s="1">
        <f t="shared" si="47"/>
        <v>151.46722700000001</v>
      </c>
      <c r="BA164" s="1">
        <f t="shared" si="47"/>
        <v>156.43349800000001</v>
      </c>
      <c r="BB164" s="1">
        <f t="shared" si="47"/>
        <v>154.34799899999999</v>
      </c>
      <c r="BC164" s="1">
        <f t="shared" si="47"/>
        <v>157.15771512000001</v>
      </c>
      <c r="BD164" s="1">
        <f t="shared" si="47"/>
        <v>158.85797738999997</v>
      </c>
      <c r="BE164" s="1">
        <f t="shared" si="47"/>
        <v>159.23191016999999</v>
      </c>
      <c r="BF164" s="1">
        <f t="shared" si="47"/>
        <v>161.58680718000002</v>
      </c>
      <c r="BG164" s="51">
        <f t="shared" si="47"/>
        <v>160.87537245189489</v>
      </c>
      <c r="BH164" s="38"/>
      <c r="BI164"/>
      <c r="BJ164"/>
      <c r="BK164"/>
      <c r="BL164"/>
      <c r="BM164"/>
      <c r="BN164"/>
      <c r="BO164"/>
      <c r="BP164"/>
      <c r="BQ164"/>
    </row>
    <row r="165" spans="1:69" s="37" customFormat="1" x14ac:dyDescent="0.2">
      <c r="A165" s="53" t="s">
        <v>120</v>
      </c>
      <c r="B165" s="54" t="s">
        <v>11</v>
      </c>
      <c r="C165" s="54" t="s">
        <v>14</v>
      </c>
      <c r="D165" s="54" t="s">
        <v>121</v>
      </c>
      <c r="E165" s="54" t="s">
        <v>11</v>
      </c>
      <c r="F165" s="55">
        <f>F166/F164</f>
        <v>1.7582577775550396</v>
      </c>
      <c r="G165" s="55">
        <f t="shared" ref="G165:BG165" si="48">G166/G164</f>
        <v>1.779241791346277</v>
      </c>
      <c r="H165" s="55">
        <f t="shared" si="48"/>
        <v>1.9477041292909574</v>
      </c>
      <c r="I165" s="55">
        <f t="shared" si="48"/>
        <v>2.0003904295846424</v>
      </c>
      <c r="J165" s="55">
        <f t="shared" si="48"/>
        <v>1.9326175309185947</v>
      </c>
      <c r="K165" s="55">
        <f t="shared" si="48"/>
        <v>1.9699985529747737</v>
      </c>
      <c r="L165" s="55">
        <f t="shared" si="48"/>
        <v>2.0504358021363425</v>
      </c>
      <c r="M165" s="55">
        <f t="shared" si="48"/>
        <v>2.1105383714209802</v>
      </c>
      <c r="N165" s="55">
        <f t="shared" si="48"/>
        <v>2.1391699733880687</v>
      </c>
      <c r="O165" s="55">
        <f t="shared" si="48"/>
        <v>2.280130056642216</v>
      </c>
      <c r="P165" s="55">
        <f t="shared" si="48"/>
        <v>2.2742865683099085</v>
      </c>
      <c r="Q165" s="55">
        <f t="shared" si="48"/>
        <v>2.2241416835940111</v>
      </c>
      <c r="R165" s="55">
        <f t="shared" si="48"/>
        <v>2.3533869056261407</v>
      </c>
      <c r="S165" s="55">
        <f t="shared" si="48"/>
        <v>2.32133320745488</v>
      </c>
      <c r="T165" s="55">
        <f t="shared" si="48"/>
        <v>2.4100880403750793</v>
      </c>
      <c r="U165" s="55">
        <f t="shared" si="48"/>
        <v>2.3580483962569261</v>
      </c>
      <c r="V165" s="55">
        <f t="shared" si="48"/>
        <v>2.4748061801294265</v>
      </c>
      <c r="W165" s="55">
        <f t="shared" si="48"/>
        <v>2.5898275181728461</v>
      </c>
      <c r="X165" s="55">
        <f t="shared" si="48"/>
        <v>2.5622176425907757</v>
      </c>
      <c r="Y165" s="55">
        <f t="shared" si="48"/>
        <v>2.6729780386955801</v>
      </c>
      <c r="Z165" s="55">
        <f t="shared" si="48"/>
        <v>2.7407917714231309</v>
      </c>
      <c r="AA165" s="55">
        <f t="shared" si="48"/>
        <v>2.9014473451414919</v>
      </c>
      <c r="AB165" s="55">
        <f t="shared" si="48"/>
        <v>3.0722628599272159</v>
      </c>
      <c r="AC165" s="55">
        <f t="shared" si="48"/>
        <v>3.1450250563353332</v>
      </c>
      <c r="AD165" s="55">
        <f t="shared" si="48"/>
        <v>3.1753784392438611</v>
      </c>
      <c r="AE165" s="55">
        <f t="shared" si="48"/>
        <v>3.1604549298519302</v>
      </c>
      <c r="AF165" s="55">
        <f t="shared" si="48"/>
        <v>3.1893206407266828</v>
      </c>
      <c r="AG165" s="55">
        <f t="shared" si="48"/>
        <v>3.2571914181741621</v>
      </c>
      <c r="AH165" s="55">
        <f t="shared" si="48"/>
        <v>3.3842928551666893</v>
      </c>
      <c r="AI165" s="55">
        <f t="shared" si="48"/>
        <v>3.4569107424671812</v>
      </c>
      <c r="AJ165" s="55">
        <f t="shared" si="48"/>
        <v>3.4708561249512866</v>
      </c>
      <c r="AK165" s="55">
        <f t="shared" si="48"/>
        <v>3.5132658958995351</v>
      </c>
      <c r="AL165" s="55">
        <f t="shared" si="48"/>
        <v>3.5844696871939674</v>
      </c>
      <c r="AM165" s="55">
        <f t="shared" si="48"/>
        <v>3.5759060246692558</v>
      </c>
      <c r="AN165" s="55">
        <f t="shared" si="48"/>
        <v>3.5913383288853056</v>
      </c>
      <c r="AO165" s="55">
        <f t="shared" si="48"/>
        <v>3.7190383879627977</v>
      </c>
      <c r="AP165" s="55">
        <f t="shared" si="48"/>
        <v>3.7524514495293535</v>
      </c>
      <c r="AQ165" s="55">
        <f t="shared" si="48"/>
        <v>3.7566573397465519</v>
      </c>
      <c r="AR165" s="55">
        <f t="shared" si="48"/>
        <v>3.8330386200264877</v>
      </c>
      <c r="AS165" s="55">
        <f t="shared" si="48"/>
        <v>3.8233773334372683</v>
      </c>
      <c r="AT165" s="55">
        <f t="shared" si="48"/>
        <v>3.8726363211448258</v>
      </c>
      <c r="AU165" s="55">
        <f t="shared" si="48"/>
        <v>3.7939678270130717</v>
      </c>
      <c r="AV165" s="55">
        <f t="shared" si="48"/>
        <v>3.8918444476489911</v>
      </c>
      <c r="AW165" s="55">
        <f t="shared" si="48"/>
        <v>3.9642515137271723</v>
      </c>
      <c r="AX165" s="55">
        <f t="shared" si="48"/>
        <v>4.0264195998295591</v>
      </c>
      <c r="AY165" s="55">
        <f t="shared" si="48"/>
        <v>4.0575686709951224</v>
      </c>
      <c r="AZ165" s="55">
        <f t="shared" si="48"/>
        <v>4.1755053644706921</v>
      </c>
      <c r="BA165" s="55">
        <f t="shared" si="48"/>
        <v>4.2428213170174063</v>
      </c>
      <c r="BB165" s="55">
        <f t="shared" si="48"/>
        <v>4.28483982685127</v>
      </c>
      <c r="BC165" s="55">
        <f t="shared" si="48"/>
        <v>4.2950811197820622</v>
      </c>
      <c r="BD165" s="55">
        <f t="shared" si="48"/>
        <v>4.3940267706942393</v>
      </c>
      <c r="BE165" s="55">
        <f t="shared" si="48"/>
        <v>4.452672664562308</v>
      </c>
      <c r="BF165" s="55">
        <f t="shared" si="48"/>
        <v>4.4281504357774262</v>
      </c>
      <c r="BG165" s="56">
        <f t="shared" si="48"/>
        <v>4.4253980054149107</v>
      </c>
      <c r="BH165" s="38"/>
      <c r="BI165"/>
      <c r="BJ165"/>
      <c r="BK165"/>
      <c r="BL165"/>
      <c r="BM165"/>
      <c r="BN165"/>
      <c r="BO165"/>
      <c r="BP165"/>
      <c r="BQ165"/>
    </row>
    <row r="166" spans="1:69" s="37" customFormat="1" x14ac:dyDescent="0.2">
      <c r="A166" s="53" t="s">
        <v>120</v>
      </c>
      <c r="B166" s="54" t="s">
        <v>112</v>
      </c>
      <c r="C166" s="54" t="s">
        <v>113</v>
      </c>
      <c r="D166" s="54" t="s">
        <v>121</v>
      </c>
      <c r="E166" s="54" t="s">
        <v>114</v>
      </c>
      <c r="F166" s="2">
        <f t="shared" ref="F166:BG167" si="49">F20-F93</f>
        <v>195.06519700000001</v>
      </c>
      <c r="G166" s="2">
        <f t="shared" si="49"/>
        <v>204.58930399999997</v>
      </c>
      <c r="H166" s="2">
        <f t="shared" si="49"/>
        <v>225.29580200000001</v>
      </c>
      <c r="I166" s="2">
        <f t="shared" si="49"/>
        <v>241.08411600000002</v>
      </c>
      <c r="J166" s="2">
        <f t="shared" si="49"/>
        <v>232.440168</v>
      </c>
      <c r="K166" s="2">
        <f t="shared" si="49"/>
        <v>238.410596</v>
      </c>
      <c r="L166" s="2">
        <f t="shared" si="49"/>
        <v>251.82902800000002</v>
      </c>
      <c r="M166" s="2">
        <f t="shared" si="49"/>
        <v>262.38705000000004</v>
      </c>
      <c r="N166" s="2">
        <f t="shared" si="49"/>
        <v>270.05603500000001</v>
      </c>
      <c r="O166" s="2">
        <f t="shared" si="49"/>
        <v>292.82422499999996</v>
      </c>
      <c r="P166" s="2">
        <f t="shared" si="49"/>
        <v>296.23474299999998</v>
      </c>
      <c r="Q166" s="2">
        <f t="shared" si="49"/>
        <v>284.59814499999993</v>
      </c>
      <c r="R166" s="2">
        <f t="shared" si="49"/>
        <v>311.03118899999998</v>
      </c>
      <c r="S166" s="2">
        <f t="shared" si="49"/>
        <v>306.83479599999998</v>
      </c>
      <c r="T166" s="2">
        <f t="shared" si="49"/>
        <v>329.880627</v>
      </c>
      <c r="U166" s="2">
        <f t="shared" si="49"/>
        <v>323.30038100000002</v>
      </c>
      <c r="V166" s="2">
        <f t="shared" si="49"/>
        <v>343.90916400000003</v>
      </c>
      <c r="W166" s="2">
        <f t="shared" si="49"/>
        <v>359.17184800000001</v>
      </c>
      <c r="X166" s="2">
        <f t="shared" si="49"/>
        <v>349.374866</v>
      </c>
      <c r="Y166" s="2">
        <f t="shared" si="49"/>
        <v>372.999841</v>
      </c>
      <c r="Z166" s="2">
        <f t="shared" si="49"/>
        <v>384.11668800000001</v>
      </c>
      <c r="AA166" s="2">
        <f t="shared" si="49"/>
        <v>397.09357499999999</v>
      </c>
      <c r="AB166" s="2">
        <f t="shared" si="49"/>
        <v>425.84945799999997</v>
      </c>
      <c r="AC166" s="2">
        <f t="shared" si="49"/>
        <v>439.05875099999997</v>
      </c>
      <c r="AD166" s="2">
        <f t="shared" si="49"/>
        <v>442.02595499999995</v>
      </c>
      <c r="AE166" s="2">
        <f t="shared" si="49"/>
        <v>442.69392300000004</v>
      </c>
      <c r="AF166" s="2">
        <f t="shared" si="49"/>
        <v>437.14621099999999</v>
      </c>
      <c r="AG166" s="2">
        <f t="shared" si="49"/>
        <v>462.21584899999999</v>
      </c>
      <c r="AH166" s="2">
        <f t="shared" si="49"/>
        <v>489.301061</v>
      </c>
      <c r="AI166" s="2">
        <f t="shared" si="49"/>
        <v>492.87022100000002</v>
      </c>
      <c r="AJ166" s="2">
        <f t="shared" si="49"/>
        <v>494.38992999999994</v>
      </c>
      <c r="AK166" s="2">
        <f t="shared" si="49"/>
        <v>501.8660000000001</v>
      </c>
      <c r="AL166" s="2">
        <f t="shared" si="49"/>
        <v>509.31066299999992</v>
      </c>
      <c r="AM166" s="2">
        <f t="shared" si="49"/>
        <v>510.18195400000002</v>
      </c>
      <c r="AN166" s="2">
        <f t="shared" si="49"/>
        <v>521.649136</v>
      </c>
      <c r="AO166" s="2">
        <f t="shared" si="49"/>
        <v>543.29412000000002</v>
      </c>
      <c r="AP166" s="2">
        <f t="shared" si="49"/>
        <v>550.86593300000015</v>
      </c>
      <c r="AQ166" s="2">
        <f t="shared" si="49"/>
        <v>554.46916700000008</v>
      </c>
      <c r="AR166" s="2">
        <f t="shared" si="49"/>
        <v>584.76626369999997</v>
      </c>
      <c r="AS166" s="2">
        <f t="shared" si="49"/>
        <v>573.57649900000001</v>
      </c>
      <c r="AT166" s="2">
        <f t="shared" si="49"/>
        <v>573.18975</v>
      </c>
      <c r="AU166" s="2">
        <f t="shared" si="49"/>
        <v>545.43465900000001</v>
      </c>
      <c r="AV166" s="2">
        <f t="shared" si="49"/>
        <v>563.38194280000005</v>
      </c>
      <c r="AW166" s="2">
        <f t="shared" si="49"/>
        <v>581.45545700000002</v>
      </c>
      <c r="AX166" s="2">
        <f t="shared" si="49"/>
        <v>608.47437000000002</v>
      </c>
      <c r="AY166" s="2">
        <f t="shared" si="49"/>
        <v>616.27870099999996</v>
      </c>
      <c r="AZ166" s="2">
        <f t="shared" si="49"/>
        <v>632.45221888000003</v>
      </c>
      <c r="BA166" s="2">
        <f t="shared" si="49"/>
        <v>663.7193800099999</v>
      </c>
      <c r="BB166" s="2">
        <f t="shared" si="49"/>
        <v>661.35645330999989</v>
      </c>
      <c r="BC166" s="2">
        <f t="shared" si="49"/>
        <v>675.00513503999991</v>
      </c>
      <c r="BD166" s="2">
        <f t="shared" si="49"/>
        <v>698.02620539000009</v>
      </c>
      <c r="BE166" s="2">
        <f t="shared" si="49"/>
        <v>709.00757374</v>
      </c>
      <c r="BF166" s="2">
        <f t="shared" si="49"/>
        <v>715.53069062999998</v>
      </c>
      <c r="BG166" s="58">
        <f t="shared" si="49"/>
        <v>711.93755236899653</v>
      </c>
      <c r="BH166" s="38"/>
      <c r="BI166"/>
      <c r="BJ166"/>
      <c r="BK166"/>
      <c r="BL166"/>
      <c r="BM166"/>
      <c r="BN166"/>
      <c r="BO166"/>
      <c r="BP166"/>
      <c r="BQ166"/>
    </row>
    <row r="167" spans="1:69" s="37" customFormat="1" x14ac:dyDescent="0.2">
      <c r="A167" s="59" t="s">
        <v>122</v>
      </c>
      <c r="B167" s="4" t="s">
        <v>13</v>
      </c>
      <c r="C167" s="4" t="s">
        <v>15</v>
      </c>
      <c r="D167" s="60" t="s">
        <v>123</v>
      </c>
      <c r="E167" s="4" t="s">
        <v>12</v>
      </c>
      <c r="F167" s="61">
        <f t="shared" si="49"/>
        <v>361.46765100000005</v>
      </c>
      <c r="G167" s="61">
        <f t="shared" si="49"/>
        <v>365.89736400000004</v>
      </c>
      <c r="H167" s="61">
        <f t="shared" si="49"/>
        <v>372.33072499999986</v>
      </c>
      <c r="I167" s="61">
        <f t="shared" si="49"/>
        <v>380.41522200000009</v>
      </c>
      <c r="J167" s="61">
        <f t="shared" si="49"/>
        <v>380.04954100000003</v>
      </c>
      <c r="K167" s="61">
        <f t="shared" si="49"/>
        <v>382.09825999999993</v>
      </c>
      <c r="L167" s="61">
        <f t="shared" si="49"/>
        <v>389.30241699999993</v>
      </c>
      <c r="M167" s="61">
        <f t="shared" si="49"/>
        <v>393.52834799999988</v>
      </c>
      <c r="N167" s="61">
        <f t="shared" si="49"/>
        <v>401.52644600000002</v>
      </c>
      <c r="O167" s="61">
        <f t="shared" si="49"/>
        <v>402.85747099999998</v>
      </c>
      <c r="P167" s="61">
        <f t="shared" si="49"/>
        <v>405.088325</v>
      </c>
      <c r="Q167" s="61">
        <f t="shared" si="49"/>
        <v>399.64986900000002</v>
      </c>
      <c r="R167" s="61">
        <f t="shared" si="49"/>
        <v>409.16099799999995</v>
      </c>
      <c r="S167" s="61">
        <f t="shared" si="49"/>
        <v>407.20852400000001</v>
      </c>
      <c r="T167" s="61">
        <f t="shared" si="49"/>
        <v>412.16022100000009</v>
      </c>
      <c r="U167" s="61">
        <f t="shared" si="49"/>
        <v>420.01479799999993</v>
      </c>
      <c r="V167" s="61">
        <f t="shared" si="49"/>
        <v>415.44422200000002</v>
      </c>
      <c r="W167" s="61">
        <f t="shared" si="49"/>
        <v>416.84081700000007</v>
      </c>
      <c r="X167" s="61">
        <f t="shared" si="49"/>
        <v>410.42537399999992</v>
      </c>
      <c r="Y167" s="61">
        <f t="shared" si="49"/>
        <v>415.43734900000004</v>
      </c>
      <c r="Z167" s="61">
        <f t="shared" si="49"/>
        <v>418.00448099999994</v>
      </c>
      <c r="AA167" s="61">
        <f t="shared" si="49"/>
        <v>409.78820199999996</v>
      </c>
      <c r="AB167" s="61">
        <f t="shared" si="49"/>
        <v>418.511281</v>
      </c>
      <c r="AC167" s="61">
        <f t="shared" si="49"/>
        <v>418.36114700000007</v>
      </c>
      <c r="AD167" s="61">
        <f t="shared" si="49"/>
        <v>424.90205400000008</v>
      </c>
      <c r="AE167" s="61">
        <f t="shared" si="49"/>
        <v>430.53811899999988</v>
      </c>
      <c r="AF167" s="61">
        <f t="shared" si="49"/>
        <v>423.38145800000007</v>
      </c>
      <c r="AG167" s="61">
        <f t="shared" si="49"/>
        <v>433.95316449999996</v>
      </c>
      <c r="AH167" s="61">
        <f t="shared" si="49"/>
        <v>437.34409399999993</v>
      </c>
      <c r="AI167" s="61">
        <f t="shared" si="49"/>
        <v>434.67471800000004</v>
      </c>
      <c r="AJ167" s="61">
        <f t="shared" si="49"/>
        <v>437.06369000000001</v>
      </c>
      <c r="AK167" s="61">
        <f t="shared" si="49"/>
        <v>439.54750100000007</v>
      </c>
      <c r="AL167" s="61">
        <f t="shared" si="49"/>
        <v>435.52853800000003</v>
      </c>
      <c r="AM167" s="61">
        <f t="shared" si="49"/>
        <v>441.34663699999999</v>
      </c>
      <c r="AN167" s="61">
        <f t="shared" si="49"/>
        <v>439.39081599999997</v>
      </c>
      <c r="AO167" s="61">
        <f t="shared" si="49"/>
        <v>450.69171200000005</v>
      </c>
      <c r="AP167" s="61">
        <f t="shared" si="49"/>
        <v>446.24118999999996</v>
      </c>
      <c r="AQ167" s="61">
        <f t="shared" si="49"/>
        <v>447.95920699999999</v>
      </c>
      <c r="AR167" s="61">
        <f t="shared" si="49"/>
        <v>445.34518800000001</v>
      </c>
      <c r="AS167" s="61">
        <f t="shared" si="49"/>
        <v>438.06201299999998</v>
      </c>
      <c r="AT167" s="61">
        <f t="shared" si="49"/>
        <v>436.97390700000005</v>
      </c>
      <c r="AU167" s="61">
        <f t="shared" si="49"/>
        <v>428.34174399999995</v>
      </c>
      <c r="AV167" s="61">
        <f t="shared" si="49"/>
        <v>442.43312600000002</v>
      </c>
      <c r="AW167" s="61">
        <f t="shared" si="49"/>
        <v>440.9549035</v>
      </c>
      <c r="AX167" s="61">
        <f t="shared" si="49"/>
        <v>456.43939509999996</v>
      </c>
      <c r="AY167" s="61">
        <f t="shared" si="49"/>
        <v>452.42560960000003</v>
      </c>
      <c r="AZ167" s="61">
        <f t="shared" si="49"/>
        <v>460.3522385</v>
      </c>
      <c r="BA167" s="61">
        <f t="shared" si="49"/>
        <v>464.36084640000013</v>
      </c>
      <c r="BB167" s="61">
        <f t="shared" si="49"/>
        <v>459.68591649999996</v>
      </c>
      <c r="BC167" s="61">
        <f t="shared" si="49"/>
        <v>471.48777101999997</v>
      </c>
      <c r="BD167" s="61">
        <f t="shared" si="49"/>
        <v>475.01806183999997</v>
      </c>
      <c r="BE167" s="61">
        <f t="shared" si="49"/>
        <v>472.14216814999997</v>
      </c>
      <c r="BF167" s="61">
        <f t="shared" si="49"/>
        <v>485.96625818999996</v>
      </c>
      <c r="BG167" s="62">
        <f t="shared" si="49"/>
        <v>492.61965633514347</v>
      </c>
      <c r="BH167" s="38"/>
      <c r="BI167"/>
      <c r="BJ167"/>
      <c r="BK167"/>
      <c r="BL167"/>
      <c r="BM167"/>
      <c r="BN167"/>
      <c r="BO167"/>
      <c r="BP167"/>
      <c r="BQ167"/>
    </row>
    <row r="168" spans="1:69" s="37" customFormat="1" x14ac:dyDescent="0.2">
      <c r="A168" s="5" t="s">
        <v>122</v>
      </c>
      <c r="B168" s="5" t="s">
        <v>11</v>
      </c>
      <c r="C168" s="5" t="s">
        <v>14</v>
      </c>
      <c r="D168" s="5" t="s">
        <v>123</v>
      </c>
      <c r="E168" s="5" t="s">
        <v>11</v>
      </c>
      <c r="F168" s="64">
        <f>F169/F167</f>
        <v>1.1147852176680675</v>
      </c>
      <c r="G168" s="64">
        <f t="shared" ref="G168:BG168" si="50">G169/G167</f>
        <v>1.170343293317631</v>
      </c>
      <c r="H168" s="64">
        <f t="shared" si="50"/>
        <v>1.2321291292841872</v>
      </c>
      <c r="I168" s="64">
        <f t="shared" si="50"/>
        <v>1.2692427801955828</v>
      </c>
      <c r="J168" s="64">
        <f t="shared" si="50"/>
        <v>1.2543996073396126</v>
      </c>
      <c r="K168" s="64">
        <f t="shared" si="50"/>
        <v>1.2902849361313504</v>
      </c>
      <c r="L168" s="64">
        <f t="shared" si="50"/>
        <v>1.3669180379118995</v>
      </c>
      <c r="M168" s="64">
        <f t="shared" si="50"/>
        <v>1.3693560927407447</v>
      </c>
      <c r="N168" s="64">
        <f t="shared" si="50"/>
        <v>1.3796566216711914</v>
      </c>
      <c r="O168" s="64">
        <f t="shared" si="50"/>
        <v>1.4773941203637257</v>
      </c>
      <c r="P168" s="64">
        <f t="shared" si="50"/>
        <v>1.5139902291679226</v>
      </c>
      <c r="Q168" s="64">
        <f t="shared" si="50"/>
        <v>1.4887092981882097</v>
      </c>
      <c r="R168" s="64">
        <f t="shared" si="50"/>
        <v>1.5350641240737226</v>
      </c>
      <c r="S168" s="64">
        <f t="shared" si="50"/>
        <v>1.592633073172113</v>
      </c>
      <c r="T168" s="64">
        <f t="shared" si="50"/>
        <v>1.6779772422530801</v>
      </c>
      <c r="U168" s="64">
        <f t="shared" si="50"/>
        <v>1.6814790106514301</v>
      </c>
      <c r="V168" s="64">
        <f t="shared" si="50"/>
        <v>1.7062826426792861</v>
      </c>
      <c r="W168" s="64">
        <f t="shared" si="50"/>
        <v>1.8151674695522915</v>
      </c>
      <c r="X168" s="64">
        <f t="shared" si="50"/>
        <v>1.842057016679481</v>
      </c>
      <c r="Y168" s="64">
        <f t="shared" si="50"/>
        <v>1.8772699250013749</v>
      </c>
      <c r="Z168" s="64">
        <f t="shared" si="50"/>
        <v>1.9730812622556553</v>
      </c>
      <c r="AA168" s="64">
        <f t="shared" si="50"/>
        <v>2.0476529385294504</v>
      </c>
      <c r="AB168" s="64">
        <f t="shared" si="50"/>
        <v>2.1406677517971135</v>
      </c>
      <c r="AC168" s="64">
        <f t="shared" si="50"/>
        <v>2.2119819434379742</v>
      </c>
      <c r="AD168" s="64">
        <f t="shared" si="50"/>
        <v>2.1909770951589707</v>
      </c>
      <c r="AE168" s="64">
        <f t="shared" si="50"/>
        <v>2.2100356902427962</v>
      </c>
      <c r="AF168" s="64">
        <f t="shared" si="50"/>
        <v>2.2289007422710507</v>
      </c>
      <c r="AG168" s="64">
        <f t="shared" si="50"/>
        <v>2.2837752782420373</v>
      </c>
      <c r="AH168" s="64">
        <f t="shared" si="50"/>
        <v>2.3346710542294424</v>
      </c>
      <c r="AI168" s="64">
        <f t="shared" si="50"/>
        <v>2.417887370665988</v>
      </c>
      <c r="AJ168" s="64">
        <f t="shared" si="50"/>
        <v>2.4337682821467048</v>
      </c>
      <c r="AK168" s="64">
        <f t="shared" si="50"/>
        <v>2.4741823905853577</v>
      </c>
      <c r="AL168" s="64">
        <f t="shared" si="50"/>
        <v>2.5584008752142897</v>
      </c>
      <c r="AM168" s="64">
        <f t="shared" si="50"/>
        <v>2.5276626249675034</v>
      </c>
      <c r="AN168" s="64">
        <f t="shared" si="50"/>
        <v>2.5849672957206287</v>
      </c>
      <c r="AO168" s="64">
        <f t="shared" si="50"/>
        <v>2.7018020965959093</v>
      </c>
      <c r="AP168" s="64">
        <f t="shared" si="50"/>
        <v>2.692162803258928</v>
      </c>
      <c r="AQ168" s="64">
        <f t="shared" si="50"/>
        <v>2.7576578391433753</v>
      </c>
      <c r="AR168" s="64">
        <f t="shared" si="50"/>
        <v>2.7992165881446556</v>
      </c>
      <c r="AS168" s="64">
        <f t="shared" si="50"/>
        <v>2.766349057981432</v>
      </c>
      <c r="AT168" s="64">
        <f t="shared" si="50"/>
        <v>2.816861852119696</v>
      </c>
      <c r="AU168" s="64">
        <f t="shared" si="50"/>
        <v>2.8032133776809771</v>
      </c>
      <c r="AV168" s="64">
        <f t="shared" si="50"/>
        <v>2.8387693393464395</v>
      </c>
      <c r="AW168" s="64">
        <f t="shared" si="50"/>
        <v>2.9376568461268957</v>
      </c>
      <c r="AX168" s="64">
        <f t="shared" si="50"/>
        <v>2.9370962859292433</v>
      </c>
      <c r="AY168" s="64">
        <f t="shared" si="50"/>
        <v>3.0541173969387967</v>
      </c>
      <c r="AZ168" s="64">
        <f t="shared" si="50"/>
        <v>3.1027629706855446</v>
      </c>
      <c r="BA168" s="64">
        <f t="shared" si="50"/>
        <v>3.1962244780678812</v>
      </c>
      <c r="BB168" s="64">
        <f t="shared" si="50"/>
        <v>3.2163033720003043</v>
      </c>
      <c r="BC168" s="64">
        <f t="shared" si="50"/>
        <v>3.2886849178411168</v>
      </c>
      <c r="BD168" s="64">
        <f t="shared" si="50"/>
        <v>3.3558740814090133</v>
      </c>
      <c r="BE168" s="64">
        <f t="shared" si="50"/>
        <v>3.493746869070034</v>
      </c>
      <c r="BF168" s="64">
        <f t="shared" si="50"/>
        <v>3.5169838547139904</v>
      </c>
      <c r="BG168" s="65">
        <f t="shared" si="50"/>
        <v>3.4473011110892244</v>
      </c>
      <c r="BH168" s="38"/>
      <c r="BI168"/>
      <c r="BJ168"/>
      <c r="BK168"/>
      <c r="BL168"/>
      <c r="BM168"/>
      <c r="BN168"/>
      <c r="BO168"/>
      <c r="BP168"/>
      <c r="BQ168"/>
    </row>
    <row r="169" spans="1:69" s="37" customFormat="1" x14ac:dyDescent="0.2">
      <c r="A169" s="5" t="s">
        <v>122</v>
      </c>
      <c r="B169" s="5" t="s">
        <v>112</v>
      </c>
      <c r="C169" s="5" t="s">
        <v>113</v>
      </c>
      <c r="D169" s="5" t="s">
        <v>123</v>
      </c>
      <c r="E169" s="5" t="s">
        <v>114</v>
      </c>
      <c r="F169" s="67">
        <f t="shared" ref="F169:BG170" si="51">F23-F96</f>
        <v>402.95879400000007</v>
      </c>
      <c r="G169" s="67">
        <f t="shared" si="51"/>
        <v>428.22552600000006</v>
      </c>
      <c r="H169" s="67">
        <f t="shared" si="51"/>
        <v>458.75953199999998</v>
      </c>
      <c r="I169" s="67">
        <f t="shared" si="51"/>
        <v>482.83927399999993</v>
      </c>
      <c r="J169" s="67">
        <f t="shared" si="51"/>
        <v>476.73399500000005</v>
      </c>
      <c r="K169" s="67">
        <f t="shared" si="51"/>
        <v>493.01562899999999</v>
      </c>
      <c r="L169" s="67">
        <f t="shared" si="51"/>
        <v>532.144496</v>
      </c>
      <c r="M169" s="67">
        <f t="shared" si="51"/>
        <v>538.88044099999991</v>
      </c>
      <c r="N169" s="67">
        <f t="shared" si="51"/>
        <v>553.9686200000001</v>
      </c>
      <c r="O169" s="67">
        <f t="shared" si="51"/>
        <v>595.17925900000012</v>
      </c>
      <c r="P169" s="67">
        <f t="shared" si="51"/>
        <v>613.29976599999986</v>
      </c>
      <c r="Q169" s="67">
        <f t="shared" si="51"/>
        <v>594.96247600000004</v>
      </c>
      <c r="R169" s="67">
        <f t="shared" si="51"/>
        <v>628.08836900000006</v>
      </c>
      <c r="S169" s="67">
        <f t="shared" si="51"/>
        <v>648.53376300000014</v>
      </c>
      <c r="T169" s="67">
        <f t="shared" si="51"/>
        <v>691.5954710000002</v>
      </c>
      <c r="U169" s="67">
        <f t="shared" si="51"/>
        <v>706.24606700000015</v>
      </c>
      <c r="V169" s="67">
        <f t="shared" si="51"/>
        <v>708.86526500000002</v>
      </c>
      <c r="W169" s="67">
        <f t="shared" si="51"/>
        <v>756.6358909999999</v>
      </c>
      <c r="X169" s="67">
        <f t="shared" si="51"/>
        <v>756.02694000000008</v>
      </c>
      <c r="Y169" s="67">
        <f t="shared" si="51"/>
        <v>779.88804100000004</v>
      </c>
      <c r="Z169" s="67">
        <f t="shared" si="51"/>
        <v>824.75680899999998</v>
      </c>
      <c r="AA169" s="67">
        <f t="shared" si="51"/>
        <v>839.104016</v>
      </c>
      <c r="AB169" s="67">
        <f t="shared" si="51"/>
        <v>895.89360299999998</v>
      </c>
      <c r="AC169" s="67">
        <f t="shared" si="51"/>
        <v>925.40730300000018</v>
      </c>
      <c r="AD169" s="67">
        <f t="shared" si="51"/>
        <v>930.95066800000018</v>
      </c>
      <c r="AE169" s="67">
        <f t="shared" si="51"/>
        <v>951.50460899999996</v>
      </c>
      <c r="AF169" s="67">
        <f t="shared" si="51"/>
        <v>943.6752459999999</v>
      </c>
      <c r="AG169" s="67">
        <f t="shared" si="51"/>
        <v>991.05150900000001</v>
      </c>
      <c r="AH169" s="67">
        <f t="shared" si="51"/>
        <v>1021.0545970000003</v>
      </c>
      <c r="AI169" s="67">
        <f t="shared" si="51"/>
        <v>1050.9945109999999</v>
      </c>
      <c r="AJ169" s="67">
        <f t="shared" si="51"/>
        <v>1063.7117459999999</v>
      </c>
      <c r="AK169" s="67">
        <f t="shared" si="51"/>
        <v>1087.5206868</v>
      </c>
      <c r="AL169" s="67">
        <f t="shared" si="51"/>
        <v>1114.2565928000001</v>
      </c>
      <c r="AM169" s="67">
        <f t="shared" si="51"/>
        <v>1115.5753989999998</v>
      </c>
      <c r="AN169" s="67">
        <f t="shared" si="51"/>
        <v>1135.8108894000002</v>
      </c>
      <c r="AO169" s="67">
        <f t="shared" si="51"/>
        <v>1217.6798123999999</v>
      </c>
      <c r="AP169" s="67">
        <f t="shared" si="51"/>
        <v>1201.3539329999999</v>
      </c>
      <c r="AQ169" s="67">
        <f t="shared" si="51"/>
        <v>1235.3182187999998</v>
      </c>
      <c r="AR169" s="67">
        <f t="shared" si="51"/>
        <v>1246.6176377000002</v>
      </c>
      <c r="AS169" s="67">
        <f t="shared" si="51"/>
        <v>1211.8324369999998</v>
      </c>
      <c r="AT169" s="67">
        <f t="shared" si="51"/>
        <v>1230.895129</v>
      </c>
      <c r="AU169" s="67">
        <f t="shared" si="51"/>
        <v>1200.7333070000002</v>
      </c>
      <c r="AV169" s="67">
        <f t="shared" si="51"/>
        <v>1255.9655928</v>
      </c>
      <c r="AW169" s="67">
        <f t="shared" si="51"/>
        <v>1295.3741910999997</v>
      </c>
      <c r="AX169" s="67">
        <f t="shared" si="51"/>
        <v>1340.6064521000003</v>
      </c>
      <c r="AY169" s="67">
        <f t="shared" si="51"/>
        <v>1381.7609251000003</v>
      </c>
      <c r="AZ169" s="67">
        <f t="shared" si="51"/>
        <v>1428.3638790900004</v>
      </c>
      <c r="BA169" s="67">
        <f t="shared" si="51"/>
        <v>1484.2015039200001</v>
      </c>
      <c r="BB169" s="67">
        <f t="shared" si="51"/>
        <v>1478.4893633000002</v>
      </c>
      <c r="BC169" s="67">
        <f t="shared" si="51"/>
        <v>1550.5747214999999</v>
      </c>
      <c r="BD169" s="67">
        <f t="shared" si="51"/>
        <v>1594.1008019299998</v>
      </c>
      <c r="BE169" s="67">
        <f t="shared" si="51"/>
        <v>1649.5452217299999</v>
      </c>
      <c r="BF169" s="67">
        <f t="shared" si="51"/>
        <v>1709.1354839900005</v>
      </c>
      <c r="BG169" s="68">
        <f t="shared" si="51"/>
        <v>1698.208288628532</v>
      </c>
      <c r="BH169" s="38"/>
      <c r="BI169"/>
      <c r="BJ169"/>
      <c r="BK169"/>
      <c r="BL169"/>
      <c r="BM169"/>
      <c r="BN169"/>
      <c r="BO169"/>
      <c r="BP169"/>
      <c r="BQ169"/>
    </row>
    <row r="170" spans="1:69" s="37" customFormat="1" x14ac:dyDescent="0.2">
      <c r="A170" s="49" t="s">
        <v>125</v>
      </c>
      <c r="B170" s="50" t="s">
        <v>13</v>
      </c>
      <c r="C170" s="50" t="s">
        <v>15</v>
      </c>
      <c r="D170" s="50" t="s">
        <v>125</v>
      </c>
      <c r="E170" s="50" t="s">
        <v>12</v>
      </c>
      <c r="F170" s="1">
        <f t="shared" si="51"/>
        <v>11.784767999999998</v>
      </c>
      <c r="G170" s="1">
        <f t="shared" si="51"/>
        <v>11.443252000000001</v>
      </c>
      <c r="H170" s="1">
        <f t="shared" si="51"/>
        <v>11.582368000000002</v>
      </c>
      <c r="I170" s="1">
        <f t="shared" si="51"/>
        <v>12.004499000000003</v>
      </c>
      <c r="J170" s="1">
        <f t="shared" si="51"/>
        <v>10.71664</v>
      </c>
      <c r="K170" s="1">
        <f t="shared" si="51"/>
        <v>10.581537000000003</v>
      </c>
      <c r="L170" s="1">
        <f t="shared" si="51"/>
        <v>10.83745</v>
      </c>
      <c r="M170" s="1">
        <f t="shared" si="51"/>
        <v>10.972725000000001</v>
      </c>
      <c r="N170" s="1">
        <f t="shared" si="51"/>
        <v>11.024922000000004</v>
      </c>
      <c r="O170" s="1">
        <f t="shared" si="51"/>
        <v>11.236588999999995</v>
      </c>
      <c r="P170" s="1">
        <f t="shared" si="51"/>
        <v>11.456575000000001</v>
      </c>
      <c r="Q170" s="1">
        <f t="shared" si="51"/>
        <v>11.932904000000001</v>
      </c>
      <c r="R170" s="1">
        <f t="shared" si="51"/>
        <v>13.489899999999995</v>
      </c>
      <c r="S170" s="1">
        <f t="shared" si="51"/>
        <v>15.160795</v>
      </c>
      <c r="T170" s="1">
        <f t="shared" si="51"/>
        <v>15.760541</v>
      </c>
      <c r="U170" s="1">
        <f t="shared" si="51"/>
        <v>15.864414</v>
      </c>
      <c r="V170" s="1">
        <f t="shared" si="51"/>
        <v>17.225458999999997</v>
      </c>
      <c r="W170" s="1">
        <f t="shared" si="51"/>
        <v>18.984368000000007</v>
      </c>
      <c r="X170" s="1">
        <f t="shared" si="51"/>
        <v>20.467990000000004</v>
      </c>
      <c r="Y170" s="1">
        <f t="shared" si="51"/>
        <v>21.357444000000008</v>
      </c>
      <c r="Z170" s="1">
        <f t="shared" si="51"/>
        <v>21.874438999999995</v>
      </c>
      <c r="AA170" s="1">
        <f t="shared" si="51"/>
        <v>22.394380000000002</v>
      </c>
      <c r="AB170" s="1">
        <f t="shared" si="51"/>
        <v>21.831242</v>
      </c>
      <c r="AC170" s="1">
        <f t="shared" si="51"/>
        <v>24.250232</v>
      </c>
      <c r="AD170" s="1">
        <f t="shared" si="51"/>
        <v>26.158274999999996</v>
      </c>
      <c r="AE170" s="1">
        <f t="shared" si="51"/>
        <v>26.200799</v>
      </c>
      <c r="AF170" s="1">
        <f t="shared" si="51"/>
        <v>26.837446999999994</v>
      </c>
      <c r="AG170" s="1">
        <f t="shared" si="51"/>
        <v>28.976472999999999</v>
      </c>
      <c r="AH170" s="1">
        <f t="shared" si="51"/>
        <v>31.691739000000002</v>
      </c>
      <c r="AI170" s="1">
        <f t="shared" si="51"/>
        <v>31.80336599999999</v>
      </c>
      <c r="AJ170" s="1">
        <f t="shared" si="51"/>
        <v>29.219420999999997</v>
      </c>
      <c r="AK170" s="1">
        <f t="shared" si="51"/>
        <v>30.286036000000006</v>
      </c>
      <c r="AL170" s="1">
        <f t="shared" si="51"/>
        <v>34.261125000000007</v>
      </c>
      <c r="AM170" s="1">
        <f t="shared" si="51"/>
        <v>35.809416000000006</v>
      </c>
      <c r="AN170" s="1">
        <f t="shared" si="51"/>
        <v>35.685161999999998</v>
      </c>
      <c r="AO170" s="1">
        <f t="shared" si="51"/>
        <v>33.451713999999996</v>
      </c>
      <c r="AP170" s="1">
        <f t="shared" si="51"/>
        <v>36.860959999999992</v>
      </c>
      <c r="AQ170" s="1">
        <f t="shared" si="51"/>
        <v>40.134732</v>
      </c>
      <c r="AR170" s="1">
        <f t="shared" si="51"/>
        <v>40.429447999999994</v>
      </c>
      <c r="AS170" s="1">
        <f t="shared" si="51"/>
        <v>42.714058999999999</v>
      </c>
      <c r="AT170" s="1">
        <f t="shared" si="51"/>
        <v>44.975079000000008</v>
      </c>
      <c r="AU170" s="1">
        <f t="shared" si="51"/>
        <v>47.419040999999993</v>
      </c>
      <c r="AV170" s="1">
        <f t="shared" si="51"/>
        <v>51.855162</v>
      </c>
      <c r="AW170" s="1">
        <f t="shared" si="51"/>
        <v>58.912644999999998</v>
      </c>
      <c r="AX170" s="1">
        <f t="shared" si="51"/>
        <v>60.647149999999996</v>
      </c>
      <c r="AY170" s="1">
        <f t="shared" si="51"/>
        <v>61.413542000000007</v>
      </c>
      <c r="AZ170" s="1">
        <f t="shared" si="51"/>
        <v>60.941694999999996</v>
      </c>
      <c r="BA170" s="1">
        <f t="shared" si="51"/>
        <v>63.134100000000011</v>
      </c>
      <c r="BB170" s="1">
        <f t="shared" si="51"/>
        <v>64.849255579999976</v>
      </c>
      <c r="BC170" s="1">
        <f t="shared" si="51"/>
        <v>67.359693030000017</v>
      </c>
      <c r="BD170" s="1">
        <f t="shared" si="51"/>
        <v>69.217113479999995</v>
      </c>
      <c r="BE170" s="1">
        <f t="shared" si="51"/>
        <v>68.840068069999987</v>
      </c>
      <c r="BF170" s="1">
        <f t="shared" si="51"/>
        <v>75.521962559999992</v>
      </c>
      <c r="BG170" s="1">
        <f t="shared" si="51"/>
        <v>76.601199756322032</v>
      </c>
      <c r="BH170" s="38"/>
      <c r="BI170"/>
      <c r="BJ170"/>
      <c r="BK170"/>
      <c r="BL170"/>
      <c r="BM170"/>
      <c r="BN170"/>
      <c r="BO170"/>
      <c r="BP170"/>
      <c r="BQ170"/>
    </row>
    <row r="171" spans="1:69" s="37" customFormat="1" x14ac:dyDescent="0.2">
      <c r="A171" s="53" t="s">
        <v>125</v>
      </c>
      <c r="B171" s="54" t="s">
        <v>11</v>
      </c>
      <c r="C171" s="54" t="s">
        <v>14</v>
      </c>
      <c r="D171" s="54" t="s">
        <v>125</v>
      </c>
      <c r="E171" s="54" t="s">
        <v>11</v>
      </c>
      <c r="F171" s="55">
        <f>F172/F170</f>
        <v>0.63489565513720747</v>
      </c>
      <c r="G171" s="55">
        <f t="shared" ref="G171:BG171" si="52">G172/G170</f>
        <v>0.69013983088024278</v>
      </c>
      <c r="H171" s="55">
        <f t="shared" si="52"/>
        <v>0.7136671879187394</v>
      </c>
      <c r="I171" s="55">
        <f t="shared" si="52"/>
        <v>0.77254585968144052</v>
      </c>
      <c r="J171" s="55">
        <f t="shared" si="52"/>
        <v>0.72842877991609267</v>
      </c>
      <c r="K171" s="55">
        <f t="shared" si="52"/>
        <v>0.95257314698233331</v>
      </c>
      <c r="L171" s="55">
        <f t="shared" si="52"/>
        <v>0.95531208909845056</v>
      </c>
      <c r="M171" s="55">
        <f t="shared" si="52"/>
        <v>0.93875040156387779</v>
      </c>
      <c r="N171" s="55">
        <f t="shared" si="52"/>
        <v>0.9334390755780404</v>
      </c>
      <c r="O171" s="55">
        <f t="shared" si="52"/>
        <v>1.0596193382173194</v>
      </c>
      <c r="P171" s="55">
        <f t="shared" si="52"/>
        <v>1.0890427549245738</v>
      </c>
      <c r="Q171" s="55">
        <f t="shared" si="52"/>
        <v>0.97844464348326321</v>
      </c>
      <c r="R171" s="55">
        <f t="shared" si="52"/>
        <v>1.1756524510930404</v>
      </c>
      <c r="S171" s="55">
        <f t="shared" si="52"/>
        <v>1.206569114614372</v>
      </c>
      <c r="T171" s="55">
        <f t="shared" si="52"/>
        <v>1.2933313012541892</v>
      </c>
      <c r="U171" s="55">
        <f t="shared" si="52"/>
        <v>1.3257535387061889</v>
      </c>
      <c r="V171" s="55">
        <f t="shared" si="52"/>
        <v>1.3974256360890003</v>
      </c>
      <c r="W171" s="55">
        <f t="shared" si="52"/>
        <v>1.1963028213528093</v>
      </c>
      <c r="X171" s="55">
        <f t="shared" si="52"/>
        <v>1.2253379545329071</v>
      </c>
      <c r="Y171" s="55">
        <f t="shared" si="52"/>
        <v>1.4044644106289115</v>
      </c>
      <c r="Z171" s="55">
        <f t="shared" si="52"/>
        <v>1.470442190540292</v>
      </c>
      <c r="AA171" s="55">
        <f t="shared" si="52"/>
        <v>1.3446092725049756</v>
      </c>
      <c r="AB171" s="55">
        <f t="shared" si="52"/>
        <v>1.4970866522390256</v>
      </c>
      <c r="AC171" s="55">
        <f t="shared" si="52"/>
        <v>1.5449024570156684</v>
      </c>
      <c r="AD171" s="55">
        <f t="shared" si="52"/>
        <v>1.5785816916444229</v>
      </c>
      <c r="AE171" s="55">
        <f t="shared" si="52"/>
        <v>1.4480386266082959</v>
      </c>
      <c r="AF171" s="55">
        <f t="shared" si="52"/>
        <v>1.5832478774899867</v>
      </c>
      <c r="AG171" s="55">
        <f t="shared" si="52"/>
        <v>1.6118269121297131</v>
      </c>
      <c r="AH171" s="55">
        <f t="shared" si="52"/>
        <v>1.5669364499057623</v>
      </c>
      <c r="AI171" s="55">
        <f t="shared" si="52"/>
        <v>1.6080436894635624</v>
      </c>
      <c r="AJ171" s="55">
        <f t="shared" si="52"/>
        <v>1.5274964894068233</v>
      </c>
      <c r="AK171" s="55">
        <f t="shared" si="52"/>
        <v>1.6800504694638805</v>
      </c>
      <c r="AL171" s="55">
        <f t="shared" si="52"/>
        <v>1.7673530276661957</v>
      </c>
      <c r="AM171" s="55">
        <f t="shared" si="52"/>
        <v>1.780738423659296</v>
      </c>
      <c r="AN171" s="55">
        <f t="shared" si="52"/>
        <v>1.7847497791939408</v>
      </c>
      <c r="AO171" s="55">
        <f t="shared" si="52"/>
        <v>1.8327643839116892</v>
      </c>
      <c r="AP171" s="55">
        <f t="shared" si="52"/>
        <v>1.7929378399260361</v>
      </c>
      <c r="AQ171" s="55">
        <f t="shared" si="52"/>
        <v>1.9969847313294626</v>
      </c>
      <c r="AR171" s="55">
        <f t="shared" si="52"/>
        <v>1.983293761517595</v>
      </c>
      <c r="AS171" s="55">
        <f t="shared" si="52"/>
        <v>1.9027686879394909</v>
      </c>
      <c r="AT171" s="55">
        <f t="shared" si="52"/>
        <v>2.1227727026338297</v>
      </c>
      <c r="AU171" s="55">
        <f t="shared" si="52"/>
        <v>2.150224062945516</v>
      </c>
      <c r="AV171" s="55">
        <f t="shared" si="52"/>
        <v>2.3037036312797552</v>
      </c>
      <c r="AW171" s="55">
        <f t="shared" si="52"/>
        <v>1.94720668202896</v>
      </c>
      <c r="AX171" s="55">
        <f t="shared" si="52"/>
        <v>2.0523192433609827</v>
      </c>
      <c r="AY171" s="55">
        <f t="shared" si="52"/>
        <v>2.0765211848552876</v>
      </c>
      <c r="AZ171" s="55">
        <f t="shared" si="52"/>
        <v>2.3177145630754117</v>
      </c>
      <c r="BA171" s="55">
        <f t="shared" si="52"/>
        <v>2.2817625023560959</v>
      </c>
      <c r="BB171" s="55">
        <f t="shared" si="52"/>
        <v>1.9233008287371316</v>
      </c>
      <c r="BC171" s="55">
        <f t="shared" si="52"/>
        <v>2.4492928123428532</v>
      </c>
      <c r="BD171" s="55">
        <f t="shared" si="52"/>
        <v>2.416570245569853</v>
      </c>
      <c r="BE171" s="55">
        <f t="shared" si="52"/>
        <v>2.147262482362621</v>
      </c>
      <c r="BF171" s="55">
        <f t="shared" si="52"/>
        <v>2.3140114834960661</v>
      </c>
      <c r="BG171" s="55">
        <f t="shared" si="52"/>
        <v>2.4805158419988813</v>
      </c>
      <c r="BH171" s="38"/>
      <c r="BI171"/>
      <c r="BJ171"/>
      <c r="BK171"/>
      <c r="BL171"/>
      <c r="BM171"/>
      <c r="BN171"/>
      <c r="BO171"/>
      <c r="BP171"/>
      <c r="BQ171"/>
    </row>
    <row r="172" spans="1:69" s="37" customFormat="1" x14ac:dyDescent="0.2">
      <c r="A172" s="53" t="s">
        <v>125</v>
      </c>
      <c r="B172" s="54" t="s">
        <v>112</v>
      </c>
      <c r="C172" s="54" t="s">
        <v>113</v>
      </c>
      <c r="D172" s="54" t="s">
        <v>125</v>
      </c>
      <c r="E172" s="54" t="s">
        <v>114</v>
      </c>
      <c r="F172" s="2">
        <f t="shared" ref="F172:BG173" si="53">F26-F99</f>
        <v>7.482097999999997</v>
      </c>
      <c r="G172" s="2">
        <f t="shared" si="53"/>
        <v>7.8974440000000001</v>
      </c>
      <c r="H172" s="2">
        <f t="shared" si="53"/>
        <v>8.2659559999999956</v>
      </c>
      <c r="I172" s="2">
        <f t="shared" si="53"/>
        <v>9.2740259999999957</v>
      </c>
      <c r="J172" s="2">
        <f t="shared" si="53"/>
        <v>7.8063089999999953</v>
      </c>
      <c r="K172" s="2">
        <f t="shared" si="53"/>
        <v>10.079688000000001</v>
      </c>
      <c r="L172" s="2">
        <f t="shared" si="53"/>
        <v>10.353147000000003</v>
      </c>
      <c r="M172" s="2">
        <f t="shared" si="53"/>
        <v>10.300650000000001</v>
      </c>
      <c r="N172" s="2">
        <f t="shared" si="53"/>
        <v>10.291093000000004</v>
      </c>
      <c r="O172" s="2">
        <f t="shared" si="53"/>
        <v>11.906507000000005</v>
      </c>
      <c r="P172" s="2">
        <f t="shared" si="53"/>
        <v>12.476700000000001</v>
      </c>
      <c r="Q172" s="2">
        <f t="shared" si="53"/>
        <v>11.675686000000006</v>
      </c>
      <c r="R172" s="2">
        <f t="shared" si="53"/>
        <v>15.859434</v>
      </c>
      <c r="S172" s="2">
        <f t="shared" si="53"/>
        <v>18.292546999999999</v>
      </c>
      <c r="T172" s="2">
        <f t="shared" si="53"/>
        <v>20.383600999999999</v>
      </c>
      <c r="U172" s="2">
        <f t="shared" si="53"/>
        <v>21.032303000000006</v>
      </c>
      <c r="V172" s="2">
        <f t="shared" si="53"/>
        <v>24.071297999999992</v>
      </c>
      <c r="W172" s="2">
        <f t="shared" si="53"/>
        <v>22.711053</v>
      </c>
      <c r="X172" s="2">
        <f t="shared" si="53"/>
        <v>25.080204999999999</v>
      </c>
      <c r="Y172" s="2">
        <f t="shared" si="53"/>
        <v>29.995769999999993</v>
      </c>
      <c r="Z172" s="2">
        <f t="shared" si="53"/>
        <v>32.165097999999986</v>
      </c>
      <c r="AA172" s="2">
        <f t="shared" si="53"/>
        <v>30.111690999999979</v>
      </c>
      <c r="AB172" s="2">
        <f t="shared" si="53"/>
        <v>32.683261000000009</v>
      </c>
      <c r="AC172" s="2">
        <f t="shared" si="53"/>
        <v>37.464242999999989</v>
      </c>
      <c r="AD172" s="2">
        <f t="shared" si="53"/>
        <v>41.292974000000008</v>
      </c>
      <c r="AE172" s="2">
        <f t="shared" si="53"/>
        <v>37.939769000000013</v>
      </c>
      <c r="AF172" s="2">
        <f t="shared" si="53"/>
        <v>42.490331000000005</v>
      </c>
      <c r="AG172" s="2">
        <f t="shared" si="53"/>
        <v>46.705058999999999</v>
      </c>
      <c r="AH172" s="2">
        <f t="shared" si="53"/>
        <v>49.658940999999999</v>
      </c>
      <c r="AI172" s="2">
        <f t="shared" si="53"/>
        <v>51.141202</v>
      </c>
      <c r="AJ172" s="2">
        <f t="shared" si="53"/>
        <v>44.632563000000005</v>
      </c>
      <c r="AK172" s="2">
        <f t="shared" si="53"/>
        <v>50.882068999999994</v>
      </c>
      <c r="AL172" s="2">
        <f t="shared" si="53"/>
        <v>60.551503000000004</v>
      </c>
      <c r="AM172" s="2">
        <f t="shared" si="53"/>
        <v>63.767202999999981</v>
      </c>
      <c r="AN172" s="2">
        <f t="shared" si="53"/>
        <v>63.689085000000006</v>
      </c>
      <c r="AO172" s="2">
        <f t="shared" si="53"/>
        <v>61.309110000000018</v>
      </c>
      <c r="AP172" s="2">
        <f t="shared" si="53"/>
        <v>66.089410000000001</v>
      </c>
      <c r="AQ172" s="2">
        <f t="shared" si="53"/>
        <v>80.14844699999999</v>
      </c>
      <c r="AR172" s="2">
        <f t="shared" si="53"/>
        <v>80.183471999999995</v>
      </c>
      <c r="AS172" s="2">
        <f t="shared" si="53"/>
        <v>81.274974</v>
      </c>
      <c r="AT172" s="2">
        <f t="shared" si="53"/>
        <v>95.47187000000001</v>
      </c>
      <c r="AU172" s="2">
        <f t="shared" si="53"/>
        <v>101.961563</v>
      </c>
      <c r="AV172" s="2">
        <f t="shared" si="53"/>
        <v>119.45892499999998</v>
      </c>
      <c r="AW172" s="2">
        <f t="shared" si="53"/>
        <v>114.71509599999999</v>
      </c>
      <c r="AX172" s="2">
        <f t="shared" si="53"/>
        <v>124.467313</v>
      </c>
      <c r="AY172" s="2">
        <f t="shared" si="53"/>
        <v>127.52652099999999</v>
      </c>
      <c r="AZ172" s="2">
        <f t="shared" si="53"/>
        <v>141.245454</v>
      </c>
      <c r="BA172" s="2">
        <f t="shared" si="53"/>
        <v>144.05702200000002</v>
      </c>
      <c r="BB172" s="2">
        <f t="shared" si="53"/>
        <v>124.72462700000001</v>
      </c>
      <c r="BC172" s="2">
        <f t="shared" si="53"/>
        <v>164.98361198000003</v>
      </c>
      <c r="BD172" s="2">
        <f t="shared" si="53"/>
        <v>167.26801691999998</v>
      </c>
      <c r="BE172" s="2">
        <f t="shared" si="53"/>
        <v>147.81769544999997</v>
      </c>
      <c r="BF172" s="2">
        <f t="shared" si="53"/>
        <v>174.75868861999996</v>
      </c>
      <c r="BG172" s="2">
        <f t="shared" si="53"/>
        <v>190.01048951167763</v>
      </c>
      <c r="BH172" s="38"/>
      <c r="BI172"/>
      <c r="BJ172"/>
      <c r="BK172"/>
      <c r="BL172"/>
      <c r="BM172"/>
      <c r="BN172"/>
      <c r="BO172"/>
      <c r="BP172"/>
      <c r="BQ172"/>
    </row>
    <row r="173" spans="1:69" s="37" customFormat="1" x14ac:dyDescent="0.2">
      <c r="A173" s="49" t="s">
        <v>127</v>
      </c>
      <c r="B173" s="50" t="s">
        <v>13</v>
      </c>
      <c r="C173" s="50" t="s">
        <v>15</v>
      </c>
      <c r="D173" s="69" t="s">
        <v>127</v>
      </c>
      <c r="E173" s="50" t="s">
        <v>12</v>
      </c>
      <c r="F173" s="1">
        <f t="shared" si="53"/>
        <v>5.1810740000000006</v>
      </c>
      <c r="G173" s="1">
        <f t="shared" si="53"/>
        <v>5.3327960000000001</v>
      </c>
      <c r="H173" s="1">
        <f t="shared" si="53"/>
        <v>5.4241019999999995</v>
      </c>
      <c r="I173" s="1">
        <f t="shared" si="53"/>
        <v>5.6600719999999995</v>
      </c>
      <c r="J173" s="1">
        <f t="shared" si="53"/>
        <v>5.5621999999999998</v>
      </c>
      <c r="K173" s="1">
        <f t="shared" si="53"/>
        <v>5.4402049999999997</v>
      </c>
      <c r="L173" s="1">
        <f t="shared" si="53"/>
        <v>5.4570419999999995</v>
      </c>
      <c r="M173" s="1">
        <f t="shared" si="53"/>
        <v>5.5272839999999999</v>
      </c>
      <c r="N173" s="1">
        <f t="shared" si="53"/>
        <v>5.1074729999999997</v>
      </c>
      <c r="O173" s="1">
        <f t="shared" si="53"/>
        <v>5.4599489999999982</v>
      </c>
      <c r="P173" s="1">
        <f t="shared" si="53"/>
        <v>5.8048290000000007</v>
      </c>
      <c r="Q173" s="1">
        <f t="shared" si="53"/>
        <v>6.4652330000000005</v>
      </c>
      <c r="R173" s="1">
        <f t="shared" si="53"/>
        <v>6.2425160000000011</v>
      </c>
      <c r="S173" s="1">
        <f t="shared" si="53"/>
        <v>6.3404910000000001</v>
      </c>
      <c r="T173" s="1">
        <f t="shared" si="53"/>
        <v>6.7733000000000008</v>
      </c>
      <c r="U173" s="1">
        <f t="shared" si="53"/>
        <v>6.4960759999999986</v>
      </c>
      <c r="V173" s="1">
        <f t="shared" si="53"/>
        <v>6.2089289999999995</v>
      </c>
      <c r="W173" s="1">
        <f t="shared" si="53"/>
        <v>6.9192080000000002</v>
      </c>
      <c r="X173" s="1">
        <f t="shared" si="53"/>
        <v>7.2445620000000002</v>
      </c>
      <c r="Y173" s="1">
        <f t="shared" si="53"/>
        <v>7.220717999999998</v>
      </c>
      <c r="Z173" s="1">
        <f t="shared" si="53"/>
        <v>8.8170710000000003</v>
      </c>
      <c r="AA173" s="1">
        <f t="shared" si="53"/>
        <v>9.3807159999999996</v>
      </c>
      <c r="AB173" s="1">
        <f t="shared" si="53"/>
        <v>8.3382879999999986</v>
      </c>
      <c r="AC173" s="1">
        <f t="shared" si="53"/>
        <v>8.0592959999999998</v>
      </c>
      <c r="AD173" s="1">
        <f t="shared" si="53"/>
        <v>9.3294449999999998</v>
      </c>
      <c r="AE173" s="1">
        <f t="shared" si="53"/>
        <v>9.7803399999999989</v>
      </c>
      <c r="AF173" s="1">
        <f t="shared" si="53"/>
        <v>9.8117099999999979</v>
      </c>
      <c r="AG173" s="1">
        <f t="shared" si="53"/>
        <v>10.371036000000002</v>
      </c>
      <c r="AH173" s="1">
        <f t="shared" si="53"/>
        <v>10.765015000000002</v>
      </c>
      <c r="AI173" s="1">
        <f t="shared" si="53"/>
        <v>11.360578000000004</v>
      </c>
      <c r="AJ173" s="1">
        <f t="shared" si="53"/>
        <v>12.800292000000001</v>
      </c>
      <c r="AK173" s="1">
        <f t="shared" si="53"/>
        <v>13.405505000000002</v>
      </c>
      <c r="AL173" s="1">
        <f t="shared" si="53"/>
        <v>12.192010999999999</v>
      </c>
      <c r="AM173" s="1">
        <f t="shared" si="53"/>
        <v>12.741775000000001</v>
      </c>
      <c r="AN173" s="1">
        <f t="shared" si="53"/>
        <v>13.673820999999998</v>
      </c>
      <c r="AO173" s="1">
        <f t="shared" si="53"/>
        <v>14.013896000000001</v>
      </c>
      <c r="AP173" s="1">
        <f t="shared" si="53"/>
        <v>13.720929999999999</v>
      </c>
      <c r="AQ173" s="1">
        <f t="shared" si="53"/>
        <v>14.319196000000002</v>
      </c>
      <c r="AR173" s="1">
        <f t="shared" si="53"/>
        <v>14.216113000000002</v>
      </c>
      <c r="AS173" s="1">
        <f t="shared" si="53"/>
        <v>14.286142999999999</v>
      </c>
      <c r="AT173" s="1">
        <f t="shared" si="53"/>
        <v>12.292530000000001</v>
      </c>
      <c r="AU173" s="1">
        <f t="shared" si="53"/>
        <v>12.894005999999997</v>
      </c>
      <c r="AV173" s="1">
        <f t="shared" si="53"/>
        <v>12.603563000000001</v>
      </c>
      <c r="AW173" s="1">
        <f t="shared" si="53"/>
        <v>13.661693000000001</v>
      </c>
      <c r="AX173" s="1">
        <f t="shared" si="53"/>
        <v>15.585902000000001</v>
      </c>
      <c r="AY173" s="1">
        <f t="shared" si="53"/>
        <v>14.222532000000001</v>
      </c>
      <c r="AZ173" s="1">
        <f t="shared" si="53"/>
        <v>13.442144999999996</v>
      </c>
      <c r="BA173" s="1">
        <f t="shared" si="53"/>
        <v>13.470970999999999</v>
      </c>
      <c r="BB173" s="1">
        <f t="shared" si="53"/>
        <v>14.554396000000001</v>
      </c>
      <c r="BC173" s="1">
        <f t="shared" si="53"/>
        <v>13.852239999999998</v>
      </c>
      <c r="BD173" s="1">
        <f t="shared" si="53"/>
        <v>14.84534</v>
      </c>
      <c r="BE173" s="1">
        <f t="shared" si="53"/>
        <v>14.406476000000005</v>
      </c>
      <c r="BF173" s="1">
        <f t="shared" si="53"/>
        <v>14.966938000000003</v>
      </c>
      <c r="BG173" s="1">
        <f t="shared" si="53"/>
        <v>15.351304301334935</v>
      </c>
      <c r="BH173" s="38"/>
      <c r="BI173"/>
      <c r="BJ173"/>
      <c r="BK173"/>
      <c r="BL173"/>
      <c r="BM173"/>
      <c r="BN173"/>
      <c r="BO173"/>
      <c r="BP173"/>
      <c r="BQ173"/>
    </row>
    <row r="174" spans="1:69" s="37" customFormat="1" x14ac:dyDescent="0.2">
      <c r="A174" s="53" t="s">
        <v>127</v>
      </c>
      <c r="B174" s="54" t="s">
        <v>11</v>
      </c>
      <c r="C174" s="54" t="s">
        <v>14</v>
      </c>
      <c r="D174" s="54" t="s">
        <v>127</v>
      </c>
      <c r="E174" s="54" t="s">
        <v>11</v>
      </c>
      <c r="F174" s="55">
        <f>F175/F173</f>
        <v>0.40894590581026247</v>
      </c>
      <c r="G174" s="55">
        <f t="shared" ref="G174:BG174" si="54">G175/G173</f>
        <v>0.41595084454758813</v>
      </c>
      <c r="H174" s="55">
        <f t="shared" si="54"/>
        <v>0.4205470324857461</v>
      </c>
      <c r="I174" s="55">
        <f t="shared" si="54"/>
        <v>0.40296837213378206</v>
      </c>
      <c r="J174" s="55">
        <f t="shared" si="54"/>
        <v>0.54073819711624893</v>
      </c>
      <c r="K174" s="55">
        <f t="shared" si="54"/>
        <v>0.48048262887152238</v>
      </c>
      <c r="L174" s="55">
        <f t="shared" si="54"/>
        <v>0.48719800947106512</v>
      </c>
      <c r="M174" s="55">
        <f t="shared" si="54"/>
        <v>0.53820339247992321</v>
      </c>
      <c r="N174" s="55">
        <f t="shared" si="54"/>
        <v>0.53166624669381501</v>
      </c>
      <c r="O174" s="55">
        <f t="shared" si="54"/>
        <v>0.55586380019300563</v>
      </c>
      <c r="P174" s="55">
        <f t="shared" si="54"/>
        <v>0.64924048580931482</v>
      </c>
      <c r="Q174" s="55">
        <f t="shared" si="54"/>
        <v>0.52196989652190406</v>
      </c>
      <c r="R174" s="55">
        <f t="shared" si="54"/>
        <v>0.58359754304194</v>
      </c>
      <c r="S174" s="55">
        <f t="shared" si="54"/>
        <v>0.56405473960928243</v>
      </c>
      <c r="T174" s="55">
        <f t="shared" si="54"/>
        <v>0.63174272511183616</v>
      </c>
      <c r="U174" s="55">
        <f t="shared" si="54"/>
        <v>0.59105804796618766</v>
      </c>
      <c r="V174" s="55">
        <f t="shared" si="54"/>
        <v>0.53049132950304312</v>
      </c>
      <c r="W174" s="55">
        <f t="shared" si="54"/>
        <v>0.57871551194876658</v>
      </c>
      <c r="X174" s="55">
        <f t="shared" si="54"/>
        <v>0.67799102278370993</v>
      </c>
      <c r="Y174" s="55">
        <f t="shared" si="54"/>
        <v>0.62034329550053058</v>
      </c>
      <c r="Z174" s="55">
        <f t="shared" si="54"/>
        <v>0.79127478955312935</v>
      </c>
      <c r="AA174" s="55">
        <f t="shared" si="54"/>
        <v>0.91936457728813026</v>
      </c>
      <c r="AB174" s="55">
        <f t="shared" si="54"/>
        <v>0.84903807592158043</v>
      </c>
      <c r="AC174" s="55">
        <f t="shared" si="54"/>
        <v>0.91618473871663231</v>
      </c>
      <c r="AD174" s="55">
        <f t="shared" si="54"/>
        <v>1.0003788006682071</v>
      </c>
      <c r="AE174" s="55">
        <f t="shared" si="54"/>
        <v>0.94885709494761938</v>
      </c>
      <c r="AF174" s="55">
        <f t="shared" si="54"/>
        <v>1.0086622005746197</v>
      </c>
      <c r="AG174" s="55">
        <f t="shared" si="54"/>
        <v>0.88813759782532786</v>
      </c>
      <c r="AH174" s="55">
        <f t="shared" si="54"/>
        <v>0.98383532210591385</v>
      </c>
      <c r="AI174" s="55">
        <f t="shared" si="54"/>
        <v>1.0365930325023949</v>
      </c>
      <c r="AJ174" s="55">
        <f t="shared" si="54"/>
        <v>1.043172921367731</v>
      </c>
      <c r="AK174" s="55">
        <f t="shared" si="54"/>
        <v>1.0617730551739748</v>
      </c>
      <c r="AL174" s="55">
        <f t="shared" si="54"/>
        <v>1.0093343091635991</v>
      </c>
      <c r="AM174" s="55">
        <f t="shared" si="54"/>
        <v>1.0476826815730149</v>
      </c>
      <c r="AN174" s="55">
        <f t="shared" si="54"/>
        <v>1.177927661916885</v>
      </c>
      <c r="AO174" s="55">
        <f t="shared" si="54"/>
        <v>1.1285147970271792</v>
      </c>
      <c r="AP174" s="55">
        <f t="shared" si="54"/>
        <v>1.2268209953698477</v>
      </c>
      <c r="AQ174" s="55">
        <f t="shared" si="54"/>
        <v>0.95786816522380203</v>
      </c>
      <c r="AR174" s="55">
        <f t="shared" si="54"/>
        <v>1.1654043549034816</v>
      </c>
      <c r="AS174" s="55">
        <f t="shared" si="54"/>
        <v>1.2517341454582951</v>
      </c>
      <c r="AT174" s="55">
        <f t="shared" si="54"/>
        <v>1.3179330861913692</v>
      </c>
      <c r="AU174" s="55">
        <f t="shared" si="54"/>
        <v>1.2616117132255098</v>
      </c>
      <c r="AV174" s="55">
        <f t="shared" si="54"/>
        <v>1.2810206923232736</v>
      </c>
      <c r="AW174" s="55">
        <f t="shared" si="54"/>
        <v>1.5051166059726273</v>
      </c>
      <c r="AX174" s="55">
        <f t="shared" si="54"/>
        <v>1.3994692767861621</v>
      </c>
      <c r="AY174" s="55">
        <f t="shared" si="54"/>
        <v>1.4240642242886143</v>
      </c>
      <c r="AZ174" s="55">
        <f t="shared" si="54"/>
        <v>1.4333978691644824</v>
      </c>
      <c r="BA174" s="55">
        <f t="shared" si="54"/>
        <v>1.4359463768424707</v>
      </c>
      <c r="BB174" s="55">
        <f t="shared" si="54"/>
        <v>1.5239827197226188</v>
      </c>
      <c r="BC174" s="55">
        <f t="shared" si="54"/>
        <v>1.5123043421136217</v>
      </c>
      <c r="BD174" s="55">
        <f t="shared" si="54"/>
        <v>1.5535293903676164</v>
      </c>
      <c r="BE174" s="55">
        <f t="shared" si="54"/>
        <v>1.5424065538303742</v>
      </c>
      <c r="BF174" s="55">
        <f t="shared" si="54"/>
        <v>1.5977226604399637</v>
      </c>
      <c r="BG174" s="55">
        <f t="shared" si="54"/>
        <v>1.5620420257797218</v>
      </c>
      <c r="BH174" s="38"/>
      <c r="BI174"/>
      <c r="BJ174"/>
      <c r="BK174"/>
      <c r="BL174"/>
      <c r="BM174"/>
      <c r="BN174"/>
      <c r="BO174"/>
      <c r="BP174"/>
      <c r="BQ174"/>
    </row>
    <row r="175" spans="1:69" s="37" customFormat="1" x14ac:dyDescent="0.2">
      <c r="A175" s="53" t="s">
        <v>127</v>
      </c>
      <c r="B175" s="54" t="s">
        <v>112</v>
      </c>
      <c r="C175" s="54" t="s">
        <v>113</v>
      </c>
      <c r="D175" s="54" t="s">
        <v>127</v>
      </c>
      <c r="E175" s="54" t="s">
        <v>114</v>
      </c>
      <c r="F175" s="2">
        <f t="shared" ref="F175:BG176" si="55">F29-F102</f>
        <v>2.118779</v>
      </c>
      <c r="G175" s="2">
        <f t="shared" si="55"/>
        <v>2.218181</v>
      </c>
      <c r="H175" s="2">
        <f t="shared" si="55"/>
        <v>2.2810900000000003</v>
      </c>
      <c r="I175" s="2">
        <f t="shared" si="55"/>
        <v>2.2808299999999999</v>
      </c>
      <c r="J175" s="2">
        <f t="shared" si="55"/>
        <v>3.0076939999999994</v>
      </c>
      <c r="K175" s="2">
        <f t="shared" si="55"/>
        <v>2.6139240000000004</v>
      </c>
      <c r="L175" s="2">
        <f t="shared" si="55"/>
        <v>2.6586599999999998</v>
      </c>
      <c r="M175" s="2">
        <f t="shared" si="55"/>
        <v>2.9748030000000001</v>
      </c>
      <c r="N175" s="2">
        <f t="shared" si="55"/>
        <v>2.7154709999999995</v>
      </c>
      <c r="O175" s="2">
        <f t="shared" si="55"/>
        <v>3.0349879999999998</v>
      </c>
      <c r="P175" s="2">
        <f t="shared" si="55"/>
        <v>3.7687299999999997</v>
      </c>
      <c r="Q175" s="2">
        <f t="shared" si="55"/>
        <v>3.3746569999999996</v>
      </c>
      <c r="R175" s="2">
        <f t="shared" si="55"/>
        <v>3.6431169999999997</v>
      </c>
      <c r="S175" s="2">
        <f t="shared" si="55"/>
        <v>3.5763839999999991</v>
      </c>
      <c r="T175" s="2">
        <f t="shared" si="55"/>
        <v>4.2789830000000002</v>
      </c>
      <c r="U175" s="2">
        <f t="shared" si="55"/>
        <v>3.8395579999999998</v>
      </c>
      <c r="V175" s="2">
        <f t="shared" si="55"/>
        <v>3.2937829999999995</v>
      </c>
      <c r="W175" s="2">
        <f t="shared" si="55"/>
        <v>4.0042530000000012</v>
      </c>
      <c r="X175" s="2">
        <f t="shared" si="55"/>
        <v>4.9117479999999993</v>
      </c>
      <c r="Y175" s="2">
        <f t="shared" si="55"/>
        <v>4.4793239999999992</v>
      </c>
      <c r="Z175" s="2">
        <f t="shared" si="55"/>
        <v>6.9767260000000002</v>
      </c>
      <c r="AA175" s="2">
        <f t="shared" si="55"/>
        <v>8.6242979999999996</v>
      </c>
      <c r="AB175" s="2">
        <f t="shared" si="55"/>
        <v>7.0795240000000019</v>
      </c>
      <c r="AC175" s="2">
        <f t="shared" si="55"/>
        <v>7.3838039999999996</v>
      </c>
      <c r="AD175" s="2">
        <f t="shared" si="55"/>
        <v>9.3329790000000017</v>
      </c>
      <c r="AE175" s="2">
        <f t="shared" si="55"/>
        <v>9.2801449999999992</v>
      </c>
      <c r="AF175" s="2">
        <f t="shared" si="55"/>
        <v>9.8967010000000002</v>
      </c>
      <c r="AG175" s="2">
        <f t="shared" si="55"/>
        <v>9.2109069999999988</v>
      </c>
      <c r="AH175" s="2">
        <f t="shared" si="55"/>
        <v>10.591001999999996</v>
      </c>
      <c r="AI175" s="2">
        <f t="shared" si="55"/>
        <v>11.776295999999997</v>
      </c>
      <c r="AJ175" s="2">
        <f t="shared" si="55"/>
        <v>13.352917999999995</v>
      </c>
      <c r="AK175" s="2">
        <f t="shared" si="55"/>
        <v>14.233603999999998</v>
      </c>
      <c r="AL175" s="2">
        <f t="shared" si="55"/>
        <v>12.305815000000001</v>
      </c>
      <c r="AM175" s="2">
        <f t="shared" si="55"/>
        <v>13.349337000000002</v>
      </c>
      <c r="AN175" s="2">
        <f t="shared" si="55"/>
        <v>16.106771999999999</v>
      </c>
      <c r="AO175" s="2">
        <f t="shared" si="55"/>
        <v>15.814888999999997</v>
      </c>
      <c r="AP175" s="2">
        <f t="shared" si="55"/>
        <v>16.833125000000003</v>
      </c>
      <c r="AQ175" s="2">
        <f t="shared" si="55"/>
        <v>13.715902000000007</v>
      </c>
      <c r="AR175" s="2">
        <f t="shared" si="55"/>
        <v>16.567520000000002</v>
      </c>
      <c r="AS175" s="2">
        <f t="shared" si="55"/>
        <v>17.882453000000002</v>
      </c>
      <c r="AT175" s="2">
        <f t="shared" si="55"/>
        <v>16.200731999999991</v>
      </c>
      <c r="AU175" s="2">
        <f t="shared" si="55"/>
        <v>16.267229</v>
      </c>
      <c r="AV175" s="2">
        <f t="shared" si="55"/>
        <v>16.145424999999996</v>
      </c>
      <c r="AW175" s="2">
        <f t="shared" si="55"/>
        <v>20.562441000000003</v>
      </c>
      <c r="AX175" s="2">
        <f t="shared" si="55"/>
        <v>21.811990999999999</v>
      </c>
      <c r="AY175" s="2">
        <f t="shared" si="55"/>
        <v>20.253798999999997</v>
      </c>
      <c r="AZ175" s="2">
        <f t="shared" si="55"/>
        <v>19.267941999999998</v>
      </c>
      <c r="BA175" s="2">
        <f t="shared" si="55"/>
        <v>19.343591999999994</v>
      </c>
      <c r="BB175" s="2">
        <f t="shared" si="55"/>
        <v>22.180648000000005</v>
      </c>
      <c r="BC175" s="2">
        <f t="shared" si="55"/>
        <v>20.948802699999995</v>
      </c>
      <c r="BD175" s="2">
        <f t="shared" si="55"/>
        <v>23.062671999999992</v>
      </c>
      <c r="BE175" s="2">
        <f t="shared" si="55"/>
        <v>22.220643000000003</v>
      </c>
      <c r="BF175" s="2">
        <f t="shared" si="55"/>
        <v>23.913015999999992</v>
      </c>
      <c r="BG175" s="2">
        <f t="shared" si="55"/>
        <v>23.97938246921818</v>
      </c>
      <c r="BH175" s="38"/>
      <c r="BI175"/>
      <c r="BJ175"/>
      <c r="BK175"/>
      <c r="BL175"/>
      <c r="BM175"/>
      <c r="BN175"/>
      <c r="BO175"/>
      <c r="BP175"/>
      <c r="BQ175"/>
    </row>
    <row r="176" spans="1:69" s="37" customFormat="1" x14ac:dyDescent="0.2">
      <c r="A176" s="49" t="s">
        <v>129</v>
      </c>
      <c r="B176" s="50" t="s">
        <v>13</v>
      </c>
      <c r="C176" s="50" t="s">
        <v>15</v>
      </c>
      <c r="D176" s="69" t="s">
        <v>129</v>
      </c>
      <c r="E176" s="50" t="s">
        <v>12</v>
      </c>
      <c r="F176" s="1">
        <f t="shared" si="55"/>
        <v>1.5039340000000001</v>
      </c>
      <c r="G176" s="1">
        <f t="shared" si="55"/>
        <v>1.7199779999999993</v>
      </c>
      <c r="H176" s="1">
        <f t="shared" si="55"/>
        <v>1.3313450000000007</v>
      </c>
      <c r="I176" s="1">
        <f t="shared" si="55"/>
        <v>1.3453419999999996</v>
      </c>
      <c r="J176" s="1">
        <f t="shared" si="55"/>
        <v>1.5964730000000005</v>
      </c>
      <c r="K176" s="1">
        <f t="shared" si="55"/>
        <v>1.7782089999999995</v>
      </c>
      <c r="L176" s="1">
        <f t="shared" si="55"/>
        <v>1.9498500000000005</v>
      </c>
      <c r="M176" s="1">
        <f t="shared" si="55"/>
        <v>1.7731899999999996</v>
      </c>
      <c r="N176" s="1">
        <f t="shared" si="55"/>
        <v>1.9975350000000009</v>
      </c>
      <c r="O176" s="1">
        <f t="shared" si="55"/>
        <v>2.4385179999999993</v>
      </c>
      <c r="P176" s="1">
        <f t="shared" si="55"/>
        <v>2.4131020000000003</v>
      </c>
      <c r="Q176" s="1">
        <f t="shared" si="55"/>
        <v>2.5195240000000005</v>
      </c>
      <c r="R176" s="1">
        <f t="shared" si="55"/>
        <v>2.8541340000000011</v>
      </c>
      <c r="S176" s="1">
        <f t="shared" si="55"/>
        <v>2.6388749999999996</v>
      </c>
      <c r="T176" s="1">
        <f t="shared" si="55"/>
        <v>2.4616109999999995</v>
      </c>
      <c r="U176" s="1">
        <f t="shared" si="55"/>
        <v>2.8169379999999995</v>
      </c>
      <c r="V176" s="1">
        <f t="shared" si="55"/>
        <v>2.8665580000000004</v>
      </c>
      <c r="W176" s="1">
        <f t="shared" si="55"/>
        <v>3.9812569999999994</v>
      </c>
      <c r="X176" s="1">
        <f t="shared" si="55"/>
        <v>3.2946720000000003</v>
      </c>
      <c r="Y176" s="1">
        <f t="shared" si="55"/>
        <v>4.1565949999999994</v>
      </c>
      <c r="Z176" s="1">
        <f t="shared" si="55"/>
        <v>3.912782</v>
      </c>
      <c r="AA176" s="1">
        <f t="shared" si="55"/>
        <v>4.323675999999999</v>
      </c>
      <c r="AB176" s="1">
        <f t="shared" si="55"/>
        <v>4.6799270000000011</v>
      </c>
      <c r="AC176" s="1">
        <f t="shared" si="55"/>
        <v>5.3319549999999989</v>
      </c>
      <c r="AD176" s="1">
        <f t="shared" si="55"/>
        <v>6.1698599999999999</v>
      </c>
      <c r="AE176" s="1">
        <f t="shared" si="55"/>
        <v>7.0047299999999986</v>
      </c>
      <c r="AF176" s="1">
        <f t="shared" si="55"/>
        <v>6.3596750000000011</v>
      </c>
      <c r="AG176" s="1">
        <f t="shared" si="55"/>
        <v>6.2855699999999999</v>
      </c>
      <c r="AH176" s="1">
        <f t="shared" si="55"/>
        <v>6.3570530000000005</v>
      </c>
      <c r="AI176" s="1">
        <f t="shared" si="55"/>
        <v>7.5135170000000002</v>
      </c>
      <c r="AJ176" s="1">
        <f t="shared" si="55"/>
        <v>7.4060779999999991</v>
      </c>
      <c r="AK176" s="1">
        <f t="shared" si="55"/>
        <v>7.7227899999999998</v>
      </c>
      <c r="AL176" s="1">
        <f t="shared" si="55"/>
        <v>7.6703869999999998</v>
      </c>
      <c r="AM176" s="1">
        <f t="shared" si="55"/>
        <v>6.9340789999999988</v>
      </c>
      <c r="AN176" s="1">
        <f t="shared" si="55"/>
        <v>8.1613030000000002</v>
      </c>
      <c r="AO176" s="1">
        <f t="shared" si="55"/>
        <v>8.2322620000000022</v>
      </c>
      <c r="AP176" s="1">
        <f t="shared" si="55"/>
        <v>7.593926999999999</v>
      </c>
      <c r="AQ176" s="1">
        <f t="shared" si="55"/>
        <v>8.2828660000000021</v>
      </c>
      <c r="AR176" s="1">
        <f t="shared" si="55"/>
        <v>9.3627029999999962</v>
      </c>
      <c r="AS176" s="1">
        <f t="shared" si="55"/>
        <v>8.2538180000000008</v>
      </c>
      <c r="AT176" s="1">
        <f t="shared" si="55"/>
        <v>6.6384000000000007</v>
      </c>
      <c r="AU176" s="1">
        <f t="shared" si="55"/>
        <v>7.6961679999999966</v>
      </c>
      <c r="AV176" s="1">
        <f t="shared" si="55"/>
        <v>8.4611480000000014</v>
      </c>
      <c r="AW176" s="1">
        <f t="shared" si="55"/>
        <v>7.8521269999999959</v>
      </c>
      <c r="AX176" s="1">
        <f t="shared" si="55"/>
        <v>8.2567539999999973</v>
      </c>
      <c r="AY176" s="1">
        <f t="shared" si="55"/>
        <v>8.5246419999999983</v>
      </c>
      <c r="AZ176" s="1">
        <f t="shared" si="55"/>
        <v>8.0264609000000018</v>
      </c>
      <c r="BA176" s="1">
        <f t="shared" si="55"/>
        <v>9.2062549999999987</v>
      </c>
      <c r="BB176" s="1">
        <f t="shared" si="55"/>
        <v>8.6181400000000004</v>
      </c>
      <c r="BC176" s="1">
        <f t="shared" si="55"/>
        <v>7.1332869999999975</v>
      </c>
      <c r="BD176" s="1">
        <f t="shared" si="55"/>
        <v>7.3408603899999996</v>
      </c>
      <c r="BE176" s="1">
        <f t="shared" si="55"/>
        <v>7.2808623900000029</v>
      </c>
      <c r="BF176" s="1">
        <f t="shared" si="55"/>
        <v>6.969696110000001</v>
      </c>
      <c r="BG176" s="1">
        <f t="shared" si="55"/>
        <v>6.4136110553108701</v>
      </c>
      <c r="BH176" s="38"/>
      <c r="BI176"/>
      <c r="BJ176"/>
      <c r="BK176"/>
      <c r="BL176"/>
      <c r="BM176"/>
      <c r="BN176"/>
      <c r="BO176"/>
      <c r="BP176"/>
      <c r="BQ176"/>
    </row>
    <row r="177" spans="1:69" s="37" customFormat="1" x14ac:dyDescent="0.2">
      <c r="A177" s="53" t="s">
        <v>129</v>
      </c>
      <c r="B177" s="54" t="s">
        <v>11</v>
      </c>
      <c r="C177" s="54" t="s">
        <v>14</v>
      </c>
      <c r="D177" s="54" t="s">
        <v>129</v>
      </c>
      <c r="E177" s="54" t="s">
        <v>11</v>
      </c>
      <c r="F177" s="55">
        <f>F178/F176</f>
        <v>0.65902160600132675</v>
      </c>
      <c r="G177" s="55">
        <f t="shared" ref="G177:BG177" si="56">G178/G176</f>
        <v>0.72003420973989185</v>
      </c>
      <c r="H177" s="55">
        <f t="shared" si="56"/>
        <v>0.74681618964280527</v>
      </c>
      <c r="I177" s="55">
        <f t="shared" si="56"/>
        <v>0.76982804372419722</v>
      </c>
      <c r="J177" s="55">
        <f t="shared" si="56"/>
        <v>0.74802580438253552</v>
      </c>
      <c r="K177" s="55">
        <f t="shared" si="56"/>
        <v>0.82956840281429189</v>
      </c>
      <c r="L177" s="55">
        <f t="shared" si="56"/>
        <v>0.86723850552606563</v>
      </c>
      <c r="M177" s="55">
        <f t="shared" si="56"/>
        <v>0.87924193120872574</v>
      </c>
      <c r="N177" s="55">
        <f t="shared" si="56"/>
        <v>0.7725591791883496</v>
      </c>
      <c r="O177" s="55">
        <f t="shared" si="56"/>
        <v>0.81770034094478761</v>
      </c>
      <c r="P177" s="55">
        <f t="shared" si="56"/>
        <v>0.78401203098750016</v>
      </c>
      <c r="Q177" s="55">
        <f t="shared" si="56"/>
        <v>0.83107166274264532</v>
      </c>
      <c r="R177" s="55">
        <f t="shared" si="56"/>
        <v>0.78855757998748488</v>
      </c>
      <c r="S177" s="55">
        <f t="shared" si="56"/>
        <v>0.83212088484676283</v>
      </c>
      <c r="T177" s="55">
        <f t="shared" si="56"/>
        <v>0.80854895432300233</v>
      </c>
      <c r="U177" s="55">
        <f t="shared" si="56"/>
        <v>0.87430820273644627</v>
      </c>
      <c r="V177" s="55">
        <f t="shared" si="56"/>
        <v>0.84652604273138754</v>
      </c>
      <c r="W177" s="55">
        <f t="shared" si="56"/>
        <v>0.81860301909673272</v>
      </c>
      <c r="X177" s="55">
        <f t="shared" si="56"/>
        <v>0.92809906418605537</v>
      </c>
      <c r="Y177" s="55">
        <f t="shared" si="56"/>
        <v>0.97196719911369789</v>
      </c>
      <c r="Z177" s="55">
        <f t="shared" si="56"/>
        <v>1.0730155679513971</v>
      </c>
      <c r="AA177" s="55">
        <f t="shared" si="56"/>
        <v>1.0967947181981255</v>
      </c>
      <c r="AB177" s="55">
        <f t="shared" si="56"/>
        <v>1.1373953055250645</v>
      </c>
      <c r="AC177" s="55">
        <f t="shared" si="56"/>
        <v>1.0620901714286786</v>
      </c>
      <c r="AD177" s="55">
        <f t="shared" si="56"/>
        <v>1.1335007601469078</v>
      </c>
      <c r="AE177" s="55">
        <f t="shared" si="56"/>
        <v>1.1395591264759672</v>
      </c>
      <c r="AF177" s="55">
        <f t="shared" si="56"/>
        <v>0.99904775008156821</v>
      </c>
      <c r="AG177" s="55">
        <f t="shared" si="56"/>
        <v>1.1075005130799598</v>
      </c>
      <c r="AH177" s="55">
        <f t="shared" si="56"/>
        <v>1.1585788257546381</v>
      </c>
      <c r="AI177" s="55">
        <f t="shared" si="56"/>
        <v>1.1421098801000917</v>
      </c>
      <c r="AJ177" s="55">
        <f t="shared" si="56"/>
        <v>1.1943251205293817</v>
      </c>
      <c r="AK177" s="55">
        <f t="shared" si="56"/>
        <v>1.0815623628248341</v>
      </c>
      <c r="AL177" s="55">
        <f t="shared" si="56"/>
        <v>0.9920485107205147</v>
      </c>
      <c r="AM177" s="55">
        <f t="shared" si="56"/>
        <v>1.2341203496527799</v>
      </c>
      <c r="AN177" s="55">
        <f t="shared" si="56"/>
        <v>1.2970680049496994</v>
      </c>
      <c r="AO177" s="55">
        <f t="shared" si="56"/>
        <v>1.314770472562705</v>
      </c>
      <c r="AP177" s="55">
        <f t="shared" si="56"/>
        <v>1.293104213406318</v>
      </c>
      <c r="AQ177" s="55">
        <f t="shared" si="56"/>
        <v>1.2591548625801743</v>
      </c>
      <c r="AR177" s="55">
        <f t="shared" si="56"/>
        <v>1.3846302718349608</v>
      </c>
      <c r="AS177" s="55">
        <f t="shared" si="56"/>
        <v>1.3552909695852269</v>
      </c>
      <c r="AT177" s="55">
        <f t="shared" si="56"/>
        <v>1.1935927331887195</v>
      </c>
      <c r="AU177" s="55">
        <f t="shared" si="56"/>
        <v>1.2925869081859966</v>
      </c>
      <c r="AV177" s="55">
        <f t="shared" si="56"/>
        <v>1.1124750447575196</v>
      </c>
      <c r="AW177" s="55">
        <f t="shared" si="56"/>
        <v>1.1669202497616258</v>
      </c>
      <c r="AX177" s="55">
        <f t="shared" si="56"/>
        <v>1.2603737497810887</v>
      </c>
      <c r="AY177" s="55">
        <f t="shared" si="56"/>
        <v>1.2226031310171155</v>
      </c>
      <c r="AZ177" s="55">
        <f t="shared" si="56"/>
        <v>1.1848442443667788</v>
      </c>
      <c r="BA177" s="55">
        <f t="shared" si="56"/>
        <v>1.3358064707093174</v>
      </c>
      <c r="BB177" s="55">
        <f t="shared" si="56"/>
        <v>1.1888710324965712</v>
      </c>
      <c r="BC177" s="55">
        <f t="shared" si="56"/>
        <v>1.3694200864201878</v>
      </c>
      <c r="BD177" s="55">
        <f t="shared" si="56"/>
        <v>1.5723308082147029</v>
      </c>
      <c r="BE177" s="55">
        <f t="shared" si="56"/>
        <v>1.5283116743537299</v>
      </c>
      <c r="BF177" s="55">
        <f t="shared" si="56"/>
        <v>1.5862240670920715</v>
      </c>
      <c r="BG177" s="55">
        <f t="shared" si="56"/>
        <v>1.6932870866044771</v>
      </c>
      <c r="BH177" s="38"/>
      <c r="BI177"/>
      <c r="BJ177"/>
      <c r="BK177"/>
      <c r="BL177"/>
      <c r="BM177"/>
      <c r="BN177"/>
      <c r="BO177"/>
      <c r="BP177"/>
      <c r="BQ177"/>
    </row>
    <row r="178" spans="1:69" s="37" customFormat="1" x14ac:dyDescent="0.2">
      <c r="A178" s="53" t="s">
        <v>129</v>
      </c>
      <c r="B178" s="54" t="s">
        <v>112</v>
      </c>
      <c r="C178" s="54" t="s">
        <v>113</v>
      </c>
      <c r="D178" s="54" t="s">
        <v>129</v>
      </c>
      <c r="E178" s="54" t="s">
        <v>114</v>
      </c>
      <c r="F178" s="2">
        <f t="shared" ref="F178:BG179" si="57">F32-F105</f>
        <v>0.99112499999999937</v>
      </c>
      <c r="G178" s="2">
        <f t="shared" si="57"/>
        <v>1.2384429999999993</v>
      </c>
      <c r="H178" s="2">
        <f t="shared" si="57"/>
        <v>0.9942700000000011</v>
      </c>
      <c r="I178" s="2">
        <f t="shared" si="57"/>
        <v>1.0356819999999987</v>
      </c>
      <c r="J178" s="2">
        <f t="shared" si="57"/>
        <v>1.1942029999999999</v>
      </c>
      <c r="K178" s="2">
        <f t="shared" si="57"/>
        <v>1.4751459999999987</v>
      </c>
      <c r="L178" s="2">
        <f t="shared" si="57"/>
        <v>1.6909849999999995</v>
      </c>
      <c r="M178" s="2">
        <f t="shared" si="57"/>
        <v>1.5590630000000001</v>
      </c>
      <c r="N178" s="2">
        <f t="shared" si="57"/>
        <v>1.5432140000000008</v>
      </c>
      <c r="O178" s="2">
        <f t="shared" si="57"/>
        <v>1.993977000000001</v>
      </c>
      <c r="P178" s="2">
        <f t="shared" si="57"/>
        <v>1.8919009999999989</v>
      </c>
      <c r="Q178" s="2">
        <f t="shared" si="57"/>
        <v>2.0939050000000012</v>
      </c>
      <c r="R178" s="2">
        <f t="shared" si="57"/>
        <v>2.250649000000001</v>
      </c>
      <c r="S178" s="2">
        <f t="shared" si="57"/>
        <v>2.195863000000001</v>
      </c>
      <c r="T178" s="2">
        <f t="shared" si="57"/>
        <v>1.9903329999999997</v>
      </c>
      <c r="U178" s="2">
        <f t="shared" si="57"/>
        <v>2.4628719999999991</v>
      </c>
      <c r="V178" s="2">
        <f t="shared" si="57"/>
        <v>2.426616000000001</v>
      </c>
      <c r="W178" s="2">
        <f t="shared" si="57"/>
        <v>3.2590690000000002</v>
      </c>
      <c r="X178" s="2">
        <f t="shared" si="57"/>
        <v>3.0577819999999996</v>
      </c>
      <c r="Y178" s="2">
        <f t="shared" si="57"/>
        <v>4.0400740000000006</v>
      </c>
      <c r="Z178" s="2">
        <f t="shared" si="57"/>
        <v>4.198476000000003</v>
      </c>
      <c r="AA178" s="2">
        <f t="shared" si="57"/>
        <v>4.7421849999999974</v>
      </c>
      <c r="AB178" s="2">
        <f t="shared" si="57"/>
        <v>5.322927</v>
      </c>
      <c r="AC178" s="2">
        <f t="shared" si="57"/>
        <v>5.6630169999999982</v>
      </c>
      <c r="AD178" s="2">
        <f t="shared" si="57"/>
        <v>6.9935410000000005</v>
      </c>
      <c r="AE178" s="2">
        <f t="shared" si="57"/>
        <v>7.982304000000001</v>
      </c>
      <c r="AF178" s="2">
        <f t="shared" si="57"/>
        <v>6.3536189999999984</v>
      </c>
      <c r="AG178" s="2">
        <f t="shared" si="57"/>
        <v>6.9612720000000028</v>
      </c>
      <c r="AH178" s="2">
        <f t="shared" si="57"/>
        <v>7.3651470000000003</v>
      </c>
      <c r="AI178" s="2">
        <f t="shared" si="57"/>
        <v>8.5812620000000006</v>
      </c>
      <c r="AJ178" s="2">
        <f t="shared" si="57"/>
        <v>8.8452650000000013</v>
      </c>
      <c r="AK178" s="2">
        <f t="shared" si="57"/>
        <v>8.3526790000000002</v>
      </c>
      <c r="AL178" s="2">
        <f t="shared" si="57"/>
        <v>7.6093959999999967</v>
      </c>
      <c r="AM178" s="2">
        <f t="shared" si="57"/>
        <v>8.5574879999999975</v>
      </c>
      <c r="AN178" s="2">
        <f t="shared" si="57"/>
        <v>10.585764999999997</v>
      </c>
      <c r="AO178" s="2">
        <f t="shared" si="57"/>
        <v>10.823535000000001</v>
      </c>
      <c r="AP178" s="2">
        <f t="shared" si="57"/>
        <v>9.8197389999999984</v>
      </c>
      <c r="AQ178" s="2">
        <f t="shared" si="57"/>
        <v>10.429411</v>
      </c>
      <c r="AR178" s="2">
        <f t="shared" si="57"/>
        <v>12.963881999999998</v>
      </c>
      <c r="AS178" s="2">
        <f t="shared" si="57"/>
        <v>11.186324999999998</v>
      </c>
      <c r="AT178" s="2">
        <f t="shared" si="57"/>
        <v>7.9235459999999964</v>
      </c>
      <c r="AU178" s="2">
        <f t="shared" si="57"/>
        <v>9.947966000000001</v>
      </c>
      <c r="AV178" s="2">
        <f t="shared" si="57"/>
        <v>9.4128159999999994</v>
      </c>
      <c r="AW178" s="2">
        <f t="shared" si="57"/>
        <v>9.1628059999999998</v>
      </c>
      <c r="AX178" s="2">
        <f t="shared" si="57"/>
        <v>10.406596</v>
      </c>
      <c r="AY178" s="2">
        <f t="shared" si="57"/>
        <v>10.422254000000002</v>
      </c>
      <c r="AZ178" s="2">
        <f t="shared" si="57"/>
        <v>9.5101059999999968</v>
      </c>
      <c r="BA178" s="2">
        <f t="shared" si="57"/>
        <v>12.297775000000005</v>
      </c>
      <c r="BB178" s="2">
        <f t="shared" si="57"/>
        <v>10.245857000000001</v>
      </c>
      <c r="BC178" s="2">
        <f t="shared" si="57"/>
        <v>9.7684664999999988</v>
      </c>
      <c r="BD178" s="2">
        <f t="shared" si="57"/>
        <v>11.542260949999999</v>
      </c>
      <c r="BE178" s="2">
        <f t="shared" si="57"/>
        <v>11.127426990000004</v>
      </c>
      <c r="BF178" s="2">
        <f t="shared" si="57"/>
        <v>11.055499709999992</v>
      </c>
      <c r="BG178" s="2">
        <f t="shared" si="57"/>
        <v>10.860084778461609</v>
      </c>
      <c r="BH178" s="38"/>
      <c r="BI178"/>
      <c r="BJ178"/>
      <c r="BK178"/>
      <c r="BL178"/>
      <c r="BM178"/>
      <c r="BN178"/>
      <c r="BO178"/>
      <c r="BP178"/>
      <c r="BQ178"/>
    </row>
    <row r="179" spans="1:69" s="37" customFormat="1" x14ac:dyDescent="0.2">
      <c r="A179" s="59" t="s">
        <v>131</v>
      </c>
      <c r="B179" s="4" t="s">
        <v>13</v>
      </c>
      <c r="C179" s="4" t="s">
        <v>15</v>
      </c>
      <c r="D179" s="60" t="s">
        <v>132</v>
      </c>
      <c r="E179" s="4" t="s">
        <v>12</v>
      </c>
      <c r="F179" s="61">
        <f t="shared" si="57"/>
        <v>78.819926000000009</v>
      </c>
      <c r="G179" s="61">
        <f t="shared" si="57"/>
        <v>80.696918999999994</v>
      </c>
      <c r="H179" s="61">
        <f t="shared" si="57"/>
        <v>83.802458999999999</v>
      </c>
      <c r="I179" s="61">
        <f t="shared" si="57"/>
        <v>86.507396</v>
      </c>
      <c r="J179" s="61">
        <f t="shared" si="57"/>
        <v>86.440715999999981</v>
      </c>
      <c r="K179" s="61">
        <f t="shared" si="57"/>
        <v>84.815878999999995</v>
      </c>
      <c r="L179" s="61">
        <f t="shared" si="57"/>
        <v>87.277910000000006</v>
      </c>
      <c r="M179" s="61">
        <f t="shared" si="57"/>
        <v>86.888387999999992</v>
      </c>
      <c r="N179" s="61">
        <f t="shared" si="57"/>
        <v>86.795602000000002</v>
      </c>
      <c r="O179" s="61">
        <f t="shared" si="57"/>
        <v>89.741825000000006</v>
      </c>
      <c r="P179" s="61">
        <f t="shared" si="57"/>
        <v>92.745715999999987</v>
      </c>
      <c r="Q179" s="61">
        <f t="shared" si="57"/>
        <v>93.407346999999987</v>
      </c>
      <c r="R179" s="61">
        <f t="shared" si="57"/>
        <v>94.406040999999988</v>
      </c>
      <c r="S179" s="61">
        <f t="shared" si="57"/>
        <v>96.481392999999997</v>
      </c>
      <c r="T179" s="61">
        <f t="shared" si="57"/>
        <v>96.74888900000002</v>
      </c>
      <c r="U179" s="61">
        <f t="shared" si="57"/>
        <v>94.411389</v>
      </c>
      <c r="V179" s="61">
        <f t="shared" si="57"/>
        <v>98.350379000000004</v>
      </c>
      <c r="W179" s="61">
        <f t="shared" si="57"/>
        <v>103.687152</v>
      </c>
      <c r="X179" s="61">
        <f t="shared" si="57"/>
        <v>104.464735</v>
      </c>
      <c r="Y179" s="61">
        <f t="shared" si="57"/>
        <v>105.57425433000002</v>
      </c>
      <c r="Z179" s="61">
        <f t="shared" si="57"/>
        <v>108.30459933</v>
      </c>
      <c r="AA179" s="61">
        <f t="shared" si="57"/>
        <v>108.87619933000001</v>
      </c>
      <c r="AB179" s="61">
        <f t="shared" si="57"/>
        <v>107.43369799999999</v>
      </c>
      <c r="AC179" s="61">
        <f t="shared" si="57"/>
        <v>111.68713133000003</v>
      </c>
      <c r="AD179" s="61">
        <f t="shared" si="57"/>
        <v>117.13594500000002</v>
      </c>
      <c r="AE179" s="61">
        <f t="shared" si="57"/>
        <v>117.16433700000003</v>
      </c>
      <c r="AF179" s="61">
        <f t="shared" si="57"/>
        <v>115.43373133</v>
      </c>
      <c r="AG179" s="61">
        <f t="shared" si="57"/>
        <v>123.88465567</v>
      </c>
      <c r="AH179" s="61">
        <f t="shared" si="57"/>
        <v>125.979778</v>
      </c>
      <c r="AI179" s="61">
        <f t="shared" si="57"/>
        <v>127.88163467000001</v>
      </c>
      <c r="AJ179" s="61">
        <f t="shared" si="57"/>
        <v>129.58527899999999</v>
      </c>
      <c r="AK179" s="61">
        <f t="shared" si="57"/>
        <v>131.00420966999999</v>
      </c>
      <c r="AL179" s="61">
        <f t="shared" si="57"/>
        <v>131.03450667000001</v>
      </c>
      <c r="AM179" s="61">
        <f t="shared" si="57"/>
        <v>135.46024600000001</v>
      </c>
      <c r="AN179" s="61">
        <f t="shared" si="57"/>
        <v>140.83423999999997</v>
      </c>
      <c r="AO179" s="61">
        <f t="shared" si="57"/>
        <v>140.96675567</v>
      </c>
      <c r="AP179" s="61">
        <f t="shared" si="57"/>
        <v>141.49510299999997</v>
      </c>
      <c r="AQ179" s="61">
        <f t="shared" si="57"/>
        <v>146.950005</v>
      </c>
      <c r="AR179" s="61">
        <f t="shared" si="57"/>
        <v>147.83006</v>
      </c>
      <c r="AS179" s="61">
        <f t="shared" si="57"/>
        <v>150.017268</v>
      </c>
      <c r="AT179" s="61">
        <f t="shared" si="57"/>
        <v>151.51810699999999</v>
      </c>
      <c r="AU179" s="61">
        <f t="shared" si="57"/>
        <v>151.82768899999999</v>
      </c>
      <c r="AV179" s="61">
        <f t="shared" si="57"/>
        <v>159.46969799999999</v>
      </c>
      <c r="AW179" s="61">
        <f t="shared" si="57"/>
        <v>172.47028799999998</v>
      </c>
      <c r="AX179" s="61">
        <f t="shared" si="57"/>
        <v>177.27524599999998</v>
      </c>
      <c r="AY179" s="61">
        <f t="shared" si="57"/>
        <v>174.3364431</v>
      </c>
      <c r="AZ179" s="61">
        <f t="shared" si="57"/>
        <v>174.67387489999999</v>
      </c>
      <c r="BA179" s="61">
        <f t="shared" si="57"/>
        <v>179.93015127999999</v>
      </c>
      <c r="BB179" s="61">
        <f t="shared" si="57"/>
        <v>182.35673331999999</v>
      </c>
      <c r="BC179" s="61">
        <f t="shared" si="57"/>
        <v>186.11257693000005</v>
      </c>
      <c r="BD179" s="61">
        <f t="shared" si="57"/>
        <v>193.40300116999998</v>
      </c>
      <c r="BE179" s="61">
        <f t="shared" si="57"/>
        <v>192.75153114999995</v>
      </c>
      <c r="BF179" s="61">
        <f t="shared" si="57"/>
        <v>200.01205799999997</v>
      </c>
      <c r="BG179" s="61">
        <f t="shared" si="57"/>
        <v>203.66549278239822</v>
      </c>
      <c r="BH179" s="38"/>
      <c r="BI179"/>
      <c r="BJ179"/>
      <c r="BK179"/>
      <c r="BL179"/>
      <c r="BM179"/>
      <c r="BN179"/>
      <c r="BO179"/>
      <c r="BP179"/>
      <c r="BQ179"/>
    </row>
    <row r="180" spans="1:69" s="37" customFormat="1" x14ac:dyDescent="0.2">
      <c r="A180" s="5" t="s">
        <v>131</v>
      </c>
      <c r="B180" s="5" t="s">
        <v>11</v>
      </c>
      <c r="C180" s="5" t="s">
        <v>14</v>
      </c>
      <c r="D180" s="5" t="s">
        <v>132</v>
      </c>
      <c r="E180" s="5" t="s">
        <v>11</v>
      </c>
      <c r="F180" s="64">
        <f>F181/F179</f>
        <v>0.19494822070754037</v>
      </c>
      <c r="G180" s="64">
        <f t="shared" ref="G180:BG180" si="58">G181/G179</f>
        <v>0.20155190559381828</v>
      </c>
      <c r="H180" s="64">
        <f t="shared" si="58"/>
        <v>0.20317169762285853</v>
      </c>
      <c r="I180" s="64">
        <f t="shared" si="58"/>
        <v>0.20386592713991761</v>
      </c>
      <c r="J180" s="64">
        <f t="shared" si="58"/>
        <v>0.20301791345643186</v>
      </c>
      <c r="K180" s="64">
        <f t="shared" si="58"/>
        <v>0.21566795599677749</v>
      </c>
      <c r="L180" s="64">
        <f t="shared" si="58"/>
        <v>0.21428788189359718</v>
      </c>
      <c r="M180" s="64">
        <f t="shared" si="58"/>
        <v>0.21642248501606454</v>
      </c>
      <c r="N180" s="64">
        <f t="shared" si="58"/>
        <v>0.21544690006297781</v>
      </c>
      <c r="O180" s="64">
        <f t="shared" si="58"/>
        <v>0.22567010878149618</v>
      </c>
      <c r="P180" s="64">
        <f t="shared" si="58"/>
        <v>0.23375415744270067</v>
      </c>
      <c r="Q180" s="64">
        <f t="shared" si="58"/>
        <v>0.22178044656380191</v>
      </c>
      <c r="R180" s="64">
        <f t="shared" si="58"/>
        <v>0.23137884025875002</v>
      </c>
      <c r="S180" s="64">
        <f t="shared" si="58"/>
        <v>0.24078249295177562</v>
      </c>
      <c r="T180" s="64">
        <f t="shared" si="58"/>
        <v>0.25340706279324809</v>
      </c>
      <c r="U180" s="64">
        <f t="shared" si="58"/>
        <v>0.25594230151618674</v>
      </c>
      <c r="V180" s="64">
        <f t="shared" si="58"/>
        <v>0.2559613563868422</v>
      </c>
      <c r="W180" s="64">
        <f t="shared" si="58"/>
        <v>0.25573301540773341</v>
      </c>
      <c r="X180" s="64">
        <f t="shared" si="58"/>
        <v>0.26319912303419907</v>
      </c>
      <c r="Y180" s="64">
        <f t="shared" si="58"/>
        <v>0.27922577097116397</v>
      </c>
      <c r="Z180" s="64">
        <f t="shared" si="58"/>
        <v>0.29790096375956004</v>
      </c>
      <c r="AA180" s="64">
        <f t="shared" si="58"/>
        <v>0.30600336129495936</v>
      </c>
      <c r="AB180" s="64">
        <f t="shared" si="58"/>
        <v>0.30958458127355909</v>
      </c>
      <c r="AC180" s="64">
        <f t="shared" si="58"/>
        <v>0.32793938302327769</v>
      </c>
      <c r="AD180" s="64">
        <f t="shared" si="58"/>
        <v>0.34201782894226018</v>
      </c>
      <c r="AE180" s="64">
        <f t="shared" si="58"/>
        <v>0.34733851009629307</v>
      </c>
      <c r="AF180" s="64">
        <f t="shared" si="58"/>
        <v>0.35933201458610448</v>
      </c>
      <c r="AG180" s="64">
        <f t="shared" si="58"/>
        <v>0.36095579487354273</v>
      </c>
      <c r="AH180" s="64">
        <f t="shared" si="58"/>
        <v>0.37129637448638791</v>
      </c>
      <c r="AI180" s="64">
        <f t="shared" si="58"/>
        <v>0.3926856965786078</v>
      </c>
      <c r="AJ180" s="64">
        <f t="shared" si="58"/>
        <v>0.38940688008242053</v>
      </c>
      <c r="AK180" s="64">
        <f t="shared" si="58"/>
        <v>0.40219493253479649</v>
      </c>
      <c r="AL180" s="64">
        <f t="shared" si="58"/>
        <v>0.42047012523773714</v>
      </c>
      <c r="AM180" s="64">
        <f t="shared" si="58"/>
        <v>0.43245830721435424</v>
      </c>
      <c r="AN180" s="64">
        <f t="shared" si="58"/>
        <v>0.44309661031294678</v>
      </c>
      <c r="AO180" s="64">
        <f t="shared" si="58"/>
        <v>0.4594217738940462</v>
      </c>
      <c r="AP180" s="64">
        <f t="shared" si="58"/>
        <v>0.4647256341443845</v>
      </c>
      <c r="AQ180" s="64">
        <f t="shared" si="58"/>
        <v>0.46775083151579344</v>
      </c>
      <c r="AR180" s="64">
        <f t="shared" si="58"/>
        <v>0.49239412593081539</v>
      </c>
      <c r="AS180" s="64">
        <f t="shared" si="58"/>
        <v>0.50693937020636848</v>
      </c>
      <c r="AT180" s="64">
        <f t="shared" si="58"/>
        <v>0.52779687922051477</v>
      </c>
      <c r="AU180" s="64">
        <f t="shared" si="58"/>
        <v>0.54581884237202616</v>
      </c>
      <c r="AV180" s="64">
        <f t="shared" si="58"/>
        <v>0.56536272621523365</v>
      </c>
      <c r="AW180" s="64">
        <f t="shared" si="58"/>
        <v>0.54625779496582039</v>
      </c>
      <c r="AX180" s="64">
        <f t="shared" si="58"/>
        <v>0.56587371013999332</v>
      </c>
      <c r="AY180" s="64">
        <f t="shared" si="58"/>
        <v>0.61435835007006645</v>
      </c>
      <c r="AZ180" s="64">
        <f t="shared" si="58"/>
        <v>0.63623611775729838</v>
      </c>
      <c r="BA180" s="64">
        <f t="shared" si="58"/>
        <v>0.64477339553537905</v>
      </c>
      <c r="BB180" s="64">
        <f t="shared" si="58"/>
        <v>0.62488220086744872</v>
      </c>
      <c r="BC180" s="64">
        <f t="shared" si="58"/>
        <v>0.67078578159150926</v>
      </c>
      <c r="BD180" s="64">
        <f t="shared" si="58"/>
        <v>0.68122652297516062</v>
      </c>
      <c r="BE180" s="64">
        <f t="shared" si="58"/>
        <v>0.68232356539700589</v>
      </c>
      <c r="BF180" s="64">
        <f t="shared" si="58"/>
        <v>0.70052992015111426</v>
      </c>
      <c r="BG180" s="64">
        <f t="shared" si="58"/>
        <v>0.7172891917253652</v>
      </c>
      <c r="BH180" s="38"/>
      <c r="BI180"/>
      <c r="BJ180"/>
      <c r="BK180"/>
      <c r="BL180"/>
      <c r="BM180"/>
      <c r="BN180"/>
      <c r="BO180"/>
      <c r="BP180"/>
      <c r="BQ180"/>
    </row>
    <row r="181" spans="1:69" s="37" customFormat="1" x14ac:dyDescent="0.2">
      <c r="A181" s="5" t="s">
        <v>131</v>
      </c>
      <c r="B181" s="5" t="s">
        <v>112</v>
      </c>
      <c r="C181" s="5" t="s">
        <v>113</v>
      </c>
      <c r="D181" s="5" t="s">
        <v>132</v>
      </c>
      <c r="E181" s="5" t="s">
        <v>114</v>
      </c>
      <c r="F181" s="67">
        <f t="shared" ref="F181:BG181" si="59">F35-F108</f>
        <v>15.365804330000001</v>
      </c>
      <c r="G181" s="67">
        <f t="shared" si="59"/>
        <v>16.2646178</v>
      </c>
      <c r="H181" s="67">
        <f t="shared" si="59"/>
        <v>17.02628786</v>
      </c>
      <c r="I181" s="67">
        <f t="shared" si="59"/>
        <v>17.635910490000001</v>
      </c>
      <c r="J181" s="67">
        <f t="shared" si="59"/>
        <v>17.549013800000001</v>
      </c>
      <c r="K181" s="67">
        <f t="shared" si="59"/>
        <v>18.292067260000003</v>
      </c>
      <c r="L181" s="67">
        <f t="shared" si="59"/>
        <v>18.702598470000005</v>
      </c>
      <c r="M181" s="67">
        <f t="shared" si="59"/>
        <v>18.80460085</v>
      </c>
      <c r="N181" s="67">
        <f t="shared" si="59"/>
        <v>18.699843389999998</v>
      </c>
      <c r="O181" s="67">
        <f t="shared" si="59"/>
        <v>20.252047409999996</v>
      </c>
      <c r="P181" s="67">
        <f t="shared" si="59"/>
        <v>21.679696700000001</v>
      </c>
      <c r="Q181" s="67">
        <f t="shared" si="59"/>
        <v>20.71592313</v>
      </c>
      <c r="R181" s="67">
        <f t="shared" si="59"/>
        <v>21.843560280000002</v>
      </c>
      <c r="S181" s="67">
        <f t="shared" si="59"/>
        <v>23.231030329999992</v>
      </c>
      <c r="T181" s="67">
        <f t="shared" si="59"/>
        <v>24.516851789999993</v>
      </c>
      <c r="U181" s="67">
        <f t="shared" si="59"/>
        <v>24.163868189999995</v>
      </c>
      <c r="V181" s="67">
        <f t="shared" si="59"/>
        <v>25.173896410000001</v>
      </c>
      <c r="W181" s="67">
        <f t="shared" si="59"/>
        <v>26.516228039999994</v>
      </c>
      <c r="X181" s="67">
        <f t="shared" si="59"/>
        <v>27.495026640000003</v>
      </c>
      <c r="Y181" s="67">
        <f t="shared" si="59"/>
        <v>29.479052560000003</v>
      </c>
      <c r="Z181" s="67">
        <f t="shared" si="59"/>
        <v>32.264044519999999</v>
      </c>
      <c r="AA181" s="67">
        <f t="shared" si="59"/>
        <v>33.316482960000002</v>
      </c>
      <c r="AB181" s="67">
        <f t="shared" si="59"/>
        <v>33.259816409999999</v>
      </c>
      <c r="AC181" s="67">
        <f t="shared" si="59"/>
        <v>36.626608939999997</v>
      </c>
      <c r="AD181" s="67">
        <f t="shared" si="59"/>
        <v>40.062581600000001</v>
      </c>
      <c r="AE181" s="67">
        <f t="shared" si="59"/>
        <v>40.695686249999994</v>
      </c>
      <c r="AF181" s="67">
        <f t="shared" si="59"/>
        <v>41.479035230000022</v>
      </c>
      <c r="AG181" s="67">
        <f t="shared" si="59"/>
        <v>44.716884359999995</v>
      </c>
      <c r="AH181" s="67">
        <f t="shared" si="59"/>
        <v>46.775834830000015</v>
      </c>
      <c r="AI181" s="67">
        <f t="shared" si="59"/>
        <v>50.217288789999998</v>
      </c>
      <c r="AJ181" s="67">
        <f t="shared" si="59"/>
        <v>50.461399200000002</v>
      </c>
      <c r="AK181" s="67">
        <f t="shared" si="59"/>
        <v>52.689229269999984</v>
      </c>
      <c r="AL181" s="67">
        <f t="shared" si="59"/>
        <v>55.096095430000005</v>
      </c>
      <c r="AM181" s="67">
        <f t="shared" si="59"/>
        <v>58.580908680000007</v>
      </c>
      <c r="AN181" s="67">
        <f t="shared" si="59"/>
        <v>62.403174360000008</v>
      </c>
      <c r="AO181" s="67">
        <f t="shared" si="59"/>
        <v>64.763196949999994</v>
      </c>
      <c r="AP181" s="67">
        <f t="shared" si="59"/>
        <v>65.756401469999986</v>
      </c>
      <c r="AQ181" s="67">
        <f t="shared" si="59"/>
        <v>68.735987030000004</v>
      </c>
      <c r="AR181" s="67">
        <f t="shared" si="59"/>
        <v>72.790653179999993</v>
      </c>
      <c r="AS181" s="67">
        <f t="shared" si="59"/>
        <v>76.049659359999993</v>
      </c>
      <c r="AT181" s="67">
        <f t="shared" si="59"/>
        <v>79.970784020000025</v>
      </c>
      <c r="AU181" s="67">
        <f t="shared" si="59"/>
        <v>82.870413450000001</v>
      </c>
      <c r="AV181" s="67">
        <f t="shared" si="59"/>
        <v>90.158223209999989</v>
      </c>
      <c r="AW181" s="67">
        <f t="shared" si="59"/>
        <v>94.213239219999991</v>
      </c>
      <c r="AX181" s="67">
        <f t="shared" si="59"/>
        <v>100.31540117</v>
      </c>
      <c r="AY181" s="67">
        <f t="shared" si="59"/>
        <v>107.10504954000001</v>
      </c>
      <c r="AZ181" s="67">
        <f t="shared" si="59"/>
        <v>111.13382804</v>
      </c>
      <c r="BA181" s="67">
        <f t="shared" si="59"/>
        <v>116.01417460000002</v>
      </c>
      <c r="BB181" s="67">
        <f t="shared" si="59"/>
        <v>113.95147686000001</v>
      </c>
      <c r="BC181" s="67">
        <f t="shared" si="59"/>
        <v>124.84167037999998</v>
      </c>
      <c r="BD181" s="67">
        <f t="shared" si="59"/>
        <v>131.75125402</v>
      </c>
      <c r="BE181" s="67">
        <f t="shared" si="59"/>
        <v>131.51891197</v>
      </c>
      <c r="BF181" s="67">
        <f t="shared" si="59"/>
        <v>140.11443102000001</v>
      </c>
      <c r="BG181" s="67">
        <f t="shared" si="59"/>
        <v>146.08705670023463</v>
      </c>
      <c r="BH181" s="38"/>
      <c r="BI181"/>
      <c r="BJ181"/>
      <c r="BK181"/>
      <c r="BL181"/>
      <c r="BM181"/>
      <c r="BN181"/>
      <c r="BO181"/>
      <c r="BP181"/>
      <c r="BQ181"/>
    </row>
    <row r="182" spans="1:69" s="37" customFormat="1" x14ac:dyDescent="0.2">
      <c r="A182" s="49" t="s">
        <v>133</v>
      </c>
      <c r="B182" s="50" t="s">
        <v>13</v>
      </c>
      <c r="C182" s="50" t="s">
        <v>15</v>
      </c>
      <c r="D182" s="50" t="s">
        <v>134</v>
      </c>
      <c r="E182" s="50" t="s">
        <v>12</v>
      </c>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38"/>
      <c r="BI182"/>
      <c r="BJ182"/>
      <c r="BK182"/>
      <c r="BL182"/>
      <c r="BM182"/>
      <c r="BN182"/>
      <c r="BO182"/>
      <c r="BP182"/>
      <c r="BQ182"/>
    </row>
    <row r="183" spans="1:69" s="37" customFormat="1" x14ac:dyDescent="0.2">
      <c r="A183" s="53" t="s">
        <v>133</v>
      </c>
      <c r="B183" s="54" t="s">
        <v>11</v>
      </c>
      <c r="C183" s="54" t="s">
        <v>14</v>
      </c>
      <c r="D183" s="54" t="s">
        <v>134</v>
      </c>
      <c r="E183" s="54" t="s">
        <v>11</v>
      </c>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38"/>
      <c r="BI183"/>
      <c r="BJ183"/>
      <c r="BK183"/>
      <c r="BL183"/>
      <c r="BM183"/>
      <c r="BN183"/>
      <c r="BO183"/>
      <c r="BP183"/>
      <c r="BQ183"/>
    </row>
    <row r="184" spans="1:69" s="37" customFormat="1" x14ac:dyDescent="0.2">
      <c r="A184" s="53" t="s">
        <v>133</v>
      </c>
      <c r="B184" s="54" t="s">
        <v>112</v>
      </c>
      <c r="C184" s="54" t="s">
        <v>113</v>
      </c>
      <c r="D184" s="54" t="s">
        <v>134</v>
      </c>
      <c r="E184" s="94" t="s">
        <v>114</v>
      </c>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58"/>
      <c r="BH184" s="38"/>
      <c r="BI184"/>
      <c r="BJ184"/>
      <c r="BK184"/>
      <c r="BL184"/>
      <c r="BM184"/>
      <c r="BN184"/>
      <c r="BO184"/>
      <c r="BP184"/>
      <c r="BQ184"/>
    </row>
    <row r="185" spans="1:69" s="37" customFormat="1" x14ac:dyDescent="0.2">
      <c r="A185" s="72" t="s">
        <v>133</v>
      </c>
      <c r="B185" s="73" t="s">
        <v>112</v>
      </c>
      <c r="C185" s="73" t="s">
        <v>113</v>
      </c>
      <c r="D185" s="73" t="s">
        <v>135</v>
      </c>
      <c r="E185" s="73" t="s">
        <v>136</v>
      </c>
      <c r="F185" s="1">
        <f t="shared" ref="F185:BG189" si="60">F39-F112</f>
        <v>0.92411399999999999</v>
      </c>
      <c r="G185" s="1">
        <f t="shared" si="60"/>
        <v>0.97937200000000002</v>
      </c>
      <c r="H185" s="1">
        <f t="shared" si="60"/>
        <v>1.011978</v>
      </c>
      <c r="I185" s="1">
        <f t="shared" si="60"/>
        <v>1.0178020000000001</v>
      </c>
      <c r="J185" s="1">
        <f t="shared" si="60"/>
        <v>1.03176</v>
      </c>
      <c r="K185" s="1">
        <f t="shared" si="60"/>
        <v>1.1286130000000001</v>
      </c>
      <c r="L185" s="1">
        <f t="shared" si="60"/>
        <v>1.1654640000000001</v>
      </c>
      <c r="M185" s="1">
        <f t="shared" si="60"/>
        <v>1.222278</v>
      </c>
      <c r="N185" s="1">
        <f t="shared" si="60"/>
        <v>1.2978809999999998</v>
      </c>
      <c r="O185" s="1">
        <f t="shared" si="60"/>
        <v>1.203146</v>
      </c>
      <c r="P185" s="1">
        <f t="shared" si="60"/>
        <v>1.2639259999999999</v>
      </c>
      <c r="Q185" s="1">
        <f t="shared" si="60"/>
        <v>1.2757900000000002</v>
      </c>
      <c r="R185" s="1">
        <f t="shared" si="60"/>
        <v>1.3176760000000001</v>
      </c>
      <c r="S185" s="1">
        <f t="shared" si="60"/>
        <v>1.4252019999999996</v>
      </c>
      <c r="T185" s="1">
        <f t="shared" si="60"/>
        <v>1.6338629999999998</v>
      </c>
      <c r="U185" s="1">
        <f t="shared" si="60"/>
        <v>1.7562649999999997</v>
      </c>
      <c r="V185" s="1">
        <f t="shared" si="60"/>
        <v>2.205959</v>
      </c>
      <c r="W185" s="1">
        <f t="shared" si="60"/>
        <v>2.3494739999999998</v>
      </c>
      <c r="X185" s="1">
        <f t="shared" si="60"/>
        <v>2.682906</v>
      </c>
      <c r="Y185" s="1">
        <f t="shared" si="60"/>
        <v>3.3809040000000001</v>
      </c>
      <c r="Z185" s="1">
        <f t="shared" si="60"/>
        <v>3.7019500000000001</v>
      </c>
      <c r="AA185" s="1">
        <f t="shared" si="60"/>
        <v>4.166112</v>
      </c>
      <c r="AB185" s="1">
        <f t="shared" si="60"/>
        <v>4.7710539999999995</v>
      </c>
      <c r="AC185" s="1">
        <f t="shared" si="60"/>
        <v>4.514475</v>
      </c>
      <c r="AD185" s="1">
        <f t="shared" si="60"/>
        <v>5.146001</v>
      </c>
      <c r="AE185" s="1">
        <f t="shared" si="60"/>
        <v>6.1715079999999993</v>
      </c>
      <c r="AF185" s="1">
        <f t="shared" si="60"/>
        <v>6.5308520000000003</v>
      </c>
      <c r="AG185" s="1">
        <f t="shared" si="60"/>
        <v>6.5162079999999998</v>
      </c>
      <c r="AH185" s="1">
        <f t="shared" si="60"/>
        <v>7.2910469999999989</v>
      </c>
      <c r="AI185" s="1">
        <f t="shared" si="60"/>
        <v>8.4236269999999998</v>
      </c>
      <c r="AJ185" s="1">
        <f t="shared" si="60"/>
        <v>8.2844040000000003</v>
      </c>
      <c r="AK185" s="1">
        <f t="shared" si="60"/>
        <v>9.2231170000000002</v>
      </c>
      <c r="AL185" s="1">
        <f t="shared" si="60"/>
        <v>9.7528500000000005</v>
      </c>
      <c r="AM185" s="1">
        <f t="shared" si="60"/>
        <v>10.872947999999999</v>
      </c>
      <c r="AN185" s="1">
        <f t="shared" si="60"/>
        <v>12.282893000000001</v>
      </c>
      <c r="AO185" s="1">
        <f t="shared" si="60"/>
        <v>12.604038000000001</v>
      </c>
      <c r="AP185" s="1">
        <f t="shared" si="60"/>
        <v>12.40329</v>
      </c>
      <c r="AQ185" s="1">
        <f t="shared" si="60"/>
        <v>13.927614</v>
      </c>
      <c r="AR185" s="1">
        <f t="shared" si="60"/>
        <v>14.760671999999998</v>
      </c>
      <c r="AS185" s="1">
        <f t="shared" si="60"/>
        <v>15.995189</v>
      </c>
      <c r="AT185" s="1">
        <f t="shared" si="60"/>
        <v>17.204602999999999</v>
      </c>
      <c r="AU185" s="1">
        <f t="shared" si="60"/>
        <v>19.15372</v>
      </c>
      <c r="AV185" s="1">
        <f t="shared" si="60"/>
        <v>21.486826999999998</v>
      </c>
      <c r="AW185" s="1">
        <f t="shared" si="60"/>
        <v>21.086254</v>
      </c>
      <c r="AX185" s="1">
        <f t="shared" si="60"/>
        <v>22.515804000000003</v>
      </c>
      <c r="AY185" s="1">
        <f t="shared" si="60"/>
        <v>28.603971000000001</v>
      </c>
      <c r="AZ185" s="1">
        <f t="shared" si="60"/>
        <v>31.140547999999999</v>
      </c>
      <c r="BA185" s="1">
        <f t="shared" si="60"/>
        <v>28.970032999999997</v>
      </c>
      <c r="BB185" s="1">
        <f t="shared" si="60"/>
        <v>30.024276</v>
      </c>
      <c r="BC185" s="1">
        <f t="shared" si="60"/>
        <v>32.342756000000001</v>
      </c>
      <c r="BD185" s="1">
        <f t="shared" si="60"/>
        <v>35.342613</v>
      </c>
      <c r="BE185" s="51">
        <f t="shared" si="60"/>
        <v>38.742285483115374</v>
      </c>
      <c r="BF185" s="51">
        <f t="shared" si="60"/>
        <v>40.829109982254316</v>
      </c>
      <c r="BG185" s="51">
        <f t="shared" si="60"/>
        <v>42.435501683558954</v>
      </c>
      <c r="BH185" s="38"/>
      <c r="BI185"/>
      <c r="BJ185"/>
      <c r="BK185"/>
      <c r="BL185"/>
      <c r="BM185"/>
      <c r="BN185"/>
      <c r="BO185"/>
      <c r="BP185"/>
      <c r="BQ185"/>
    </row>
    <row r="186" spans="1:69" s="37" customFormat="1" x14ac:dyDescent="0.2">
      <c r="A186" s="49" t="s">
        <v>138</v>
      </c>
      <c r="B186" s="50" t="s">
        <v>112</v>
      </c>
      <c r="C186" s="50" t="s">
        <v>113</v>
      </c>
      <c r="D186" s="50" t="s">
        <v>139</v>
      </c>
      <c r="E186" s="73" t="s">
        <v>114</v>
      </c>
      <c r="F186" s="1">
        <f t="shared" si="60"/>
        <v>0.25800660000000031</v>
      </c>
      <c r="G186" s="1">
        <f t="shared" si="60"/>
        <v>0.18224275999999995</v>
      </c>
      <c r="H186" s="1">
        <f t="shared" si="60"/>
        <v>0.29797260000000003</v>
      </c>
      <c r="I186" s="1">
        <f t="shared" si="60"/>
        <v>0.33465975999999997</v>
      </c>
      <c r="J186" s="1">
        <f t="shared" si="60"/>
        <v>0.22381760000000006</v>
      </c>
      <c r="K186" s="1">
        <f t="shared" si="60"/>
        <v>0.29150476000000003</v>
      </c>
      <c r="L186" s="1">
        <f t="shared" si="60"/>
        <v>0.26964159999999993</v>
      </c>
      <c r="M186" s="1">
        <f t="shared" si="60"/>
        <v>0.36699392000000008</v>
      </c>
      <c r="N186" s="1">
        <f t="shared" si="60"/>
        <v>0.21310260000000003</v>
      </c>
      <c r="O186" s="1">
        <f t="shared" si="60"/>
        <v>0.28740992000000021</v>
      </c>
      <c r="P186" s="1">
        <f t="shared" si="60"/>
        <v>0.36735359999999995</v>
      </c>
      <c r="Q186" s="1">
        <f t="shared" si="60"/>
        <v>0.3686779200000001</v>
      </c>
      <c r="R186" s="1">
        <f t="shared" si="60"/>
        <v>0.29944926000000005</v>
      </c>
      <c r="S186" s="1">
        <f t="shared" si="60"/>
        <v>0.4081970800000001</v>
      </c>
      <c r="T186" s="1">
        <f t="shared" si="60"/>
        <v>0.42825599999999997</v>
      </c>
      <c r="U186" s="1">
        <f t="shared" si="60"/>
        <v>0.44803338000000015</v>
      </c>
      <c r="V186" s="1">
        <f t="shared" si="60"/>
        <v>0.30148619999999982</v>
      </c>
      <c r="W186" s="1">
        <f t="shared" si="60"/>
        <v>0.42739163000000002</v>
      </c>
      <c r="X186" s="1">
        <f t="shared" si="60"/>
        <v>0.28782343999999971</v>
      </c>
      <c r="Y186" s="1">
        <f t="shared" si="60"/>
        <v>0.47109647000000021</v>
      </c>
      <c r="Z186" s="1">
        <f t="shared" si="60"/>
        <v>0.26408759999999987</v>
      </c>
      <c r="AA186" s="1">
        <f t="shared" si="60"/>
        <v>0.43692258000000006</v>
      </c>
      <c r="AB186" s="1">
        <f t="shared" si="60"/>
        <v>0.30749479999999996</v>
      </c>
      <c r="AC186" s="1">
        <f t="shared" si="60"/>
        <v>0.3098688300000001</v>
      </c>
      <c r="AD186" s="1">
        <f t="shared" si="60"/>
        <v>0.31422431999999989</v>
      </c>
      <c r="AE186" s="1">
        <f t="shared" si="60"/>
        <v>0.42016627999999989</v>
      </c>
      <c r="AF186" s="1">
        <f t="shared" si="60"/>
        <v>0.26551444000000002</v>
      </c>
      <c r="AG186" s="1">
        <f t="shared" si="60"/>
        <v>0.33266981000000007</v>
      </c>
      <c r="AH186" s="1">
        <f t="shared" si="60"/>
        <v>0.28838678000000018</v>
      </c>
      <c r="AI186" s="1">
        <f t="shared" si="60"/>
        <v>0.46722256000000018</v>
      </c>
      <c r="AJ186" s="1">
        <f t="shared" si="60"/>
        <v>0.4729027400000001</v>
      </c>
      <c r="AK186" s="1">
        <f t="shared" si="60"/>
        <v>0.40621176000000014</v>
      </c>
      <c r="AL186" s="1">
        <f t="shared" si="60"/>
        <v>0.41669969000000018</v>
      </c>
      <c r="AM186" s="1">
        <f t="shared" si="60"/>
        <v>0.43937355999999994</v>
      </c>
      <c r="AN186" s="1">
        <f t="shared" si="60"/>
        <v>0.27435098999999985</v>
      </c>
      <c r="AO186" s="1">
        <f t="shared" si="60"/>
        <v>0.82099545999999957</v>
      </c>
      <c r="AP186" s="1">
        <f t="shared" si="60"/>
        <v>0.37430978999999986</v>
      </c>
      <c r="AQ186" s="1">
        <f t="shared" si="60"/>
        <v>0.63682964999999991</v>
      </c>
      <c r="AR186" s="1">
        <f t="shared" si="60"/>
        <v>0.54927663999999976</v>
      </c>
      <c r="AS186" s="1">
        <f t="shared" si="60"/>
        <v>0.61051800999999983</v>
      </c>
      <c r="AT186" s="1">
        <f t="shared" si="60"/>
        <v>0.33402943999999968</v>
      </c>
      <c r="AU186" s="1">
        <f t="shared" si="60"/>
        <v>0.5928573100000003</v>
      </c>
      <c r="AV186" s="1">
        <f t="shared" si="60"/>
        <v>0.62757574000000016</v>
      </c>
      <c r="AW186" s="1">
        <f t="shared" si="60"/>
        <v>0.72641212999999993</v>
      </c>
      <c r="AX186" s="1">
        <f t="shared" si="60"/>
        <v>0.63893824999999982</v>
      </c>
      <c r="AY186" s="1">
        <f t="shared" si="60"/>
        <v>0.77201804999999979</v>
      </c>
      <c r="AZ186" s="1">
        <f t="shared" si="60"/>
        <v>0.62782290000000041</v>
      </c>
      <c r="BA186" s="1">
        <f t="shared" si="60"/>
        <v>0.62800783000000049</v>
      </c>
      <c r="BB186" s="1">
        <f t="shared" si="60"/>
        <v>0.71637825000000044</v>
      </c>
      <c r="BC186" s="1">
        <f t="shared" si="60"/>
        <v>0.84873668000000047</v>
      </c>
      <c r="BD186" s="1">
        <f t="shared" si="60"/>
        <v>0.81742435999999952</v>
      </c>
      <c r="BE186" s="1">
        <f t="shared" si="60"/>
        <v>0.89651430000000021</v>
      </c>
      <c r="BF186" s="1">
        <f t="shared" si="60"/>
        <v>0.83955194000000022</v>
      </c>
      <c r="BG186" s="51">
        <f t="shared" si="60"/>
        <v>0.84762310377878469</v>
      </c>
      <c r="BH186" s="38"/>
      <c r="BI186"/>
      <c r="BJ186"/>
      <c r="BK186"/>
      <c r="BL186"/>
      <c r="BM186"/>
      <c r="BN186"/>
      <c r="BO186"/>
      <c r="BP186"/>
      <c r="BQ186"/>
    </row>
    <row r="187" spans="1:69" s="37" customFormat="1" x14ac:dyDescent="0.2">
      <c r="A187" s="49" t="s">
        <v>141</v>
      </c>
      <c r="B187" s="50" t="s">
        <v>112</v>
      </c>
      <c r="C187" s="50" t="s">
        <v>113</v>
      </c>
      <c r="D187" s="50" t="s">
        <v>142</v>
      </c>
      <c r="E187" s="73" t="s">
        <v>114</v>
      </c>
      <c r="F187" s="1">
        <f t="shared" si="60"/>
        <v>0.38032990999999994</v>
      </c>
      <c r="G187" s="1">
        <f t="shared" si="60"/>
        <v>0.40368953999999979</v>
      </c>
      <c r="H187" s="1">
        <f t="shared" si="60"/>
        <v>0.42053188000000041</v>
      </c>
      <c r="I187" s="1">
        <f t="shared" si="60"/>
        <v>0.45808085999999992</v>
      </c>
      <c r="J187" s="1">
        <f t="shared" si="60"/>
        <v>0.46067042999999996</v>
      </c>
      <c r="K187" s="1">
        <f t="shared" si="60"/>
        <v>0.53180074999999905</v>
      </c>
      <c r="L187" s="1">
        <f t="shared" si="60"/>
        <v>0.55727997000000062</v>
      </c>
      <c r="M187" s="1">
        <f t="shared" si="60"/>
        <v>0.56311455999999982</v>
      </c>
      <c r="N187" s="1">
        <f t="shared" si="60"/>
        <v>0.62311001999999949</v>
      </c>
      <c r="O187" s="1">
        <f t="shared" si="60"/>
        <v>0.78684635000000025</v>
      </c>
      <c r="P187" s="1">
        <f t="shared" si="60"/>
        <v>0.85979822000000006</v>
      </c>
      <c r="Q187" s="1">
        <f t="shared" si="60"/>
        <v>0.98254536000000048</v>
      </c>
      <c r="R187" s="1">
        <f t="shared" si="60"/>
        <v>1.1464241200000016</v>
      </c>
      <c r="S187" s="1">
        <f t="shared" si="60"/>
        <v>1.5058625800000005</v>
      </c>
      <c r="T187" s="1">
        <f t="shared" si="60"/>
        <v>1.8823278100000005</v>
      </c>
      <c r="U187" s="1">
        <f t="shared" si="60"/>
        <v>2.1757461600000001</v>
      </c>
      <c r="V187" s="1">
        <f t="shared" si="60"/>
        <v>2.5144812600000002</v>
      </c>
      <c r="W187" s="1">
        <f t="shared" si="60"/>
        <v>2.8675005399999982</v>
      </c>
      <c r="X187" s="1">
        <f t="shared" si="60"/>
        <v>2.9741942999999988</v>
      </c>
      <c r="Y187" s="1">
        <f t="shared" si="60"/>
        <v>3.6913399100000017</v>
      </c>
      <c r="Z187" s="1">
        <f t="shared" si="60"/>
        <v>4.2094201099999999</v>
      </c>
      <c r="AA187" s="1">
        <f t="shared" si="60"/>
        <v>4.2054794599999994</v>
      </c>
      <c r="AB187" s="1">
        <f t="shared" si="60"/>
        <v>4.5409965799999998</v>
      </c>
      <c r="AC187" s="1">
        <f t="shared" si="60"/>
        <v>4.7114374199999993</v>
      </c>
      <c r="AD187" s="1">
        <f t="shared" si="60"/>
        <v>5.2015728899999996</v>
      </c>
      <c r="AE187" s="1">
        <f t="shared" si="60"/>
        <v>5.189115300000001</v>
      </c>
      <c r="AF187" s="1">
        <f t="shared" si="60"/>
        <v>5.724402640000001</v>
      </c>
      <c r="AG187" s="1">
        <f t="shared" si="60"/>
        <v>5.9984840699999982</v>
      </c>
      <c r="AH187" s="1">
        <f t="shared" si="60"/>
        <v>6.34076095</v>
      </c>
      <c r="AI187" s="1">
        <f t="shared" si="60"/>
        <v>6.4289557899999981</v>
      </c>
      <c r="AJ187" s="1">
        <f t="shared" si="60"/>
        <v>6.4914127299999986</v>
      </c>
      <c r="AK187" s="1">
        <f t="shared" si="60"/>
        <v>7.2734371899999992</v>
      </c>
      <c r="AL187" s="1">
        <f t="shared" si="60"/>
        <v>8.1940705299999959</v>
      </c>
      <c r="AM187" s="1">
        <f t="shared" si="60"/>
        <v>8.5129240799999977</v>
      </c>
      <c r="AN187" s="1">
        <f t="shared" si="60"/>
        <v>9.3272020500000021</v>
      </c>
      <c r="AO187" s="1">
        <f t="shared" si="60"/>
        <v>9.934572140000002</v>
      </c>
      <c r="AP187" s="1">
        <f t="shared" si="60"/>
        <v>10.162495939999999</v>
      </c>
      <c r="AQ187" s="1">
        <f t="shared" si="60"/>
        <v>12.078123239999998</v>
      </c>
      <c r="AR187" s="1">
        <f t="shared" si="60"/>
        <v>12.93614833</v>
      </c>
      <c r="AS187" s="1">
        <f t="shared" si="60"/>
        <v>13.310547270000001</v>
      </c>
      <c r="AT187" s="1">
        <f t="shared" si="60"/>
        <v>14.7845368</v>
      </c>
      <c r="AU187" s="1">
        <f t="shared" si="60"/>
        <v>16.279285899999998</v>
      </c>
      <c r="AV187" s="1">
        <f t="shared" si="60"/>
        <v>18.704572839999997</v>
      </c>
      <c r="AW187" s="1">
        <f t="shared" si="60"/>
        <v>19.130442779999999</v>
      </c>
      <c r="AX187" s="1">
        <f t="shared" si="60"/>
        <v>21.178704699999997</v>
      </c>
      <c r="AY187" s="1">
        <f t="shared" si="60"/>
        <v>21.98106868</v>
      </c>
      <c r="AZ187" s="1">
        <f t="shared" si="60"/>
        <v>24.287310900000001</v>
      </c>
      <c r="BA187" s="1">
        <f t="shared" si="60"/>
        <v>23.753069350000004</v>
      </c>
      <c r="BB187" s="1">
        <f t="shared" si="60"/>
        <v>23.991571629999999</v>
      </c>
      <c r="BC187" s="1">
        <f t="shared" si="60"/>
        <v>28.536726759999993</v>
      </c>
      <c r="BD187" s="1">
        <f t="shared" si="60"/>
        <v>29.912529329999995</v>
      </c>
      <c r="BE187" s="1">
        <f t="shared" si="60"/>
        <v>29.440697700000001</v>
      </c>
      <c r="BF187" s="1">
        <f t="shared" si="60"/>
        <v>29.763858199999998</v>
      </c>
      <c r="BG187" s="51">
        <f t="shared" si="60"/>
        <v>31.946216822859142</v>
      </c>
      <c r="BH187" s="38"/>
      <c r="BI187"/>
      <c r="BJ187"/>
      <c r="BK187"/>
      <c r="BL187"/>
      <c r="BM187"/>
      <c r="BN187"/>
      <c r="BO187"/>
      <c r="BP187"/>
      <c r="BQ187"/>
    </row>
    <row r="188" spans="1:69" s="37" customFormat="1" x14ac:dyDescent="0.2">
      <c r="A188" s="49" t="s">
        <v>144</v>
      </c>
      <c r="B188" s="50" t="s">
        <v>112</v>
      </c>
      <c r="C188" s="50" t="s">
        <v>113</v>
      </c>
      <c r="D188" s="50" t="s">
        <v>145</v>
      </c>
      <c r="E188" s="54" t="s">
        <v>114</v>
      </c>
      <c r="F188" s="1">
        <f t="shared" si="60"/>
        <v>0.6358426399999999</v>
      </c>
      <c r="G188" s="1">
        <f t="shared" si="60"/>
        <v>0.65119010999999993</v>
      </c>
      <c r="H188" s="1">
        <f t="shared" si="60"/>
        <v>0.68638004000000008</v>
      </c>
      <c r="I188" s="1">
        <f t="shared" si="60"/>
        <v>0.61519322999999992</v>
      </c>
      <c r="J188" s="1">
        <f t="shared" si="60"/>
        <v>0.88523147999999985</v>
      </c>
      <c r="K188" s="1">
        <f t="shared" si="60"/>
        <v>0.85164720000000027</v>
      </c>
      <c r="L188" s="1">
        <f t="shared" si="60"/>
        <v>0.82892498999999997</v>
      </c>
      <c r="M188" s="1">
        <f t="shared" si="60"/>
        <v>0.94407460999999993</v>
      </c>
      <c r="N188" s="1">
        <f t="shared" si="60"/>
        <v>0.86655651999999994</v>
      </c>
      <c r="O188" s="1">
        <f t="shared" si="60"/>
        <v>0.97125718999999988</v>
      </c>
      <c r="P188" s="1">
        <f t="shared" si="60"/>
        <v>1.1389257600000002</v>
      </c>
      <c r="Q188" s="1">
        <f t="shared" si="60"/>
        <v>0.96059841000000046</v>
      </c>
      <c r="R188" s="1">
        <f t="shared" si="60"/>
        <v>1.1268661799999997</v>
      </c>
      <c r="S188" s="1">
        <f t="shared" si="60"/>
        <v>1.0936373399999999</v>
      </c>
      <c r="T188" s="1">
        <f t="shared" si="60"/>
        <v>1.3147904899999998</v>
      </c>
      <c r="U188" s="1">
        <f t="shared" si="60"/>
        <v>1.1962484300000003</v>
      </c>
      <c r="V188" s="1">
        <f t="shared" si="60"/>
        <v>1.03398353</v>
      </c>
      <c r="W188" s="1">
        <f t="shared" si="60"/>
        <v>1.2785351999999999</v>
      </c>
      <c r="X188" s="1">
        <f t="shared" si="60"/>
        <v>1.5151507</v>
      </c>
      <c r="Y188" s="1">
        <f t="shared" si="60"/>
        <v>1.4772480099999998</v>
      </c>
      <c r="Z188" s="1">
        <f t="shared" si="60"/>
        <v>1.9427797799999995</v>
      </c>
      <c r="AA188" s="1">
        <f t="shared" si="60"/>
        <v>2.2674742000000006</v>
      </c>
      <c r="AB188" s="1">
        <f t="shared" si="60"/>
        <v>2.2928841399999991</v>
      </c>
      <c r="AC188" s="1">
        <f t="shared" si="60"/>
        <v>2.4746380500000007</v>
      </c>
      <c r="AD188" s="1">
        <f t="shared" si="60"/>
        <v>2.7522763900000005</v>
      </c>
      <c r="AE188" s="1">
        <f t="shared" si="60"/>
        <v>2.7666371699999992</v>
      </c>
      <c r="AF188" s="1">
        <f t="shared" si="60"/>
        <v>2.8778436399999991</v>
      </c>
      <c r="AG188" s="1">
        <f t="shared" si="60"/>
        <v>3.0095357400000005</v>
      </c>
      <c r="AH188" s="1">
        <f t="shared" si="60"/>
        <v>3.3105761699999992</v>
      </c>
      <c r="AI188" s="1">
        <f t="shared" si="60"/>
        <v>3.8185030699999993</v>
      </c>
      <c r="AJ188" s="1">
        <f t="shared" si="60"/>
        <v>3.9963149499999995</v>
      </c>
      <c r="AK188" s="1">
        <f t="shared" si="60"/>
        <v>4.4357599500000005</v>
      </c>
      <c r="AL188" s="1">
        <f t="shared" si="60"/>
        <v>4.2671064599999982</v>
      </c>
      <c r="AM188" s="1">
        <f t="shared" si="60"/>
        <v>4.4211789900000014</v>
      </c>
      <c r="AN188" s="1">
        <f t="shared" si="60"/>
        <v>4.9248479799999991</v>
      </c>
      <c r="AO188" s="1">
        <f t="shared" si="60"/>
        <v>5.2543194599999987</v>
      </c>
      <c r="AP188" s="1">
        <f t="shared" si="60"/>
        <v>5.4179380699999999</v>
      </c>
      <c r="AQ188" s="1">
        <f t="shared" si="60"/>
        <v>4.90358202</v>
      </c>
      <c r="AR188" s="1">
        <f t="shared" si="60"/>
        <v>5.8439798800000009</v>
      </c>
      <c r="AS188" s="1">
        <f t="shared" si="60"/>
        <v>6.3158382199999989</v>
      </c>
      <c r="AT188" s="1">
        <f t="shared" si="60"/>
        <v>5.7387491900000001</v>
      </c>
      <c r="AU188" s="1">
        <f t="shared" si="60"/>
        <v>6.5032263100000014</v>
      </c>
      <c r="AV188" s="1">
        <f t="shared" si="60"/>
        <v>5.800780800000001</v>
      </c>
      <c r="AW188" s="1">
        <f t="shared" si="60"/>
        <v>7.2878822699999972</v>
      </c>
      <c r="AX188" s="1">
        <f t="shared" si="60"/>
        <v>8.1404444299999987</v>
      </c>
      <c r="AY188" s="1">
        <f t="shared" si="60"/>
        <v>8.692747390000001</v>
      </c>
      <c r="AZ188" s="1">
        <f t="shared" si="60"/>
        <v>8.0551702900000048</v>
      </c>
      <c r="BA188" s="1">
        <f t="shared" si="60"/>
        <v>7.8756486500000005</v>
      </c>
      <c r="BB188" s="1">
        <f t="shared" si="60"/>
        <v>9.0320924000000016</v>
      </c>
      <c r="BC188" s="1">
        <f t="shared" si="60"/>
        <v>9.1348144700000038</v>
      </c>
      <c r="BD188" s="1">
        <f t="shared" si="60"/>
        <v>9.5473594099999985</v>
      </c>
      <c r="BE188" s="1">
        <f t="shared" si="60"/>
        <v>9.3140918999999993</v>
      </c>
      <c r="BF188" s="1">
        <f t="shared" si="60"/>
        <v>9.8194823400000022</v>
      </c>
      <c r="BG188" s="51">
        <f t="shared" si="60"/>
        <v>9.8904528347445719</v>
      </c>
      <c r="BH188" s="38"/>
      <c r="BI188"/>
      <c r="BJ188"/>
      <c r="BK188"/>
      <c r="BL188"/>
      <c r="BM188"/>
      <c r="BN188"/>
      <c r="BO188"/>
      <c r="BP188"/>
      <c r="BQ188"/>
    </row>
    <row r="189" spans="1:69" s="37" customFormat="1" x14ac:dyDescent="0.2">
      <c r="A189" s="49" t="s">
        <v>147</v>
      </c>
      <c r="B189" s="50" t="s">
        <v>112</v>
      </c>
      <c r="C189" s="50" t="s">
        <v>113</v>
      </c>
      <c r="D189" s="50" t="s">
        <v>148</v>
      </c>
      <c r="E189" s="73" t="s">
        <v>114</v>
      </c>
      <c r="F189" s="1">
        <f t="shared" si="60"/>
        <v>0.28825297000000005</v>
      </c>
      <c r="G189" s="1">
        <f t="shared" si="60"/>
        <v>0.31565242999999987</v>
      </c>
      <c r="H189" s="1">
        <f t="shared" si="60"/>
        <v>0.30083087000000042</v>
      </c>
      <c r="I189" s="1">
        <f t="shared" si="60"/>
        <v>0.26902609000000011</v>
      </c>
      <c r="J189" s="1">
        <f t="shared" si="60"/>
        <v>0.41378599999999999</v>
      </c>
      <c r="K189" s="1">
        <f t="shared" si="60"/>
        <v>0.46625220000000001</v>
      </c>
      <c r="L189" s="1">
        <f t="shared" si="60"/>
        <v>0.53774459000000041</v>
      </c>
      <c r="M189" s="1">
        <f t="shared" si="60"/>
        <v>0.49193881000000017</v>
      </c>
      <c r="N189" s="1">
        <f t="shared" si="60"/>
        <v>0.49369551000000023</v>
      </c>
      <c r="O189" s="1">
        <f t="shared" si="60"/>
        <v>0.64057787999999993</v>
      </c>
      <c r="P189" s="1">
        <f t="shared" si="60"/>
        <v>0.60238872999999993</v>
      </c>
      <c r="Q189" s="1">
        <f t="shared" si="60"/>
        <v>0.63769778000000032</v>
      </c>
      <c r="R189" s="1">
        <f t="shared" si="60"/>
        <v>0.75960795999999942</v>
      </c>
      <c r="S189" s="1">
        <f t="shared" si="60"/>
        <v>0.72489627999999984</v>
      </c>
      <c r="T189" s="1">
        <f t="shared" si="60"/>
        <v>0.62465801999999915</v>
      </c>
      <c r="U189" s="1">
        <f t="shared" si="60"/>
        <v>0.76021277999999937</v>
      </c>
      <c r="V189" s="1">
        <f t="shared" si="60"/>
        <v>0.80824538000000024</v>
      </c>
      <c r="W189" s="1">
        <f t="shared" si="60"/>
        <v>1.1467123899999998</v>
      </c>
      <c r="X189" s="1">
        <f t="shared" si="60"/>
        <v>1.2971926699999994</v>
      </c>
      <c r="Y189" s="1">
        <f t="shared" si="60"/>
        <v>1.4997949000000004</v>
      </c>
      <c r="Z189" s="1">
        <f t="shared" si="60"/>
        <v>1.4441875100000003</v>
      </c>
      <c r="AA189" s="1">
        <f t="shared" si="60"/>
        <v>1.6043782200000005</v>
      </c>
      <c r="AB189" s="1">
        <f t="shared" si="60"/>
        <v>2.0495121699999999</v>
      </c>
      <c r="AC189" s="1">
        <f t="shared" si="60"/>
        <v>2.2067247499999993</v>
      </c>
      <c r="AD189" s="1">
        <f t="shared" si="60"/>
        <v>2.6207539300000007</v>
      </c>
      <c r="AE189" s="1">
        <f t="shared" si="60"/>
        <v>2.8966883499999998</v>
      </c>
      <c r="AF189" s="1">
        <f t="shared" si="60"/>
        <v>2.4655524500000006</v>
      </c>
      <c r="AG189" s="1">
        <f t="shared" si="60"/>
        <v>2.602097650000001</v>
      </c>
      <c r="AH189" s="1">
        <f t="shared" si="60"/>
        <v>2.7637667200000013</v>
      </c>
      <c r="AI189" s="1">
        <f t="shared" si="60"/>
        <v>3.0970478500000009</v>
      </c>
      <c r="AJ189" s="1">
        <f t="shared" si="60"/>
        <v>3.3040025000000002</v>
      </c>
      <c r="AK189" s="1">
        <f t="shared" si="60"/>
        <v>3.1904988400000027</v>
      </c>
      <c r="AL189" s="1">
        <f t="shared" si="60"/>
        <v>2.8372443000000001</v>
      </c>
      <c r="AM189" s="1">
        <f t="shared" si="60"/>
        <v>3.0080389099999998</v>
      </c>
      <c r="AN189" s="1">
        <f t="shared" si="60"/>
        <v>3.8147230300000015</v>
      </c>
      <c r="AO189" s="1">
        <f t="shared" si="60"/>
        <v>4.0704818200000012</v>
      </c>
      <c r="AP189" s="1">
        <f t="shared" si="60"/>
        <v>3.979157370000002</v>
      </c>
      <c r="AQ189" s="1">
        <f t="shared" si="60"/>
        <v>4.0053467700000009</v>
      </c>
      <c r="AR189" s="1">
        <f t="shared" si="60"/>
        <v>4.5319221700000023</v>
      </c>
      <c r="AS189" s="1">
        <f t="shared" ref="AS189:BG189" si="61">AS43-AS116</f>
        <v>4.0958840099999989</v>
      </c>
      <c r="AT189" s="1">
        <f t="shared" si="61"/>
        <v>2.9516319000000006</v>
      </c>
      <c r="AU189" s="1">
        <f t="shared" si="61"/>
        <v>3.2922598699999996</v>
      </c>
      <c r="AV189" s="1">
        <f t="shared" si="61"/>
        <v>3.4764202299999996</v>
      </c>
      <c r="AW189" s="1">
        <f t="shared" si="61"/>
        <v>3.3341114899999971</v>
      </c>
      <c r="AX189" s="1">
        <f t="shared" si="61"/>
        <v>3.8188934300000001</v>
      </c>
      <c r="AY189" s="1">
        <f t="shared" si="61"/>
        <v>3.8095460299999981</v>
      </c>
      <c r="AZ189" s="1">
        <f t="shared" si="61"/>
        <v>3.48029878</v>
      </c>
      <c r="BA189" s="1">
        <f t="shared" si="61"/>
        <v>4.2355209999999994</v>
      </c>
      <c r="BB189" s="1">
        <f t="shared" si="61"/>
        <v>4.0871303499999989</v>
      </c>
      <c r="BC189" s="1">
        <f t="shared" si="61"/>
        <v>3.8282851799999982</v>
      </c>
      <c r="BD189" s="1">
        <f t="shared" si="61"/>
        <v>4.1653274599999985</v>
      </c>
      <c r="BE189" s="1">
        <f t="shared" si="61"/>
        <v>4.0712660300000003</v>
      </c>
      <c r="BF189" s="1">
        <f t="shared" si="61"/>
        <v>3.4909785700000011</v>
      </c>
      <c r="BG189" s="51">
        <f t="shared" si="61"/>
        <v>3.3318426365201042</v>
      </c>
      <c r="BH189" s="38"/>
      <c r="BI189"/>
      <c r="BJ189"/>
      <c r="BK189"/>
      <c r="BL189"/>
      <c r="BM189"/>
      <c r="BN189"/>
      <c r="BO189"/>
      <c r="BP189"/>
      <c r="BQ189"/>
    </row>
    <row r="190" spans="1:69" s="37" customFormat="1" x14ac:dyDescent="0.2">
      <c r="A190" s="77" t="s">
        <v>150</v>
      </c>
      <c r="B190" s="78" t="s">
        <v>112</v>
      </c>
      <c r="C190" s="78" t="s">
        <v>113</v>
      </c>
      <c r="D190" s="78" t="s">
        <v>151</v>
      </c>
      <c r="E190" s="5" t="s">
        <v>136</v>
      </c>
      <c r="F190" s="79">
        <f t="shared" ref="F190:BG191" si="62">F44-F117</f>
        <v>8.4865239999999993</v>
      </c>
      <c r="G190" s="79">
        <f t="shared" si="62"/>
        <v>9.1958580000000012</v>
      </c>
      <c r="H190" s="79">
        <f t="shared" si="62"/>
        <v>9.6377860000000002</v>
      </c>
      <c r="I190" s="79">
        <f t="shared" si="62"/>
        <v>9.9236729999999991</v>
      </c>
      <c r="J190" s="79">
        <f t="shared" si="62"/>
        <v>10.371912999999999</v>
      </c>
      <c r="K190" s="79">
        <f t="shared" si="62"/>
        <v>10.612736999999999</v>
      </c>
      <c r="L190" s="79">
        <f t="shared" si="62"/>
        <v>10.686416999999999</v>
      </c>
      <c r="M190" s="79">
        <f t="shared" si="62"/>
        <v>10.975837000000002</v>
      </c>
      <c r="N190" s="79">
        <f t="shared" si="62"/>
        <v>11.305541</v>
      </c>
      <c r="O190" s="79">
        <f t="shared" si="62"/>
        <v>12.738633999999998</v>
      </c>
      <c r="P190" s="79">
        <f t="shared" si="62"/>
        <v>13.372502000000001</v>
      </c>
      <c r="Q190" s="79">
        <f t="shared" si="62"/>
        <v>13.108774</v>
      </c>
      <c r="R190" s="79">
        <f t="shared" si="62"/>
        <v>13.710737</v>
      </c>
      <c r="S190" s="79">
        <f t="shared" si="62"/>
        <v>14.863679000000001</v>
      </c>
      <c r="T190" s="79">
        <f t="shared" si="62"/>
        <v>16.256667</v>
      </c>
      <c r="U190" s="79">
        <f t="shared" si="62"/>
        <v>16.735664</v>
      </c>
      <c r="V190" s="79">
        <f t="shared" si="62"/>
        <v>17.651399999999999</v>
      </c>
      <c r="W190" s="79">
        <f t="shared" si="62"/>
        <v>19.425028999999999</v>
      </c>
      <c r="X190" s="79">
        <f t="shared" si="62"/>
        <v>20.335550000000001</v>
      </c>
      <c r="Y190" s="79">
        <f t="shared" si="62"/>
        <v>22.039869000000003</v>
      </c>
      <c r="Z190" s="79">
        <f t="shared" si="62"/>
        <v>23.784801000000002</v>
      </c>
      <c r="AA190" s="79">
        <f t="shared" si="62"/>
        <v>25.062857000000005</v>
      </c>
      <c r="AB190" s="79">
        <f t="shared" si="62"/>
        <v>25.94061</v>
      </c>
      <c r="AC190" s="79">
        <f t="shared" si="62"/>
        <v>27.429715999999999</v>
      </c>
      <c r="AD190" s="79">
        <f t="shared" si="62"/>
        <v>29.753071999999996</v>
      </c>
      <c r="AE190" s="79">
        <f t="shared" si="62"/>
        <v>31.391623999999997</v>
      </c>
      <c r="AF190" s="79">
        <f t="shared" si="62"/>
        <v>31.908360000000002</v>
      </c>
      <c r="AG190" s="79">
        <f t="shared" si="62"/>
        <v>34.416943000000003</v>
      </c>
      <c r="AH190" s="79">
        <f t="shared" si="62"/>
        <v>36.322547</v>
      </c>
      <c r="AI190" s="79">
        <f t="shared" si="62"/>
        <v>39.418727000000004</v>
      </c>
      <c r="AJ190" s="79">
        <f t="shared" si="62"/>
        <v>39.903404999999999</v>
      </c>
      <c r="AK190" s="79">
        <f t="shared" si="62"/>
        <v>42.274955000000006</v>
      </c>
      <c r="AL190" s="79">
        <f t="shared" si="62"/>
        <v>44.408473999999998</v>
      </c>
      <c r="AM190" s="79">
        <f t="shared" si="62"/>
        <v>46.312662000000003</v>
      </c>
      <c r="AN190" s="79">
        <f t="shared" si="62"/>
        <v>50.144047999999998</v>
      </c>
      <c r="AO190" s="79">
        <f t="shared" si="62"/>
        <v>53.145955000000001</v>
      </c>
      <c r="AP190" s="79">
        <f t="shared" si="62"/>
        <v>54.507736999999992</v>
      </c>
      <c r="AQ190" s="79">
        <f t="shared" si="62"/>
        <v>56.694470000000003</v>
      </c>
      <c r="AR190" s="79">
        <f t="shared" si="62"/>
        <v>60.257765999999997</v>
      </c>
      <c r="AS190" s="79">
        <f t="shared" si="62"/>
        <v>63.660986999999992</v>
      </c>
      <c r="AT190" s="79">
        <f t="shared" si="62"/>
        <v>67.139854999999997</v>
      </c>
      <c r="AU190" s="79">
        <f t="shared" si="62"/>
        <v>70.885110999999995</v>
      </c>
      <c r="AV190" s="79">
        <f t="shared" si="62"/>
        <v>76.830279999999988</v>
      </c>
      <c r="AW190" s="79">
        <f t="shared" si="62"/>
        <v>80.359867000000008</v>
      </c>
      <c r="AX190" s="79">
        <f t="shared" si="62"/>
        <v>87.290386999999981</v>
      </c>
      <c r="AY190" s="79">
        <f t="shared" si="62"/>
        <v>95.484833999999992</v>
      </c>
      <c r="AZ190" s="79">
        <f t="shared" si="62"/>
        <v>98.702381000000003</v>
      </c>
      <c r="BA190" s="79">
        <f t="shared" si="62"/>
        <v>101.28312299999999</v>
      </c>
      <c r="BB190" s="79">
        <f t="shared" si="62"/>
        <v>103.50489200000001</v>
      </c>
      <c r="BC190" s="79">
        <f t="shared" si="62"/>
        <v>111.293701</v>
      </c>
      <c r="BD190" s="79">
        <f t="shared" si="62"/>
        <v>116.96114699999998</v>
      </c>
      <c r="BE190" s="80">
        <f t="shared" si="62"/>
        <v>120.10453196467515</v>
      </c>
      <c r="BF190" s="80">
        <f t="shared" si="62"/>
        <v>125.2840158080908</v>
      </c>
      <c r="BG190" s="80">
        <f t="shared" si="62"/>
        <v>129.47115473772476</v>
      </c>
      <c r="BH190" s="38"/>
      <c r="BI190"/>
      <c r="BJ190"/>
      <c r="BK190"/>
      <c r="BL190"/>
      <c r="BM190"/>
      <c r="BN190"/>
      <c r="BO190"/>
      <c r="BP190"/>
      <c r="BQ190"/>
    </row>
    <row r="191" spans="1:69" s="37" customFormat="1" x14ac:dyDescent="0.2">
      <c r="A191" s="49" t="s">
        <v>152</v>
      </c>
      <c r="B191" s="50" t="s">
        <v>13</v>
      </c>
      <c r="C191" s="50" t="s">
        <v>15</v>
      </c>
      <c r="D191" s="69" t="s">
        <v>152</v>
      </c>
      <c r="E191" s="50" t="s">
        <v>12</v>
      </c>
      <c r="F191" s="1">
        <f t="shared" si="62"/>
        <v>0.42418399999999945</v>
      </c>
      <c r="G191" s="1">
        <f t="shared" si="62"/>
        <v>0.30899299999999918</v>
      </c>
      <c r="H191" s="1">
        <f t="shared" si="62"/>
        <v>0.31960199999999883</v>
      </c>
      <c r="I191" s="1">
        <f t="shared" si="62"/>
        <v>0.44699899999999992</v>
      </c>
      <c r="J191" s="1">
        <f t="shared" si="62"/>
        <v>0.46991800000000072</v>
      </c>
      <c r="K191" s="1">
        <f t="shared" si="62"/>
        <v>0.54144400000000026</v>
      </c>
      <c r="L191" s="1">
        <f t="shared" si="62"/>
        <v>0.55973099999999931</v>
      </c>
      <c r="M191" s="1">
        <f t="shared" si="62"/>
        <v>0.5486759999999995</v>
      </c>
      <c r="N191" s="1">
        <f t="shared" si="62"/>
        <v>0.55825000000000014</v>
      </c>
      <c r="O191" s="1">
        <f t="shared" si="62"/>
        <v>0.62226899999999929</v>
      </c>
      <c r="P191" s="1">
        <f t="shared" si="62"/>
        <v>0.66197900000000054</v>
      </c>
      <c r="Q191" s="1">
        <f t="shared" si="62"/>
        <v>0.71301899999999918</v>
      </c>
      <c r="R191" s="1">
        <f t="shared" si="62"/>
        <v>0.71395799999999987</v>
      </c>
      <c r="S191" s="1">
        <f t="shared" si="62"/>
        <v>0.75573600000000063</v>
      </c>
      <c r="T191" s="1">
        <f t="shared" si="62"/>
        <v>0.87595999999999918</v>
      </c>
      <c r="U191" s="1">
        <f t="shared" si="62"/>
        <v>1.0096189999999989</v>
      </c>
      <c r="V191" s="1">
        <f t="shared" si="62"/>
        <v>0.94040000000000035</v>
      </c>
      <c r="W191" s="1">
        <f t="shared" si="62"/>
        <v>0.90374100000000013</v>
      </c>
      <c r="X191" s="1">
        <f t="shared" si="62"/>
        <v>0.88161100000000037</v>
      </c>
      <c r="Y191" s="1">
        <f t="shared" si="62"/>
        <v>0.996448</v>
      </c>
      <c r="Z191" s="1">
        <f t="shared" si="62"/>
        <v>1.1069190000000013</v>
      </c>
      <c r="AA191" s="1">
        <f t="shared" si="62"/>
        <v>1.1624760000000007</v>
      </c>
      <c r="AB191" s="1">
        <f t="shared" si="62"/>
        <v>1.2422089999999999</v>
      </c>
      <c r="AC191" s="1">
        <f t="shared" si="62"/>
        <v>1.1724269999999999</v>
      </c>
      <c r="AD191" s="1">
        <f t="shared" si="62"/>
        <v>1.1853569999999989</v>
      </c>
      <c r="AE191" s="1">
        <f t="shared" si="62"/>
        <v>1.2100179999999989</v>
      </c>
      <c r="AF191" s="1">
        <f t="shared" si="62"/>
        <v>1.2352069999999999</v>
      </c>
      <c r="AG191" s="1">
        <f t="shared" si="62"/>
        <v>1.372458</v>
      </c>
      <c r="AH191" s="1">
        <f t="shared" si="62"/>
        <v>1.2393669999999997</v>
      </c>
      <c r="AI191" s="1">
        <f t="shared" si="62"/>
        <v>1.3684309999999984</v>
      </c>
      <c r="AJ191" s="1">
        <f t="shared" si="62"/>
        <v>1.5255189999999983</v>
      </c>
      <c r="AK191" s="1">
        <f t="shared" si="62"/>
        <v>1.4368450000000008</v>
      </c>
      <c r="AL191" s="1">
        <f t="shared" si="62"/>
        <v>1.3727590000000003</v>
      </c>
      <c r="AM191" s="1">
        <f t="shared" si="62"/>
        <v>1.4993409999999994</v>
      </c>
      <c r="AN191" s="1">
        <f t="shared" si="62"/>
        <v>1.3929209999999994</v>
      </c>
      <c r="AO191" s="1">
        <f t="shared" si="62"/>
        <v>1.3984599999999991</v>
      </c>
      <c r="AP191" s="1">
        <f t="shared" si="62"/>
        <v>1.4016789999999997</v>
      </c>
      <c r="AQ191" s="1">
        <f t="shared" si="62"/>
        <v>1.3811839999999984</v>
      </c>
      <c r="AR191" s="1">
        <f t="shared" si="62"/>
        <v>1.1622959999999996</v>
      </c>
      <c r="AS191" s="1">
        <f t="shared" si="62"/>
        <v>1.1051729999999989</v>
      </c>
      <c r="AT191" s="1">
        <f t="shared" si="62"/>
        <v>1.1329490000000009</v>
      </c>
      <c r="AU191" s="1">
        <f t="shared" si="62"/>
        <v>1.2011859999999999</v>
      </c>
      <c r="AV191" s="1">
        <f t="shared" si="62"/>
        <v>0.9477480000000007</v>
      </c>
      <c r="AW191" s="1">
        <f t="shared" si="62"/>
        <v>0.84854500000000055</v>
      </c>
      <c r="AX191" s="1">
        <f t="shared" si="62"/>
        <v>0.9033010000000008</v>
      </c>
      <c r="AY191" s="1">
        <f t="shared" si="62"/>
        <v>0.89532700000000087</v>
      </c>
      <c r="AZ191" s="1">
        <f t="shared" si="62"/>
        <v>0.88784199999999913</v>
      </c>
      <c r="BA191" s="1">
        <f t="shared" si="62"/>
        <v>0.84197900000000025</v>
      </c>
      <c r="BB191" s="1">
        <f t="shared" si="62"/>
        <v>0.76462399999999953</v>
      </c>
      <c r="BC191" s="1">
        <f t="shared" si="62"/>
        <v>0.87594299999999992</v>
      </c>
      <c r="BD191" s="1">
        <f t="shared" si="62"/>
        <v>0.87654600000000027</v>
      </c>
      <c r="BE191" s="1">
        <f t="shared" si="62"/>
        <v>0.87895540000000061</v>
      </c>
      <c r="BF191" s="1">
        <f t="shared" si="62"/>
        <v>0.84175220000000017</v>
      </c>
      <c r="BG191" s="1">
        <f t="shared" si="62"/>
        <v>0.87398121242753524</v>
      </c>
      <c r="BH191" s="38"/>
      <c r="BI191"/>
      <c r="BJ191"/>
      <c r="BK191"/>
      <c r="BL191"/>
      <c r="BM191"/>
      <c r="BN191"/>
      <c r="BO191"/>
      <c r="BP191"/>
      <c r="BQ191"/>
    </row>
    <row r="192" spans="1:69" s="37" customFormat="1" x14ac:dyDescent="0.2">
      <c r="A192" s="53" t="s">
        <v>152</v>
      </c>
      <c r="B192" s="54" t="s">
        <v>11</v>
      </c>
      <c r="C192" s="54" t="s">
        <v>14</v>
      </c>
      <c r="D192" s="54" t="s">
        <v>152</v>
      </c>
      <c r="E192" s="54" t="s">
        <v>11</v>
      </c>
      <c r="F192" s="55">
        <f>F193/F191</f>
        <v>12.771170058276621</v>
      </c>
      <c r="G192" s="55">
        <f t="shared" ref="G192:BG192" si="63">G193/G191</f>
        <v>17.459570281527604</v>
      </c>
      <c r="H192" s="55">
        <f t="shared" si="63"/>
        <v>20.894234078635396</v>
      </c>
      <c r="I192" s="55">
        <f t="shared" si="63"/>
        <v>19.598940937228043</v>
      </c>
      <c r="J192" s="55">
        <f t="shared" si="63"/>
        <v>18.688264761085925</v>
      </c>
      <c r="K192" s="55">
        <f t="shared" si="63"/>
        <v>22.233401792244418</v>
      </c>
      <c r="L192" s="55">
        <f t="shared" si="63"/>
        <v>23.717755493263716</v>
      </c>
      <c r="M192" s="55">
        <f t="shared" si="63"/>
        <v>24.095406031975084</v>
      </c>
      <c r="N192" s="55">
        <f t="shared" si="63"/>
        <v>22.633613972234684</v>
      </c>
      <c r="O192" s="55">
        <f t="shared" si="63"/>
        <v>22.312866300587061</v>
      </c>
      <c r="P192" s="55">
        <f t="shared" si="63"/>
        <v>24.700830388879371</v>
      </c>
      <c r="Q192" s="55">
        <f t="shared" si="63"/>
        <v>22.695888889356421</v>
      </c>
      <c r="R192" s="55">
        <f t="shared" si="63"/>
        <v>21.001462270889913</v>
      </c>
      <c r="S192" s="55">
        <f t="shared" si="63"/>
        <v>21.35684683540287</v>
      </c>
      <c r="T192" s="55">
        <f t="shared" si="63"/>
        <v>21.793016804420343</v>
      </c>
      <c r="U192" s="55">
        <f t="shared" si="63"/>
        <v>24.142599336977675</v>
      </c>
      <c r="V192" s="55">
        <f t="shared" si="63"/>
        <v>22.72946086771589</v>
      </c>
      <c r="W192" s="55">
        <f t="shared" si="63"/>
        <v>21.996102865754619</v>
      </c>
      <c r="X192" s="55">
        <f t="shared" si="63"/>
        <v>22.818828258721851</v>
      </c>
      <c r="Y192" s="55">
        <f t="shared" si="63"/>
        <v>21.165575122836316</v>
      </c>
      <c r="Z192" s="55">
        <f t="shared" si="63"/>
        <v>23.648709616512122</v>
      </c>
      <c r="AA192" s="55">
        <f t="shared" si="63"/>
        <v>24.980776377318751</v>
      </c>
      <c r="AB192" s="55">
        <f t="shared" si="63"/>
        <v>25.835746641668202</v>
      </c>
      <c r="AC192" s="55">
        <f t="shared" si="63"/>
        <v>25.815155229280816</v>
      </c>
      <c r="AD192" s="55">
        <f t="shared" si="63"/>
        <v>24.294198287941953</v>
      </c>
      <c r="AE192" s="55">
        <f t="shared" si="63"/>
        <v>25.784669318968838</v>
      </c>
      <c r="AF192" s="55">
        <f t="shared" si="63"/>
        <v>26.70936936076302</v>
      </c>
      <c r="AG192" s="55">
        <f t="shared" si="63"/>
        <v>25.976056826511272</v>
      </c>
      <c r="AH192" s="55">
        <f t="shared" si="63"/>
        <v>25.398816492612767</v>
      </c>
      <c r="AI192" s="55">
        <f t="shared" si="63"/>
        <v>28.891903208857496</v>
      </c>
      <c r="AJ192" s="55">
        <f t="shared" si="63"/>
        <v>29.133253666457151</v>
      </c>
      <c r="AK192" s="55">
        <f t="shared" si="63"/>
        <v>31.788496323542201</v>
      </c>
      <c r="AL192" s="55">
        <f t="shared" si="63"/>
        <v>30.813167496989625</v>
      </c>
      <c r="AM192" s="55">
        <f t="shared" si="63"/>
        <v>26.985380910680078</v>
      </c>
      <c r="AN192" s="55">
        <f t="shared" si="63"/>
        <v>28.859971958208732</v>
      </c>
      <c r="AO192" s="55">
        <f t="shared" si="63"/>
        <v>31.04764884229801</v>
      </c>
      <c r="AP192" s="55">
        <f t="shared" si="63"/>
        <v>33.20846499091445</v>
      </c>
      <c r="AQ192" s="55">
        <f t="shared" si="63"/>
        <v>37.188445565543795</v>
      </c>
      <c r="AR192" s="55">
        <f t="shared" si="63"/>
        <v>36.213030931879693</v>
      </c>
      <c r="AS192" s="55">
        <f t="shared" si="63"/>
        <v>37.849473340373002</v>
      </c>
      <c r="AT192" s="55">
        <f t="shared" si="63"/>
        <v>34.064838752671108</v>
      </c>
      <c r="AU192" s="55">
        <f t="shared" si="63"/>
        <v>39.153731395470786</v>
      </c>
      <c r="AV192" s="55">
        <f t="shared" si="63"/>
        <v>36.176775894014014</v>
      </c>
      <c r="AW192" s="55">
        <f t="shared" si="63"/>
        <v>40.316368607439728</v>
      </c>
      <c r="AX192" s="55">
        <f t="shared" si="63"/>
        <v>42.763881585429438</v>
      </c>
      <c r="AY192" s="55">
        <f t="shared" si="63"/>
        <v>43.505583993334248</v>
      </c>
      <c r="AZ192" s="55">
        <f t="shared" si="63"/>
        <v>42.673114135172725</v>
      </c>
      <c r="BA192" s="55">
        <f t="shared" si="63"/>
        <v>45.032430737583695</v>
      </c>
      <c r="BB192" s="55">
        <f t="shared" si="63"/>
        <v>47.745093013036509</v>
      </c>
      <c r="BC192" s="55">
        <f t="shared" si="63"/>
        <v>50.987207044293953</v>
      </c>
      <c r="BD192" s="55">
        <f t="shared" si="63"/>
        <v>51.74169348784887</v>
      </c>
      <c r="BE192" s="55">
        <f t="shared" si="63"/>
        <v>50.479372445973887</v>
      </c>
      <c r="BF192" s="55">
        <f t="shared" si="63"/>
        <v>52.837674947567706</v>
      </c>
      <c r="BG192" s="55">
        <f t="shared" si="63"/>
        <v>53.081119480585812</v>
      </c>
      <c r="BH192" s="38"/>
      <c r="BI192"/>
      <c r="BJ192"/>
      <c r="BK192"/>
      <c r="BL192"/>
      <c r="BM192"/>
      <c r="BN192"/>
      <c r="BO192"/>
      <c r="BP192"/>
      <c r="BQ192"/>
    </row>
    <row r="193" spans="1:69" s="37" customFormat="1" x14ac:dyDescent="0.2">
      <c r="A193" s="53" t="s">
        <v>152</v>
      </c>
      <c r="B193" s="54" t="s">
        <v>112</v>
      </c>
      <c r="C193" s="54" t="s">
        <v>113</v>
      </c>
      <c r="D193" s="54" t="s">
        <v>152</v>
      </c>
      <c r="E193" s="54" t="s">
        <v>114</v>
      </c>
      <c r="F193" s="2">
        <f t="shared" ref="F193:BG194" si="64">F47-F120</f>
        <v>5.4173260000000028</v>
      </c>
      <c r="G193" s="2">
        <f t="shared" si="64"/>
        <v>5.3948850000000448</v>
      </c>
      <c r="H193" s="2">
        <f t="shared" si="64"/>
        <v>6.6778390000000059</v>
      </c>
      <c r="I193" s="2">
        <f t="shared" si="64"/>
        <v>8.7607069999999965</v>
      </c>
      <c r="J193" s="2">
        <f t="shared" si="64"/>
        <v>8.7819519999999898</v>
      </c>
      <c r="K193" s="2">
        <f t="shared" si="64"/>
        <v>12.038141999999993</v>
      </c>
      <c r="L193" s="2">
        <f t="shared" si="64"/>
        <v>13.275562999999977</v>
      </c>
      <c r="M193" s="2">
        <f t="shared" si="64"/>
        <v>13.22057099999995</v>
      </c>
      <c r="N193" s="2">
        <f t="shared" si="64"/>
        <v>12.635215000000017</v>
      </c>
      <c r="O193" s="2">
        <f t="shared" si="64"/>
        <v>13.884604999999993</v>
      </c>
      <c r="P193" s="2">
        <f t="shared" si="64"/>
        <v>16.351430999999991</v>
      </c>
      <c r="Q193" s="2">
        <f t="shared" si="64"/>
        <v>16.182600000000008</v>
      </c>
      <c r="R193" s="2">
        <f t="shared" si="64"/>
        <v>14.994162000000017</v>
      </c>
      <c r="S193" s="2">
        <f t="shared" si="64"/>
        <v>16.140138000000036</v>
      </c>
      <c r="T193" s="2">
        <f t="shared" si="64"/>
        <v>19.089811000000026</v>
      </c>
      <c r="U193" s="2">
        <f t="shared" si="64"/>
        <v>24.374827000000039</v>
      </c>
      <c r="V193" s="2">
        <f t="shared" si="64"/>
        <v>21.374785000000031</v>
      </c>
      <c r="W193" s="2">
        <f t="shared" si="64"/>
        <v>19.878779999999949</v>
      </c>
      <c r="X193" s="2">
        <f t="shared" si="64"/>
        <v>20.117330000000038</v>
      </c>
      <c r="Y193" s="2">
        <f t="shared" si="64"/>
        <v>21.090395000000001</v>
      </c>
      <c r="Z193" s="2">
        <f t="shared" si="64"/>
        <v>26.177206000000012</v>
      </c>
      <c r="AA193" s="2">
        <f t="shared" si="64"/>
        <v>29.039553000000012</v>
      </c>
      <c r="AB193" s="2">
        <f t="shared" si="64"/>
        <v>32.09339700000001</v>
      </c>
      <c r="AC193" s="2">
        <f t="shared" si="64"/>
        <v>30.266385000000014</v>
      </c>
      <c r="AD193" s="2">
        <f t="shared" si="64"/>
        <v>28.797297999999984</v>
      </c>
      <c r="AE193" s="2">
        <f t="shared" si="64"/>
        <v>31.199914000000007</v>
      </c>
      <c r="AF193" s="2">
        <f t="shared" si="64"/>
        <v>32.991600000000005</v>
      </c>
      <c r="AG193" s="2">
        <f t="shared" si="64"/>
        <v>35.651047000000005</v>
      </c>
      <c r="AH193" s="2">
        <f t="shared" si="64"/>
        <v>31.478454999999997</v>
      </c>
      <c r="AI193" s="2">
        <f t="shared" si="64"/>
        <v>39.536576000000025</v>
      </c>
      <c r="AJ193" s="2">
        <f t="shared" si="64"/>
        <v>44.443331999999998</v>
      </c>
      <c r="AK193" s="2">
        <f t="shared" si="64"/>
        <v>45.675142000000022</v>
      </c>
      <c r="AL193" s="2">
        <f t="shared" si="64"/>
        <v>42.299052999999986</v>
      </c>
      <c r="AM193" s="2">
        <f t="shared" si="64"/>
        <v>40.460287999999963</v>
      </c>
      <c r="AN193" s="2">
        <f t="shared" si="64"/>
        <v>40.199661000000049</v>
      </c>
      <c r="AO193" s="2">
        <f t="shared" si="64"/>
        <v>43.418895000000049</v>
      </c>
      <c r="AP193" s="2">
        <f t="shared" si="64"/>
        <v>46.547607999999968</v>
      </c>
      <c r="AQ193" s="2">
        <f t="shared" si="64"/>
        <v>51.364085999999986</v>
      </c>
      <c r="AR193" s="2">
        <f t="shared" si="64"/>
        <v>42.090261000000027</v>
      </c>
      <c r="AS193" s="2">
        <f t="shared" si="64"/>
        <v>41.830216000000007</v>
      </c>
      <c r="AT193" s="2">
        <f t="shared" si="64"/>
        <v>38.593725000000006</v>
      </c>
      <c r="AU193" s="2">
        <f t="shared" si="64"/>
        <v>47.030913999999967</v>
      </c>
      <c r="AV193" s="2">
        <f t="shared" si="64"/>
        <v>34.286467000000016</v>
      </c>
      <c r="AW193" s="2">
        <f t="shared" si="64"/>
        <v>34.210252999999966</v>
      </c>
      <c r="AX193" s="2">
        <f t="shared" si="64"/>
        <v>38.628657000000032</v>
      </c>
      <c r="AY193" s="2">
        <f t="shared" si="64"/>
        <v>38.951724000000013</v>
      </c>
      <c r="AZ193" s="2">
        <f t="shared" si="64"/>
        <v>37.886982999999987</v>
      </c>
      <c r="BA193" s="2">
        <f t="shared" si="64"/>
        <v>37.916360999999995</v>
      </c>
      <c r="BB193" s="2">
        <f t="shared" si="64"/>
        <v>36.507044000000008</v>
      </c>
      <c r="BC193" s="2">
        <f t="shared" si="64"/>
        <v>44.661887099999973</v>
      </c>
      <c r="BD193" s="2">
        <f t="shared" si="64"/>
        <v>45.353974459999989</v>
      </c>
      <c r="BE193" s="2">
        <f t="shared" si="64"/>
        <v>44.369116999999989</v>
      </c>
      <c r="BF193" s="2">
        <f t="shared" si="64"/>
        <v>44.476229130000007</v>
      </c>
      <c r="BG193" s="2">
        <f t="shared" si="64"/>
        <v>46.391901160653248</v>
      </c>
      <c r="BH193" s="38"/>
      <c r="BI193"/>
      <c r="BJ193"/>
      <c r="BK193"/>
      <c r="BL193"/>
      <c r="BM193"/>
      <c r="BN193"/>
      <c r="BO193"/>
      <c r="BP193"/>
      <c r="BQ193"/>
    </row>
    <row r="194" spans="1:69" s="37" customFormat="1" x14ac:dyDescent="0.2">
      <c r="A194" s="49" t="s">
        <v>153</v>
      </c>
      <c r="B194" s="50" t="s">
        <v>13</v>
      </c>
      <c r="C194" s="50" t="s">
        <v>15</v>
      </c>
      <c r="D194" s="69" t="s">
        <v>153</v>
      </c>
      <c r="E194" s="50" t="s">
        <v>12</v>
      </c>
      <c r="F194" s="1">
        <f t="shared" si="64"/>
        <v>8.5492080000000001</v>
      </c>
      <c r="G194" s="1">
        <f t="shared" si="64"/>
        <v>8.6354219999999984</v>
      </c>
      <c r="H194" s="1">
        <f t="shared" si="64"/>
        <v>8.5992500000000014</v>
      </c>
      <c r="I194" s="1">
        <f t="shared" si="64"/>
        <v>8.817696999999999</v>
      </c>
      <c r="J194" s="1">
        <f t="shared" si="64"/>
        <v>9.6618130000000004</v>
      </c>
      <c r="K194" s="1">
        <f t="shared" si="64"/>
        <v>9.8474409999999999</v>
      </c>
      <c r="L194" s="1">
        <f t="shared" si="64"/>
        <v>9.4235809999999987</v>
      </c>
      <c r="M194" s="1">
        <f t="shared" si="64"/>
        <v>9.0630489999999977</v>
      </c>
      <c r="N194" s="1">
        <f t="shared" si="64"/>
        <v>9.568854</v>
      </c>
      <c r="O194" s="1">
        <f t="shared" si="64"/>
        <v>10.609803000000001</v>
      </c>
      <c r="P194" s="1">
        <f t="shared" si="64"/>
        <v>10.518476000000001</v>
      </c>
      <c r="Q194" s="1">
        <f t="shared" si="64"/>
        <v>10.305381000000001</v>
      </c>
      <c r="R194" s="1">
        <f t="shared" si="64"/>
        <v>10.5878</v>
      </c>
      <c r="S194" s="1">
        <f t="shared" si="64"/>
        <v>11.346605</v>
      </c>
      <c r="T194" s="1">
        <f t="shared" si="64"/>
        <v>11.592841999999999</v>
      </c>
      <c r="U194" s="1">
        <f t="shared" si="64"/>
        <v>11.947602999999999</v>
      </c>
      <c r="V194" s="1">
        <f t="shared" si="64"/>
        <v>12.388505</v>
      </c>
      <c r="W194" s="1">
        <f t="shared" si="64"/>
        <v>13.097778000000002</v>
      </c>
      <c r="X194" s="1">
        <f t="shared" si="64"/>
        <v>13.128374000000001</v>
      </c>
      <c r="Y194" s="1">
        <f t="shared" si="64"/>
        <v>12.660360000000001</v>
      </c>
      <c r="Z194" s="1">
        <f t="shared" si="64"/>
        <v>13.024839999999999</v>
      </c>
      <c r="AA194" s="1">
        <f t="shared" si="64"/>
        <v>14.39798</v>
      </c>
      <c r="AB194" s="1">
        <f t="shared" si="64"/>
        <v>14.723576999999999</v>
      </c>
      <c r="AC194" s="1">
        <f t="shared" si="64"/>
        <v>14.981195</v>
      </c>
      <c r="AD194" s="1">
        <f t="shared" si="64"/>
        <v>15.292952000000001</v>
      </c>
      <c r="AE194" s="1">
        <f t="shared" si="64"/>
        <v>15.154837000000001</v>
      </c>
      <c r="AF194" s="1">
        <f t="shared" si="64"/>
        <v>15.63231</v>
      </c>
      <c r="AG194" s="1">
        <f t="shared" si="64"/>
        <v>15.694489000000003</v>
      </c>
      <c r="AH194" s="1">
        <f t="shared" si="64"/>
        <v>15.842305999999999</v>
      </c>
      <c r="AI194" s="1">
        <f t="shared" si="64"/>
        <v>16.391007999999999</v>
      </c>
      <c r="AJ194" s="1">
        <f t="shared" si="64"/>
        <v>17.047054000000003</v>
      </c>
      <c r="AK194" s="1">
        <f t="shared" si="64"/>
        <v>17.418637999999998</v>
      </c>
      <c r="AL194" s="1">
        <f t="shared" si="64"/>
        <v>16.553086</v>
      </c>
      <c r="AM194" s="1">
        <f t="shared" si="64"/>
        <v>16.848337999999998</v>
      </c>
      <c r="AN194" s="1">
        <f t="shared" si="64"/>
        <v>17.80986</v>
      </c>
      <c r="AO194" s="1">
        <f t="shared" si="64"/>
        <v>18.649921000000003</v>
      </c>
      <c r="AP194" s="1">
        <f t="shared" si="64"/>
        <v>18.500868000000001</v>
      </c>
      <c r="AQ194" s="1">
        <f t="shared" si="64"/>
        <v>18.496796</v>
      </c>
      <c r="AR194" s="1">
        <f t="shared" si="64"/>
        <v>18.365549000000001</v>
      </c>
      <c r="AS194" s="1">
        <f t="shared" si="64"/>
        <v>18.535923000000004</v>
      </c>
      <c r="AT194" s="1">
        <f t="shared" si="64"/>
        <v>18.746371000000003</v>
      </c>
      <c r="AU194" s="1">
        <f t="shared" si="64"/>
        <v>19.413726</v>
      </c>
      <c r="AV194" s="1">
        <f t="shared" si="64"/>
        <v>19.642124999999997</v>
      </c>
      <c r="AW194" s="1">
        <f t="shared" si="64"/>
        <v>19.302733999999997</v>
      </c>
      <c r="AX194" s="1">
        <f t="shared" si="64"/>
        <v>18.8858769</v>
      </c>
      <c r="AY194" s="1">
        <f t="shared" si="64"/>
        <v>19.811192899999998</v>
      </c>
      <c r="AZ194" s="1">
        <f t="shared" si="64"/>
        <v>21.906031000000002</v>
      </c>
      <c r="BA194" s="1">
        <f t="shared" si="64"/>
        <v>23.347697</v>
      </c>
      <c r="BB194" s="1">
        <f t="shared" si="64"/>
        <v>22.946996970000001</v>
      </c>
      <c r="BC194" s="1">
        <f t="shared" si="64"/>
        <v>22.939120409999997</v>
      </c>
      <c r="BD194" s="1">
        <f t="shared" si="64"/>
        <v>24.879262520000001</v>
      </c>
      <c r="BE194" s="1">
        <f t="shared" si="64"/>
        <v>25.357725609999996</v>
      </c>
      <c r="BF194" s="1">
        <f t="shared" si="64"/>
        <v>26.222831280000001</v>
      </c>
      <c r="BG194" s="1">
        <f t="shared" si="64"/>
        <v>26.279091175461812</v>
      </c>
      <c r="BH194" s="38"/>
      <c r="BI194"/>
      <c r="BJ194"/>
      <c r="BK194"/>
      <c r="BL194"/>
      <c r="BM194"/>
      <c r="BN194"/>
      <c r="BO194"/>
      <c r="BP194"/>
      <c r="BQ194"/>
    </row>
    <row r="195" spans="1:69" s="37" customFormat="1" x14ac:dyDescent="0.2">
      <c r="A195" s="53" t="s">
        <v>153</v>
      </c>
      <c r="B195" s="54" t="s">
        <v>11</v>
      </c>
      <c r="C195" s="54" t="s">
        <v>14</v>
      </c>
      <c r="D195" s="54" t="s">
        <v>153</v>
      </c>
      <c r="E195" s="54" t="s">
        <v>11</v>
      </c>
      <c r="F195" s="55">
        <f>F196/F194</f>
        <v>48.971766975373626</v>
      </c>
      <c r="G195" s="55">
        <f t="shared" ref="G195:BG195" si="65">G196/G194</f>
        <v>46.713576128647802</v>
      </c>
      <c r="H195" s="55">
        <f t="shared" si="65"/>
        <v>46.949604791115497</v>
      </c>
      <c r="I195" s="55">
        <f t="shared" si="65"/>
        <v>49.825439794540458</v>
      </c>
      <c r="J195" s="55">
        <f t="shared" si="65"/>
        <v>50.950517361493127</v>
      </c>
      <c r="K195" s="55">
        <f t="shared" si="65"/>
        <v>49.680323344917724</v>
      </c>
      <c r="L195" s="55">
        <f t="shared" si="65"/>
        <v>50.339778901460079</v>
      </c>
      <c r="M195" s="55">
        <f t="shared" si="65"/>
        <v>50.942223417306927</v>
      </c>
      <c r="N195" s="55">
        <f t="shared" si="65"/>
        <v>52.126993263770139</v>
      </c>
      <c r="O195" s="55">
        <f t="shared" si="65"/>
        <v>53.354182353809954</v>
      </c>
      <c r="P195" s="55">
        <f t="shared" si="65"/>
        <v>51.185308213851506</v>
      </c>
      <c r="Q195" s="55">
        <f t="shared" si="65"/>
        <v>50.655734028659388</v>
      </c>
      <c r="R195" s="55">
        <f t="shared" si="65"/>
        <v>52.429302971344384</v>
      </c>
      <c r="S195" s="55">
        <f t="shared" si="65"/>
        <v>53.152979327296578</v>
      </c>
      <c r="T195" s="55">
        <f t="shared" si="65"/>
        <v>52.262192911798508</v>
      </c>
      <c r="U195" s="55">
        <f t="shared" si="65"/>
        <v>53.23784812736077</v>
      </c>
      <c r="V195" s="55">
        <f t="shared" si="65"/>
        <v>55.241299172095417</v>
      </c>
      <c r="W195" s="55">
        <f t="shared" si="65"/>
        <v>55.46868728420958</v>
      </c>
      <c r="X195" s="55">
        <f t="shared" si="65"/>
        <v>55.023753969836626</v>
      </c>
      <c r="Y195" s="55">
        <f t="shared" si="65"/>
        <v>53.99423641981744</v>
      </c>
      <c r="Z195" s="55">
        <f t="shared" si="65"/>
        <v>57.363514945289161</v>
      </c>
      <c r="AA195" s="55">
        <f t="shared" si="65"/>
        <v>59.223521910712478</v>
      </c>
      <c r="AB195" s="55">
        <f t="shared" si="65"/>
        <v>57.810144029538478</v>
      </c>
      <c r="AC195" s="55">
        <f t="shared" si="65"/>
        <v>58.520991749990579</v>
      </c>
      <c r="AD195" s="55">
        <f t="shared" si="65"/>
        <v>57.563107109732634</v>
      </c>
      <c r="AE195" s="55">
        <f t="shared" si="65"/>
        <v>58.067891855253869</v>
      </c>
      <c r="AF195" s="55">
        <f t="shared" si="65"/>
        <v>59.900972856858644</v>
      </c>
      <c r="AG195" s="55">
        <f t="shared" si="65"/>
        <v>59.654727082863282</v>
      </c>
      <c r="AH195" s="55">
        <f t="shared" si="65"/>
        <v>60.691831732072338</v>
      </c>
      <c r="AI195" s="55">
        <f t="shared" si="65"/>
        <v>61.066763862234716</v>
      </c>
      <c r="AJ195" s="55">
        <f t="shared" si="65"/>
        <v>60.917112129755651</v>
      </c>
      <c r="AK195" s="55">
        <f t="shared" si="65"/>
        <v>61.209587971229446</v>
      </c>
      <c r="AL195" s="55">
        <f t="shared" si="65"/>
        <v>58.745059863761966</v>
      </c>
      <c r="AM195" s="55">
        <f t="shared" si="65"/>
        <v>61.046249962459214</v>
      </c>
      <c r="AN195" s="55">
        <f t="shared" si="65"/>
        <v>62.193280688337808</v>
      </c>
      <c r="AO195" s="55">
        <f t="shared" si="65"/>
        <v>62.038741290110551</v>
      </c>
      <c r="AP195" s="55">
        <f t="shared" si="65"/>
        <v>63.851979539554584</v>
      </c>
      <c r="AQ195" s="55">
        <f t="shared" si="65"/>
        <v>64.961816197789062</v>
      </c>
      <c r="AR195" s="55">
        <f t="shared" si="65"/>
        <v>65.817509511967202</v>
      </c>
      <c r="AS195" s="55">
        <f t="shared" si="65"/>
        <v>63.665778930997909</v>
      </c>
      <c r="AT195" s="55">
        <f t="shared" si="65"/>
        <v>63.992268530266458</v>
      </c>
      <c r="AU195" s="55">
        <f t="shared" si="65"/>
        <v>65.17379229520391</v>
      </c>
      <c r="AV195" s="55">
        <f t="shared" si="65"/>
        <v>66.510909792092249</v>
      </c>
      <c r="AW195" s="55">
        <f t="shared" si="65"/>
        <v>66.044789598198903</v>
      </c>
      <c r="AX195" s="55">
        <f t="shared" si="65"/>
        <v>66.197645140851265</v>
      </c>
      <c r="AY195" s="55">
        <f t="shared" si="65"/>
        <v>68.240021412340084</v>
      </c>
      <c r="AZ195" s="55">
        <f t="shared" si="65"/>
        <v>70.716624462916172</v>
      </c>
      <c r="BA195" s="55">
        <f t="shared" si="65"/>
        <v>71.495049383243227</v>
      </c>
      <c r="BB195" s="55">
        <f t="shared" si="65"/>
        <v>70.931097061978647</v>
      </c>
      <c r="BC195" s="55">
        <f t="shared" si="65"/>
        <v>71.312104307926262</v>
      </c>
      <c r="BD195" s="55">
        <f t="shared" si="65"/>
        <v>70.25756412975862</v>
      </c>
      <c r="BE195" s="55">
        <f t="shared" si="65"/>
        <v>70.283474582482498</v>
      </c>
      <c r="BF195" s="55">
        <f t="shared" si="65"/>
        <v>70.737643875425178</v>
      </c>
      <c r="BG195" s="55">
        <f t="shared" si="65"/>
        <v>70.515309403898371</v>
      </c>
      <c r="BH195" s="38"/>
      <c r="BI195"/>
      <c r="BJ195"/>
      <c r="BK195"/>
      <c r="BL195"/>
      <c r="BM195"/>
      <c r="BN195"/>
      <c r="BO195"/>
      <c r="BP195"/>
      <c r="BQ195"/>
    </row>
    <row r="196" spans="1:69" s="37" customFormat="1" x14ac:dyDescent="0.2">
      <c r="A196" s="53" t="s">
        <v>153</v>
      </c>
      <c r="B196" s="54" t="s">
        <v>112</v>
      </c>
      <c r="C196" s="54" t="s">
        <v>113</v>
      </c>
      <c r="D196" s="54" t="s">
        <v>153</v>
      </c>
      <c r="E196" s="54" t="s">
        <v>114</v>
      </c>
      <c r="F196" s="2">
        <f t="shared" ref="F196:BG200" si="66">F50-F123</f>
        <v>418.66982200000001</v>
      </c>
      <c r="G196" s="2">
        <f t="shared" si="66"/>
        <v>403.39144299999998</v>
      </c>
      <c r="H196" s="2">
        <f t="shared" si="66"/>
        <v>403.73138900000004</v>
      </c>
      <c r="I196" s="2">
        <f t="shared" si="66"/>
        <v>439.34563099999997</v>
      </c>
      <c r="J196" s="2">
        <f t="shared" si="66"/>
        <v>492.27437100000003</v>
      </c>
      <c r="K196" s="2">
        <f t="shared" si="66"/>
        <v>489.22405299999991</v>
      </c>
      <c r="L196" s="2">
        <f t="shared" si="66"/>
        <v>474.38098400000001</v>
      </c>
      <c r="M196" s="2">
        <f t="shared" si="66"/>
        <v>461.691867</v>
      </c>
      <c r="N196" s="2">
        <f t="shared" si="66"/>
        <v>498.79558799999995</v>
      </c>
      <c r="O196" s="2">
        <f t="shared" si="66"/>
        <v>566.07736399999999</v>
      </c>
      <c r="P196" s="2">
        <f t="shared" si="66"/>
        <v>538.391436</v>
      </c>
      <c r="Q196" s="2">
        <f t="shared" si="66"/>
        <v>522.02663899999993</v>
      </c>
      <c r="R196" s="2">
        <f t="shared" si="66"/>
        <v>555.11097400000006</v>
      </c>
      <c r="S196" s="2">
        <f t="shared" si="66"/>
        <v>603.105861</v>
      </c>
      <c r="T196" s="2">
        <f t="shared" si="66"/>
        <v>605.867345</v>
      </c>
      <c r="U196" s="2">
        <f t="shared" si="66"/>
        <v>636.06467399999985</v>
      </c>
      <c r="V196" s="2">
        <f t="shared" si="66"/>
        <v>684.35711099999992</v>
      </c>
      <c r="W196" s="2">
        <f t="shared" si="66"/>
        <v>726.51655200000005</v>
      </c>
      <c r="X196" s="2">
        <f t="shared" si="66"/>
        <v>722.37242100000003</v>
      </c>
      <c r="Y196" s="2">
        <f t="shared" si="66"/>
        <v>683.58647099999996</v>
      </c>
      <c r="Z196" s="2">
        <f t="shared" si="66"/>
        <v>747.15060400000004</v>
      </c>
      <c r="AA196" s="2">
        <f t="shared" si="66"/>
        <v>852.69908400000008</v>
      </c>
      <c r="AB196" s="2">
        <f t="shared" si="66"/>
        <v>851.17210699999998</v>
      </c>
      <c r="AC196" s="2">
        <f t="shared" si="66"/>
        <v>876.7143890000001</v>
      </c>
      <c r="AD196" s="2">
        <f t="shared" si="66"/>
        <v>880.30983400000002</v>
      </c>
      <c r="AE196" s="2">
        <f t="shared" si="66"/>
        <v>880.00943600000005</v>
      </c>
      <c r="AF196" s="2">
        <f t="shared" si="66"/>
        <v>936.39057700000001</v>
      </c>
      <c r="AG196" s="2">
        <f t="shared" si="66"/>
        <v>936.25045799999998</v>
      </c>
      <c r="AH196" s="2">
        <f t="shared" si="66"/>
        <v>961.49856999999997</v>
      </c>
      <c r="AI196" s="2">
        <f t="shared" si="66"/>
        <v>1000.945815</v>
      </c>
      <c r="AJ196" s="2">
        <f t="shared" si="66"/>
        <v>1038.4572999999998</v>
      </c>
      <c r="AK196" s="2">
        <f t="shared" si="66"/>
        <v>1066.1876549999999</v>
      </c>
      <c r="AL196" s="2">
        <f t="shared" si="66"/>
        <v>972.41202800000019</v>
      </c>
      <c r="AM196" s="2">
        <f t="shared" si="66"/>
        <v>1028.5278530000001</v>
      </c>
      <c r="AN196" s="2">
        <f t="shared" si="66"/>
        <v>1107.653622</v>
      </c>
      <c r="AO196" s="2">
        <f t="shared" si="66"/>
        <v>1157.0176240000001</v>
      </c>
      <c r="AP196" s="2">
        <f t="shared" si="66"/>
        <v>1181.3170450000002</v>
      </c>
      <c r="AQ196" s="2">
        <f t="shared" si="66"/>
        <v>1201.585462</v>
      </c>
      <c r="AR196" s="2">
        <f t="shared" si="66"/>
        <v>1208.7746959999999</v>
      </c>
      <c r="AS196" s="2">
        <f t="shared" si="66"/>
        <v>1180.1039759999999</v>
      </c>
      <c r="AT196" s="2">
        <f t="shared" si="66"/>
        <v>1199.622807</v>
      </c>
      <c r="AU196" s="2">
        <f t="shared" si="66"/>
        <v>1265.2661459999999</v>
      </c>
      <c r="AV196" s="2">
        <f t="shared" si="66"/>
        <v>1306.4156039999998</v>
      </c>
      <c r="AW196" s="2">
        <f t="shared" si="66"/>
        <v>1274.8450057000002</v>
      </c>
      <c r="AX196" s="2">
        <f t="shared" si="66"/>
        <v>1250.2005772</v>
      </c>
      <c r="AY196" s="2">
        <f t="shared" si="66"/>
        <v>1351.9162276999998</v>
      </c>
      <c r="AZ196" s="2">
        <f t="shared" si="66"/>
        <v>1549.1205677000003</v>
      </c>
      <c r="BA196" s="2">
        <f t="shared" si="66"/>
        <v>1669.2447499999998</v>
      </c>
      <c r="BB196" s="2">
        <f t="shared" si="66"/>
        <v>1627.6556693599998</v>
      </c>
      <c r="BC196" s="2">
        <f t="shared" si="66"/>
        <v>1635.8369474100002</v>
      </c>
      <c r="BD196" s="2">
        <f t="shared" si="66"/>
        <v>1747.9563820000001</v>
      </c>
      <c r="BE196" s="2">
        <f t="shared" si="66"/>
        <v>1782.2290633800001</v>
      </c>
      <c r="BF196" s="2">
        <f t="shared" si="66"/>
        <v>1854.9413004899998</v>
      </c>
      <c r="BG196" s="2">
        <f t="shared" si="66"/>
        <v>1853.0782450909448</v>
      </c>
      <c r="BH196" s="38"/>
      <c r="BI196"/>
      <c r="BJ196"/>
      <c r="BK196"/>
      <c r="BL196"/>
      <c r="BM196"/>
      <c r="BN196"/>
      <c r="BO196"/>
      <c r="BP196"/>
      <c r="BQ196"/>
    </row>
    <row r="197" spans="1:69" s="37" customFormat="1" x14ac:dyDescent="0.2">
      <c r="A197" s="82" t="s">
        <v>154</v>
      </c>
      <c r="B197" s="4" t="s">
        <v>112</v>
      </c>
      <c r="C197" s="78" t="s">
        <v>113</v>
      </c>
      <c r="D197" s="4" t="s">
        <v>154</v>
      </c>
      <c r="E197" s="4" t="s">
        <v>114</v>
      </c>
      <c r="F197" s="61">
        <f t="shared" si="66"/>
        <v>408.05754399999989</v>
      </c>
      <c r="G197" s="61">
        <f t="shared" si="66"/>
        <v>394.41367400000001</v>
      </c>
      <c r="H197" s="61">
        <f t="shared" si="66"/>
        <v>395.44767099999996</v>
      </c>
      <c r="I197" s="61">
        <f t="shared" si="66"/>
        <v>433.86390599999993</v>
      </c>
      <c r="J197" s="61">
        <f t="shared" si="66"/>
        <v>487.077493</v>
      </c>
      <c r="K197" s="61">
        <f t="shared" si="66"/>
        <v>487.06076200000001</v>
      </c>
      <c r="L197" s="61">
        <f t="shared" si="66"/>
        <v>474.71888000000001</v>
      </c>
      <c r="M197" s="61">
        <f t="shared" si="66"/>
        <v>463.69770599999993</v>
      </c>
      <c r="N197" s="61">
        <f t="shared" si="66"/>
        <v>500.12683900000002</v>
      </c>
      <c r="O197" s="61">
        <f t="shared" si="66"/>
        <v>569.04347299999995</v>
      </c>
      <c r="P197" s="61">
        <f t="shared" si="66"/>
        <v>545.28147999999999</v>
      </c>
      <c r="Q197" s="61">
        <f t="shared" si="66"/>
        <v>529.19158000000004</v>
      </c>
      <c r="R197" s="61">
        <f t="shared" si="66"/>
        <v>561.54995400000007</v>
      </c>
      <c r="S197" s="61">
        <f t="shared" si="66"/>
        <v>611.09662300000002</v>
      </c>
      <c r="T197" s="61">
        <f t="shared" si="66"/>
        <v>617.02922899999999</v>
      </c>
      <c r="U197" s="61">
        <f t="shared" si="66"/>
        <v>652.12384700000007</v>
      </c>
      <c r="V197" s="61">
        <f t="shared" si="66"/>
        <v>697.82977000000005</v>
      </c>
      <c r="W197" s="61">
        <f t="shared" si="66"/>
        <v>738.85346099999992</v>
      </c>
      <c r="X197" s="61">
        <f t="shared" si="66"/>
        <v>735.27563199999997</v>
      </c>
      <c r="Y197" s="61">
        <f t="shared" si="66"/>
        <v>697.40167300000007</v>
      </c>
      <c r="Z197" s="61">
        <f t="shared" si="66"/>
        <v>766.06832899999995</v>
      </c>
      <c r="AA197" s="61">
        <f t="shared" si="66"/>
        <v>874.17374900000004</v>
      </c>
      <c r="AB197" s="61">
        <f t="shared" si="66"/>
        <v>876.15045200000009</v>
      </c>
      <c r="AC197" s="61">
        <f t="shared" si="66"/>
        <v>899.82116599999995</v>
      </c>
      <c r="AD197" s="61">
        <f t="shared" si="66"/>
        <v>902.8533349999999</v>
      </c>
      <c r="AE197" s="61">
        <f t="shared" si="66"/>
        <v>905.17483699999991</v>
      </c>
      <c r="AF197" s="61">
        <f t="shared" si="66"/>
        <v>962.71888899999988</v>
      </c>
      <c r="AG197" s="61">
        <f t="shared" si="66"/>
        <v>964.96379300000001</v>
      </c>
      <c r="AH197" s="61">
        <f t="shared" si="66"/>
        <v>986.46311999999989</v>
      </c>
      <c r="AI197" s="61">
        <f t="shared" si="66"/>
        <v>1034.6226019999999</v>
      </c>
      <c r="AJ197" s="61">
        <f t="shared" si="66"/>
        <v>1076.104114</v>
      </c>
      <c r="AK197" s="61">
        <f t="shared" si="66"/>
        <v>1104.560739</v>
      </c>
      <c r="AL197" s="61">
        <f t="shared" si="66"/>
        <v>1007.5194299999998</v>
      </c>
      <c r="AM197" s="61">
        <f t="shared" si="66"/>
        <v>1062.1337169999999</v>
      </c>
      <c r="AN197" s="61">
        <f t="shared" si="66"/>
        <v>1141.0131219999998</v>
      </c>
      <c r="AO197" s="61">
        <f t="shared" si="66"/>
        <v>1193.9227800000001</v>
      </c>
      <c r="AP197" s="61">
        <f t="shared" si="66"/>
        <v>1221.17965</v>
      </c>
      <c r="AQ197" s="61">
        <f t="shared" si="66"/>
        <v>1246.605599</v>
      </c>
      <c r="AR197" s="61">
        <f t="shared" si="66"/>
        <v>1243.9880560000001</v>
      </c>
      <c r="AS197" s="61">
        <f t="shared" si="66"/>
        <v>1215.9437659999999</v>
      </c>
      <c r="AT197" s="61">
        <f t="shared" si="66"/>
        <v>1232.5900670000001</v>
      </c>
      <c r="AU197" s="61">
        <f t="shared" si="66"/>
        <v>1306.1157389999998</v>
      </c>
      <c r="AV197" s="61">
        <f t="shared" si="66"/>
        <v>1334.7067039999999</v>
      </c>
      <c r="AW197" s="61">
        <f t="shared" si="66"/>
        <v>1302.8491650000001</v>
      </c>
      <c r="AX197" s="61">
        <f t="shared" si="66"/>
        <v>1283.061641</v>
      </c>
      <c r="AY197" s="61">
        <f t="shared" si="66"/>
        <v>1384.9940920000001</v>
      </c>
      <c r="AZ197" s="61">
        <f t="shared" si="66"/>
        <v>1581.1141190000001</v>
      </c>
      <c r="BA197" s="61">
        <f t="shared" si="66"/>
        <v>1701.258298</v>
      </c>
      <c r="BB197" s="61">
        <f t="shared" si="66"/>
        <v>1658.5864759999999</v>
      </c>
      <c r="BC197" s="61">
        <f t="shared" si="66"/>
        <v>1685.4875060000002</v>
      </c>
      <c r="BD197" s="61">
        <f t="shared" si="66"/>
        <v>1798.1314520000001</v>
      </c>
      <c r="BE197" s="62">
        <f t="shared" si="66"/>
        <v>1826.59818038</v>
      </c>
      <c r="BF197" s="62">
        <f t="shared" si="66"/>
        <v>1899.4175296199996</v>
      </c>
      <c r="BG197" s="62">
        <f t="shared" si="66"/>
        <v>1899.4701462515982</v>
      </c>
      <c r="BH197" s="38"/>
      <c r="BI197"/>
      <c r="BJ197"/>
      <c r="BK197"/>
      <c r="BL197"/>
      <c r="BM197"/>
      <c r="BN197"/>
      <c r="BO197"/>
      <c r="BP197"/>
      <c r="BQ197"/>
    </row>
    <row r="198" spans="1:69" s="37" customFormat="1" x14ac:dyDescent="0.2">
      <c r="A198" s="49" t="s">
        <v>155</v>
      </c>
      <c r="B198" s="50" t="s">
        <v>112</v>
      </c>
      <c r="C198" s="50" t="s">
        <v>113</v>
      </c>
      <c r="D198" s="69" t="s">
        <v>156</v>
      </c>
      <c r="E198" s="50" t="s">
        <v>114</v>
      </c>
      <c r="F198" s="1">
        <f t="shared" si="66"/>
        <v>27.446678999999996</v>
      </c>
      <c r="G198" s="1">
        <f t="shared" si="66"/>
        <v>25.194598999999997</v>
      </c>
      <c r="H198" s="1">
        <f t="shared" si="66"/>
        <v>25.100431</v>
      </c>
      <c r="I198" s="1">
        <f t="shared" si="66"/>
        <v>28.016770000000008</v>
      </c>
      <c r="J198" s="1">
        <f t="shared" si="66"/>
        <v>32.767139999999998</v>
      </c>
      <c r="K198" s="1">
        <f t="shared" si="66"/>
        <v>31.821082000000001</v>
      </c>
      <c r="L198" s="1">
        <f t="shared" si="66"/>
        <v>32.690824000000006</v>
      </c>
      <c r="M198" s="1">
        <f t="shared" si="66"/>
        <v>31.701029999999989</v>
      </c>
      <c r="N198" s="1">
        <f t="shared" si="66"/>
        <v>33.438178000000001</v>
      </c>
      <c r="O198" s="1">
        <f t="shared" si="66"/>
        <v>39.35763</v>
      </c>
      <c r="P198" s="1">
        <f t="shared" si="66"/>
        <v>39.046611999999996</v>
      </c>
      <c r="Q198" s="1">
        <f t="shared" si="66"/>
        <v>37.473926000000006</v>
      </c>
      <c r="R198" s="1">
        <f t="shared" si="66"/>
        <v>41.207422999999999</v>
      </c>
      <c r="S198" s="1">
        <f t="shared" si="66"/>
        <v>43.909031000000006</v>
      </c>
      <c r="T198" s="1">
        <f t="shared" si="66"/>
        <v>44.00432</v>
      </c>
      <c r="U198" s="1">
        <f t="shared" si="66"/>
        <v>47.297696000000002</v>
      </c>
      <c r="V198" s="1">
        <f t="shared" si="66"/>
        <v>50.386872000000004</v>
      </c>
      <c r="W198" s="1">
        <f t="shared" si="66"/>
        <v>51.719314999999995</v>
      </c>
      <c r="X198" s="1">
        <f t="shared" si="66"/>
        <v>51.011731999999995</v>
      </c>
      <c r="Y198" s="1">
        <f t="shared" si="66"/>
        <v>48.850623000000006</v>
      </c>
      <c r="Z198" s="1">
        <f t="shared" si="66"/>
        <v>53.42663000000001</v>
      </c>
      <c r="AA198" s="1">
        <f t="shared" si="66"/>
        <v>62.31683499999999</v>
      </c>
      <c r="AB198" s="1">
        <f t="shared" si="66"/>
        <v>59.891103000000001</v>
      </c>
      <c r="AC198" s="1">
        <f t="shared" si="66"/>
        <v>59.805242</v>
      </c>
      <c r="AD198" s="1">
        <f t="shared" si="66"/>
        <v>59.13136500000001</v>
      </c>
      <c r="AE198" s="1">
        <f t="shared" si="66"/>
        <v>60.709125</v>
      </c>
      <c r="AF198" s="1">
        <f t="shared" si="66"/>
        <v>61.126117999999998</v>
      </c>
      <c r="AG198" s="1">
        <f t="shared" si="66"/>
        <v>63.907255000000006</v>
      </c>
      <c r="AH198" s="1">
        <f t="shared" si="66"/>
        <v>63.960613999999993</v>
      </c>
      <c r="AI198" s="1">
        <f t="shared" si="66"/>
        <v>67.654933999999997</v>
      </c>
      <c r="AJ198" s="1">
        <f t="shared" si="66"/>
        <v>74.029889999999995</v>
      </c>
      <c r="AK198" s="1">
        <f t="shared" si="66"/>
        <v>76.327324000000004</v>
      </c>
      <c r="AL198" s="1">
        <f t="shared" si="66"/>
        <v>67.823171000000002</v>
      </c>
      <c r="AM198" s="1">
        <f t="shared" si="66"/>
        <v>70.03551800000001</v>
      </c>
      <c r="AN198" s="1">
        <f t="shared" si="66"/>
        <v>78.597949999999997</v>
      </c>
      <c r="AO198" s="1">
        <f t="shared" si="66"/>
        <v>85.087398000000007</v>
      </c>
      <c r="AP198" s="1">
        <f t="shared" si="66"/>
        <v>86.252824000000004</v>
      </c>
      <c r="AQ198" s="1">
        <f t="shared" si="66"/>
        <v>89.67983199999999</v>
      </c>
      <c r="AR198" s="1">
        <f t="shared" si="66"/>
        <v>92.413669999999996</v>
      </c>
      <c r="AS198" s="1">
        <f t="shared" si="66"/>
        <v>91.835968000000008</v>
      </c>
      <c r="AT198" s="1">
        <f t="shared" si="66"/>
        <v>97.512016999999986</v>
      </c>
      <c r="AU198" s="1">
        <f t="shared" si="66"/>
        <v>106.02056399999998</v>
      </c>
      <c r="AV198" s="1">
        <f t="shared" si="66"/>
        <v>110.90189799999999</v>
      </c>
      <c r="AW198" s="1">
        <f t="shared" si="66"/>
        <v>105.304528</v>
      </c>
      <c r="AX198" s="1">
        <f t="shared" si="66"/>
        <v>101.317943</v>
      </c>
      <c r="AY198" s="1">
        <f t="shared" si="66"/>
        <v>113.17985299999999</v>
      </c>
      <c r="AZ198" s="1">
        <f t="shared" si="66"/>
        <v>127.673339</v>
      </c>
      <c r="BA198" s="1">
        <f t="shared" si="66"/>
        <v>126.684397</v>
      </c>
      <c r="BB198" s="1">
        <f t="shared" si="66"/>
        <v>111.92122499999999</v>
      </c>
      <c r="BC198" s="1">
        <f t="shared" si="66"/>
        <v>119.89718900000001</v>
      </c>
      <c r="BD198" s="1">
        <f t="shared" si="66"/>
        <v>130.19869399999999</v>
      </c>
      <c r="BE198" s="1"/>
      <c r="BF198" s="1"/>
      <c r="BG198" s="1"/>
      <c r="BH198" s="38"/>
      <c r="BI198"/>
      <c r="BJ198"/>
      <c r="BK198"/>
      <c r="BL198"/>
      <c r="BM198"/>
      <c r="BN198"/>
      <c r="BO198"/>
      <c r="BP198"/>
      <c r="BQ198"/>
    </row>
    <row r="199" spans="1:69" s="37" customFormat="1" x14ac:dyDescent="0.2">
      <c r="A199" s="59" t="s">
        <v>157</v>
      </c>
      <c r="B199" s="4" t="s">
        <v>112</v>
      </c>
      <c r="C199" s="78" t="s">
        <v>113</v>
      </c>
      <c r="D199" s="4" t="s">
        <v>158</v>
      </c>
      <c r="E199" s="4" t="s">
        <v>114</v>
      </c>
      <c r="F199" s="61">
        <f t="shared" si="66"/>
        <v>38.653524999999995</v>
      </c>
      <c r="G199" s="61">
        <f t="shared" si="66"/>
        <v>35.820529000000001</v>
      </c>
      <c r="H199" s="61">
        <f t="shared" si="66"/>
        <v>36.309861000000005</v>
      </c>
      <c r="I199" s="61">
        <f t="shared" si="66"/>
        <v>39.841524999999997</v>
      </c>
      <c r="J199" s="61">
        <f t="shared" si="66"/>
        <v>45.379196999999998</v>
      </c>
      <c r="K199" s="61">
        <f t="shared" si="66"/>
        <v>44.38005600000001</v>
      </c>
      <c r="L199" s="61">
        <f t="shared" si="66"/>
        <v>44.468166999999994</v>
      </c>
      <c r="M199" s="61">
        <f t="shared" si="66"/>
        <v>43.438336999999997</v>
      </c>
      <c r="N199" s="61">
        <f t="shared" si="66"/>
        <v>46.336717999999998</v>
      </c>
      <c r="O199" s="61">
        <f t="shared" si="66"/>
        <v>52.577251999999994</v>
      </c>
      <c r="P199" s="61">
        <f t="shared" si="66"/>
        <v>52.087574000000004</v>
      </c>
      <c r="Q199" s="61">
        <f t="shared" si="66"/>
        <v>49.953066999999997</v>
      </c>
      <c r="R199" s="61">
        <f t="shared" si="66"/>
        <v>53.552363999999997</v>
      </c>
      <c r="S199" s="61">
        <f t="shared" si="66"/>
        <v>58.016310999999995</v>
      </c>
      <c r="T199" s="61">
        <f t="shared" si="66"/>
        <v>57.645178000000001</v>
      </c>
      <c r="U199" s="61">
        <f t="shared" si="66"/>
        <v>61.563192000000001</v>
      </c>
      <c r="V199" s="61">
        <f t="shared" si="66"/>
        <v>65.266211999999996</v>
      </c>
      <c r="W199" s="61">
        <f t="shared" si="66"/>
        <v>67.185699</v>
      </c>
      <c r="X199" s="61">
        <f t="shared" si="66"/>
        <v>65.023895999999993</v>
      </c>
      <c r="Y199" s="61">
        <f t="shared" si="66"/>
        <v>62.884260999999995</v>
      </c>
      <c r="Z199" s="61">
        <f t="shared" si="66"/>
        <v>68.679278000000011</v>
      </c>
      <c r="AA199" s="61">
        <f t="shared" si="66"/>
        <v>77.053612999999999</v>
      </c>
      <c r="AB199" s="61">
        <f t="shared" si="66"/>
        <v>75.306628999999987</v>
      </c>
      <c r="AC199" s="61">
        <f t="shared" si="66"/>
        <v>76.723908000000009</v>
      </c>
      <c r="AD199" s="61">
        <f t="shared" si="66"/>
        <v>75.268760999999998</v>
      </c>
      <c r="AE199" s="61">
        <f t="shared" si="66"/>
        <v>75.107947999999993</v>
      </c>
      <c r="AF199" s="61">
        <f t="shared" si="66"/>
        <v>75.022344999999987</v>
      </c>
      <c r="AG199" s="61">
        <f t="shared" si="66"/>
        <v>77.737361000000007</v>
      </c>
      <c r="AH199" s="61">
        <f t="shared" si="66"/>
        <v>79.245379</v>
      </c>
      <c r="AI199" s="61">
        <f t="shared" si="66"/>
        <v>82.434432000000015</v>
      </c>
      <c r="AJ199" s="61">
        <f t="shared" si="66"/>
        <v>89.069910000000021</v>
      </c>
      <c r="AK199" s="61">
        <f t="shared" si="66"/>
        <v>91.261400999999978</v>
      </c>
      <c r="AL199" s="61">
        <f t="shared" si="66"/>
        <v>83.621398000000013</v>
      </c>
      <c r="AM199" s="61">
        <f t="shared" si="66"/>
        <v>86.147918999999987</v>
      </c>
      <c r="AN199" s="61">
        <f t="shared" si="66"/>
        <v>94.157009000000002</v>
      </c>
      <c r="AO199" s="61">
        <f t="shared" si="66"/>
        <v>99.575122999999991</v>
      </c>
      <c r="AP199" s="61">
        <f t="shared" si="66"/>
        <v>102.57930500000001</v>
      </c>
      <c r="AQ199" s="61">
        <f t="shared" si="66"/>
        <v>106.29534300000002</v>
      </c>
      <c r="AR199" s="61">
        <f t="shared" si="66"/>
        <v>108.53995200000001</v>
      </c>
      <c r="AS199" s="61">
        <f t="shared" si="66"/>
        <v>107.495268</v>
      </c>
      <c r="AT199" s="61">
        <f t="shared" si="66"/>
        <v>113.20568899999998</v>
      </c>
      <c r="AU199" s="61">
        <f t="shared" si="66"/>
        <v>120.22369899999998</v>
      </c>
      <c r="AV199" s="61">
        <f t="shared" si="66"/>
        <v>125.207289</v>
      </c>
      <c r="AW199" s="61">
        <f t="shared" si="66"/>
        <v>119.818726</v>
      </c>
      <c r="AX199" s="61">
        <f t="shared" si="66"/>
        <v>116.66404400000002</v>
      </c>
      <c r="AY199" s="61">
        <f t="shared" si="66"/>
        <v>129.199162</v>
      </c>
      <c r="AZ199" s="61">
        <f t="shared" si="66"/>
        <v>140.96042299999999</v>
      </c>
      <c r="BA199" s="61">
        <f t="shared" si="66"/>
        <v>139.132631</v>
      </c>
      <c r="BB199" s="61">
        <f t="shared" si="66"/>
        <v>127.90503899999999</v>
      </c>
      <c r="BC199" s="61">
        <f t="shared" si="66"/>
        <v>135.61917299999999</v>
      </c>
      <c r="BD199" s="61">
        <f t="shared" si="66"/>
        <v>143.518089</v>
      </c>
      <c r="BE199" s="62">
        <f t="shared" si="66"/>
        <v>155.7228289658824</v>
      </c>
      <c r="BF199" s="62">
        <f t="shared" si="66"/>
        <v>154.17434963563406</v>
      </c>
      <c r="BG199" s="62">
        <f t="shared" si="66"/>
        <v>151.4767963933939</v>
      </c>
      <c r="BH199" s="38"/>
      <c r="BI199"/>
      <c r="BJ199"/>
      <c r="BK199"/>
      <c r="BL199"/>
      <c r="BM199"/>
      <c r="BN199"/>
      <c r="BO199"/>
      <c r="BP199"/>
      <c r="BQ199"/>
    </row>
    <row r="200" spans="1:69" s="37" customFormat="1" x14ac:dyDescent="0.2">
      <c r="A200" s="59" t="s">
        <v>160</v>
      </c>
      <c r="B200" s="4" t="s">
        <v>13</v>
      </c>
      <c r="C200" s="4" t="s">
        <v>15</v>
      </c>
      <c r="D200" s="60" t="s">
        <v>161</v>
      </c>
      <c r="E200" s="4" t="s">
        <v>12</v>
      </c>
      <c r="F200" s="61">
        <f t="shared" si="66"/>
        <v>28.362343000000003</v>
      </c>
      <c r="G200" s="61">
        <f t="shared" si="66"/>
        <v>29.219031000000001</v>
      </c>
      <c r="H200" s="61">
        <f t="shared" si="66"/>
        <v>28.201279</v>
      </c>
      <c r="I200" s="61">
        <f t="shared" si="66"/>
        <v>29.419930999999998</v>
      </c>
      <c r="J200" s="61">
        <f t="shared" si="66"/>
        <v>29.146929000000004</v>
      </c>
      <c r="K200" s="61">
        <f t="shared" si="66"/>
        <v>29.939549000000003</v>
      </c>
      <c r="L200" s="61">
        <f t="shared" si="66"/>
        <v>29.677534999999999</v>
      </c>
      <c r="M200" s="61">
        <f t="shared" si="66"/>
        <v>29.902110999999994</v>
      </c>
      <c r="N200" s="61">
        <f t="shared" si="66"/>
        <v>30.641022</v>
      </c>
      <c r="O200" s="61">
        <f t="shared" si="66"/>
        <v>31.647789999999997</v>
      </c>
      <c r="P200" s="61">
        <f t="shared" si="66"/>
        <v>31.437082000000004</v>
      </c>
      <c r="Q200" s="61">
        <f t="shared" si="66"/>
        <v>32.356679</v>
      </c>
      <c r="R200" s="61">
        <f t="shared" si="66"/>
        <v>32.758786999999998</v>
      </c>
      <c r="S200" s="61">
        <f t="shared" si="66"/>
        <v>32.834245999999993</v>
      </c>
      <c r="T200" s="61">
        <f t="shared" si="66"/>
        <v>32.804206000000008</v>
      </c>
      <c r="U200" s="61">
        <f t="shared" si="66"/>
        <v>32.298016999999994</v>
      </c>
      <c r="V200" s="61">
        <f t="shared" si="66"/>
        <v>33.298226999999997</v>
      </c>
      <c r="W200" s="61">
        <f t="shared" si="66"/>
        <v>34.286764000000005</v>
      </c>
      <c r="X200" s="61">
        <f t="shared" si="66"/>
        <v>33.165174999999998</v>
      </c>
      <c r="Y200" s="61">
        <f t="shared" si="66"/>
        <v>32.391819999999996</v>
      </c>
      <c r="Z200" s="61">
        <f t="shared" si="66"/>
        <v>32.593181000000001</v>
      </c>
      <c r="AA200" s="61">
        <f t="shared" si="66"/>
        <v>32.623542999999998</v>
      </c>
      <c r="AB200" s="61">
        <f t="shared" si="66"/>
        <v>32.056193999999998</v>
      </c>
      <c r="AC200" s="61">
        <f t="shared" si="66"/>
        <v>32.477125000000001</v>
      </c>
      <c r="AD200" s="61">
        <f t="shared" si="66"/>
        <v>31.968973999999996</v>
      </c>
      <c r="AE200" s="61">
        <f t="shared" si="66"/>
        <v>32.233402560000002</v>
      </c>
      <c r="AF200" s="61">
        <f t="shared" si="66"/>
        <v>32.56288</v>
      </c>
      <c r="AG200" s="61">
        <f t="shared" si="66"/>
        <v>33.479285000000004</v>
      </c>
      <c r="AH200" s="61">
        <f t="shared" si="66"/>
        <v>34.371198</v>
      </c>
      <c r="AI200" s="61">
        <f t="shared" si="66"/>
        <v>34.667608000000001</v>
      </c>
      <c r="AJ200" s="61">
        <f t="shared" si="66"/>
        <v>36.404986999999998</v>
      </c>
      <c r="AK200" s="61">
        <f t="shared" si="66"/>
        <v>37.289493000000007</v>
      </c>
      <c r="AL200" s="61">
        <f t="shared" si="66"/>
        <v>37.742708</v>
      </c>
      <c r="AM200" s="61">
        <f t="shared" si="66"/>
        <v>37.865698000000002</v>
      </c>
      <c r="AN200" s="61">
        <f t="shared" si="66"/>
        <v>38.349059999999994</v>
      </c>
      <c r="AO200" s="61">
        <f t="shared" si="66"/>
        <v>38.704830000000001</v>
      </c>
      <c r="AP200" s="61">
        <f t="shared" si="66"/>
        <v>38.616675999999998</v>
      </c>
      <c r="AQ200" s="61">
        <f t="shared" si="66"/>
        <v>40.310604300000008</v>
      </c>
      <c r="AR200" s="61">
        <f t="shared" si="66"/>
        <v>42.104989000000003</v>
      </c>
      <c r="AS200" s="61">
        <f t="shared" si="66"/>
        <v>42.7625739</v>
      </c>
      <c r="AT200" s="61">
        <f t="shared" si="66"/>
        <v>42.751169299999994</v>
      </c>
      <c r="AU200" s="61">
        <f t="shared" si="66"/>
        <v>42.962223700000003</v>
      </c>
      <c r="AV200" s="61">
        <f t="shared" ref="AV200:BD200" si="67">AV54-AV127</f>
        <v>43.669764900000004</v>
      </c>
      <c r="AW200" s="61">
        <f t="shared" si="67"/>
        <v>44.827042000000006</v>
      </c>
      <c r="AX200" s="61">
        <f t="shared" si="67"/>
        <v>45.234705999999996</v>
      </c>
      <c r="AY200" s="61">
        <f t="shared" si="67"/>
        <v>44.125852100000003</v>
      </c>
      <c r="AZ200" s="61">
        <f t="shared" si="67"/>
        <v>45.106292799999999</v>
      </c>
      <c r="BA200" s="61">
        <f t="shared" si="67"/>
        <v>45.342304550000001</v>
      </c>
      <c r="BB200" s="61">
        <f t="shared" si="67"/>
        <v>46.184286470000004</v>
      </c>
      <c r="BC200" s="61">
        <f t="shared" si="67"/>
        <v>46.853308409999997</v>
      </c>
      <c r="BD200" s="61">
        <f t="shared" si="67"/>
        <v>49.716203730000004</v>
      </c>
      <c r="BE200" s="61">
        <f>BE54-BE127</f>
        <v>52.249173590000005</v>
      </c>
      <c r="BF200" s="61">
        <f>BF54-BF127</f>
        <v>48.919873889999998</v>
      </c>
      <c r="BG200" s="61"/>
      <c r="BH200" s="38"/>
      <c r="BI200"/>
      <c r="BJ200"/>
      <c r="BK200"/>
      <c r="BL200"/>
      <c r="BM200"/>
      <c r="BN200"/>
      <c r="BO200"/>
      <c r="BP200"/>
      <c r="BQ200"/>
    </row>
    <row r="201" spans="1:69" s="37" customFormat="1" x14ac:dyDescent="0.2">
      <c r="A201" s="5" t="s">
        <v>160</v>
      </c>
      <c r="B201" s="5" t="s">
        <v>11</v>
      </c>
      <c r="C201" s="5" t="s">
        <v>14</v>
      </c>
      <c r="D201" s="5" t="s">
        <v>161</v>
      </c>
      <c r="E201" s="5" t="s">
        <v>11</v>
      </c>
      <c r="F201" s="64">
        <f>F202/F200</f>
        <v>7.2515534418295413</v>
      </c>
      <c r="G201" s="64">
        <f t="shared" ref="G201:BF201" si="68">G202/G200</f>
        <v>7.4302494151842327</v>
      </c>
      <c r="H201" s="64">
        <f t="shared" si="68"/>
        <v>7.5838103300208477</v>
      </c>
      <c r="I201" s="64">
        <f t="shared" si="68"/>
        <v>7.3897104653304586</v>
      </c>
      <c r="J201" s="64">
        <f t="shared" si="68"/>
        <v>8.2926897375706368</v>
      </c>
      <c r="K201" s="64">
        <f t="shared" si="68"/>
        <v>8.513249882287802</v>
      </c>
      <c r="L201" s="64">
        <f t="shared" si="68"/>
        <v>8.7793151621251564</v>
      </c>
      <c r="M201" s="64">
        <f t="shared" si="68"/>
        <v>8.930891635042089</v>
      </c>
      <c r="N201" s="64">
        <f t="shared" si="68"/>
        <v>9.2446581905786331</v>
      </c>
      <c r="O201" s="64">
        <f t="shared" si="68"/>
        <v>9.5154627858690954</v>
      </c>
      <c r="P201" s="64">
        <f t="shared" si="68"/>
        <v>9.2756693194361972</v>
      </c>
      <c r="Q201" s="64">
        <f t="shared" si="68"/>
        <v>8.8554696852541639</v>
      </c>
      <c r="R201" s="64">
        <f t="shared" si="68"/>
        <v>9.8655216385148847</v>
      </c>
      <c r="S201" s="64">
        <f t="shared" si="68"/>
        <v>9.4952002552457024</v>
      </c>
      <c r="T201" s="64">
        <f t="shared" si="68"/>
        <v>9.8225416582251626</v>
      </c>
      <c r="U201" s="64">
        <f t="shared" si="68"/>
        <v>9.7953950237873748</v>
      </c>
      <c r="V201" s="64">
        <f t="shared" si="68"/>
        <v>10.063452537578055</v>
      </c>
      <c r="W201" s="64">
        <f t="shared" si="68"/>
        <v>10.272653260599338</v>
      </c>
      <c r="X201" s="64">
        <f t="shared" si="68"/>
        <v>10.095421387042283</v>
      </c>
      <c r="Y201" s="64">
        <f t="shared" si="68"/>
        <v>10.466973853275302</v>
      </c>
      <c r="Z201" s="64">
        <f t="shared" si="68"/>
        <v>10.184938806678611</v>
      </c>
      <c r="AA201" s="64">
        <f t="shared" si="68"/>
        <v>10.400656176430621</v>
      </c>
      <c r="AB201" s="64">
        <f t="shared" si="68"/>
        <v>10.811577537869903</v>
      </c>
      <c r="AC201" s="64">
        <f t="shared" si="68"/>
        <v>10.889284504093265</v>
      </c>
      <c r="AD201" s="64">
        <f t="shared" si="68"/>
        <v>10.842711342566076</v>
      </c>
      <c r="AE201" s="64">
        <f t="shared" si="68"/>
        <v>10.582018524574899</v>
      </c>
      <c r="AF201" s="64">
        <f t="shared" si="68"/>
        <v>11.148606388624101</v>
      </c>
      <c r="AG201" s="64">
        <f t="shared" si="68"/>
        <v>11.058177437182421</v>
      </c>
      <c r="AH201" s="64">
        <f t="shared" si="68"/>
        <v>11.108289388109196</v>
      </c>
      <c r="AI201" s="64">
        <f t="shared" si="68"/>
        <v>11.101009189904305</v>
      </c>
      <c r="AJ201" s="64">
        <f t="shared" si="68"/>
        <v>11.013223435569417</v>
      </c>
      <c r="AK201" s="64">
        <f t="shared" si="68"/>
        <v>11.138898938636681</v>
      </c>
      <c r="AL201" s="64">
        <f t="shared" si="68"/>
        <v>11.614127211009871</v>
      </c>
      <c r="AM201" s="64">
        <f t="shared" si="68"/>
        <v>11.41110872959479</v>
      </c>
      <c r="AN201" s="64">
        <f t="shared" si="68"/>
        <v>11.653529160819069</v>
      </c>
      <c r="AO201" s="64">
        <f t="shared" si="68"/>
        <v>11.888541326754307</v>
      </c>
      <c r="AP201" s="64">
        <f t="shared" si="68"/>
        <v>11.792368871935015</v>
      </c>
      <c r="AQ201" s="64">
        <f t="shared" si="68"/>
        <v>11.824379447469605</v>
      </c>
      <c r="AR201" s="64">
        <f t="shared" si="68"/>
        <v>11.874955340802963</v>
      </c>
      <c r="AS201" s="64">
        <f t="shared" si="68"/>
        <v>11.946862955318974</v>
      </c>
      <c r="AT201" s="64">
        <f t="shared" si="68"/>
        <v>11.97729071237357</v>
      </c>
      <c r="AU201" s="64">
        <f t="shared" si="68"/>
        <v>12.263550722585155</v>
      </c>
      <c r="AV201" s="64">
        <f t="shared" si="68"/>
        <v>12.166604221860604</v>
      </c>
      <c r="AW201" s="64">
        <f t="shared" si="68"/>
        <v>12.422391176290418</v>
      </c>
      <c r="AX201" s="64">
        <f t="shared" si="68"/>
        <v>12.41825011529864</v>
      </c>
      <c r="AY201" s="64">
        <f t="shared" si="68"/>
        <v>12.374455986992713</v>
      </c>
      <c r="AZ201" s="64">
        <f t="shared" si="68"/>
        <v>12.202274234782603</v>
      </c>
      <c r="BA201" s="64">
        <f t="shared" si="68"/>
        <v>12.834294497058156</v>
      </c>
      <c r="BB201" s="64">
        <f t="shared" si="68"/>
        <v>12.546650908559547</v>
      </c>
      <c r="BC201" s="64">
        <f t="shared" si="68"/>
        <v>13.019403389874727</v>
      </c>
      <c r="BD201" s="64">
        <f t="shared" si="68"/>
        <v>12.859762432428182</v>
      </c>
      <c r="BE201" s="64">
        <f t="shared" si="68"/>
        <v>12.51243637803918</v>
      </c>
      <c r="BF201" s="64">
        <f t="shared" si="68"/>
        <v>13.984951373716635</v>
      </c>
      <c r="BG201" s="64"/>
      <c r="BH201" s="38"/>
      <c r="BI201"/>
      <c r="BJ201"/>
      <c r="BK201"/>
      <c r="BL201"/>
      <c r="BM201"/>
      <c r="BN201"/>
      <c r="BO201"/>
      <c r="BP201"/>
      <c r="BQ201"/>
    </row>
    <row r="202" spans="1:69" s="37" customFormat="1" x14ac:dyDescent="0.2">
      <c r="A202" s="5" t="s">
        <v>160</v>
      </c>
      <c r="B202" s="5" t="s">
        <v>112</v>
      </c>
      <c r="C202" s="5" t="s">
        <v>113</v>
      </c>
      <c r="D202" s="5" t="s">
        <v>161</v>
      </c>
      <c r="E202" s="5" t="s">
        <v>114</v>
      </c>
      <c r="F202" s="67">
        <f t="shared" ref="F202:BF203" si="69">F56-F129</f>
        <v>205.67104600000002</v>
      </c>
      <c r="G202" s="67">
        <f t="shared" si="69"/>
        <v>217.10468799999998</v>
      </c>
      <c r="H202" s="67">
        <f t="shared" si="69"/>
        <v>213.87315100000001</v>
      </c>
      <c r="I202" s="67">
        <f t="shared" si="69"/>
        <v>217.40477199999998</v>
      </c>
      <c r="J202" s="67">
        <f t="shared" si="69"/>
        <v>241.70643900000002</v>
      </c>
      <c r="K202" s="67">
        <f t="shared" si="69"/>
        <v>254.88286199999993</v>
      </c>
      <c r="L202" s="67">
        <f t="shared" si="69"/>
        <v>260.54843299999999</v>
      </c>
      <c r="M202" s="67">
        <f t="shared" si="69"/>
        <v>267.05251299999998</v>
      </c>
      <c r="N202" s="67">
        <f t="shared" si="69"/>
        <v>283.26577500000008</v>
      </c>
      <c r="O202" s="67">
        <f t="shared" si="69"/>
        <v>301.14336800000007</v>
      </c>
      <c r="P202" s="67">
        <f t="shared" si="69"/>
        <v>291.59997699999997</v>
      </c>
      <c r="Q202" s="67">
        <f t="shared" si="69"/>
        <v>286.53359</v>
      </c>
      <c r="R202" s="67">
        <f t="shared" si="69"/>
        <v>323.18252200000006</v>
      </c>
      <c r="S202" s="67">
        <f t="shared" si="69"/>
        <v>311.76774100000011</v>
      </c>
      <c r="T202" s="67">
        <f t="shared" si="69"/>
        <v>322.2206799999999</v>
      </c>
      <c r="U202" s="67">
        <f t="shared" si="69"/>
        <v>316.37183499999998</v>
      </c>
      <c r="V202" s="67">
        <f t="shared" si="69"/>
        <v>335.09512700000005</v>
      </c>
      <c r="W202" s="67">
        <f t="shared" si="69"/>
        <v>352.21603800000003</v>
      </c>
      <c r="X202" s="67">
        <f t="shared" si="69"/>
        <v>334.816417</v>
      </c>
      <c r="Y202" s="67">
        <f t="shared" si="69"/>
        <v>339.04433299999994</v>
      </c>
      <c r="Z202" s="67">
        <f t="shared" si="69"/>
        <v>331.95955399999997</v>
      </c>
      <c r="AA202" s="67">
        <f t="shared" si="69"/>
        <v>339.30625399999991</v>
      </c>
      <c r="AB202" s="67">
        <f t="shared" si="69"/>
        <v>346.57802699999996</v>
      </c>
      <c r="AC202" s="67">
        <f t="shared" si="69"/>
        <v>353.65265399999998</v>
      </c>
      <c r="AD202" s="67">
        <f t="shared" si="69"/>
        <v>346.63035699999995</v>
      </c>
      <c r="AE202" s="67">
        <f t="shared" si="69"/>
        <v>341.09446299999996</v>
      </c>
      <c r="AF202" s="67">
        <f t="shared" si="69"/>
        <v>363.03073199999994</v>
      </c>
      <c r="AG202" s="67">
        <f t="shared" si="69"/>
        <v>370.21987399999989</v>
      </c>
      <c r="AH202" s="67">
        <f t="shared" si="69"/>
        <v>381.80521399999998</v>
      </c>
      <c r="AI202" s="67">
        <f t="shared" si="69"/>
        <v>384.84543500000001</v>
      </c>
      <c r="AJ202" s="67">
        <f t="shared" si="69"/>
        <v>400.93625599999996</v>
      </c>
      <c r="AK202" s="67">
        <f t="shared" si="69"/>
        <v>415.36389400000002</v>
      </c>
      <c r="AL202" s="67">
        <f t="shared" si="69"/>
        <v>438.34861199999995</v>
      </c>
      <c r="AM202" s="67">
        <f t="shared" si="69"/>
        <v>432.08959700000003</v>
      </c>
      <c r="AN202" s="67">
        <f t="shared" si="69"/>
        <v>446.90188900000004</v>
      </c>
      <c r="AO202" s="67">
        <f t="shared" si="69"/>
        <v>460.14397099999991</v>
      </c>
      <c r="AP202" s="67">
        <f t="shared" si="69"/>
        <v>455.38208799999995</v>
      </c>
      <c r="AQ202" s="67">
        <f t="shared" si="69"/>
        <v>476.64788099999998</v>
      </c>
      <c r="AR202" s="67">
        <f t="shared" si="69"/>
        <v>499.99486400000001</v>
      </c>
      <c r="AS202" s="67">
        <f t="shared" si="69"/>
        <v>510.87860999999998</v>
      </c>
      <c r="AT202" s="67">
        <f t="shared" si="69"/>
        <v>512.043183</v>
      </c>
      <c r="AU202" s="67">
        <f t="shared" si="69"/>
        <v>526.86940950000007</v>
      </c>
      <c r="AV202" s="67">
        <f t="shared" si="69"/>
        <v>531.31274600000006</v>
      </c>
      <c r="AW202" s="67">
        <f t="shared" si="69"/>
        <v>556.85905100000002</v>
      </c>
      <c r="AX202" s="67">
        <f t="shared" si="69"/>
        <v>561.73589300000003</v>
      </c>
      <c r="AY202" s="67">
        <f t="shared" si="69"/>
        <v>546.03341469999998</v>
      </c>
      <c r="AZ202" s="67">
        <f t="shared" si="69"/>
        <v>550.39935446000004</v>
      </c>
      <c r="BA202" s="67">
        <f t="shared" si="69"/>
        <v>581.93648976999998</v>
      </c>
      <c r="BB202" s="67">
        <f t="shared" si="69"/>
        <v>579.45811979999996</v>
      </c>
      <c r="BC202" s="67">
        <f t="shared" si="69"/>
        <v>610.00212234000003</v>
      </c>
      <c r="BD202" s="67">
        <f t="shared" si="69"/>
        <v>639.3385690099999</v>
      </c>
      <c r="BE202" s="67">
        <f t="shared" si="69"/>
        <v>653.76446035000004</v>
      </c>
      <c r="BF202" s="67">
        <f t="shared" si="69"/>
        <v>684.14205756000001</v>
      </c>
      <c r="BG202" s="67"/>
      <c r="BH202" s="38"/>
      <c r="BI202"/>
      <c r="BJ202"/>
      <c r="BK202"/>
      <c r="BL202"/>
      <c r="BM202"/>
      <c r="BN202"/>
      <c r="BO202"/>
      <c r="BP202"/>
      <c r="BQ202"/>
    </row>
    <row r="203" spans="1:69" s="37" customFormat="1" x14ac:dyDescent="0.2">
      <c r="A203" s="49" t="s">
        <v>162</v>
      </c>
      <c r="B203" s="50" t="s">
        <v>163</v>
      </c>
      <c r="C203" s="50" t="s">
        <v>164</v>
      </c>
      <c r="D203" s="50" t="s">
        <v>165</v>
      </c>
      <c r="E203" s="50" t="s">
        <v>166</v>
      </c>
      <c r="F203" s="1">
        <f t="shared" si="69"/>
        <v>58.411422000000002</v>
      </c>
      <c r="G203" s="1">
        <f t="shared" si="69"/>
        <v>61.474771999999987</v>
      </c>
      <c r="H203" s="1">
        <f t="shared" si="69"/>
        <v>63.423577999999992</v>
      </c>
      <c r="I203" s="1">
        <f t="shared" si="69"/>
        <v>62.125754999999998</v>
      </c>
      <c r="J203" s="1">
        <f t="shared" si="69"/>
        <v>63.027588000000009</v>
      </c>
      <c r="K203" s="1">
        <f t="shared" si="69"/>
        <v>65.735824000000008</v>
      </c>
      <c r="L203" s="1">
        <f t="shared" si="69"/>
        <v>68.11773500000001</v>
      </c>
      <c r="M203" s="1">
        <f t="shared" si="69"/>
        <v>71.359395999999975</v>
      </c>
      <c r="N203" s="1">
        <f t="shared" si="69"/>
        <v>74.537671999999986</v>
      </c>
      <c r="O203" s="1">
        <f t="shared" si="69"/>
        <v>75.241202000000015</v>
      </c>
      <c r="P203" s="1">
        <f t="shared" si="69"/>
        <v>71.533862000000028</v>
      </c>
      <c r="Q203" s="1">
        <f t="shared" si="69"/>
        <v>73.839095000000015</v>
      </c>
      <c r="R203" s="1">
        <f t="shared" si="69"/>
        <v>74.459046999999998</v>
      </c>
      <c r="S203" s="1">
        <f t="shared" si="69"/>
        <v>76.61487600000001</v>
      </c>
      <c r="T203" s="1">
        <f t="shared" si="69"/>
        <v>80.780851000000013</v>
      </c>
      <c r="U203" s="1">
        <f t="shared" si="69"/>
        <v>86.366525000000024</v>
      </c>
      <c r="V203" s="1">
        <f t="shared" si="69"/>
        <v>89.777701000000008</v>
      </c>
      <c r="W203" s="1">
        <f t="shared" si="69"/>
        <v>93.946198999999979</v>
      </c>
      <c r="X203" s="1">
        <f t="shared" si="69"/>
        <v>94.884784999999994</v>
      </c>
      <c r="Y203" s="1">
        <f t="shared" si="69"/>
        <v>94.627907000000022</v>
      </c>
      <c r="Z203" s="1">
        <f t="shared" si="69"/>
        <v>97.298408999999964</v>
      </c>
      <c r="AA203" s="1">
        <f t="shared" si="69"/>
        <v>97.687936000000008</v>
      </c>
      <c r="AB203" s="1">
        <f t="shared" si="69"/>
        <v>98.426767000000012</v>
      </c>
      <c r="AC203" s="1">
        <f t="shared" si="69"/>
        <v>100.55375100000001</v>
      </c>
      <c r="AD203" s="1">
        <f t="shared" si="69"/>
        <v>102.90225900000002</v>
      </c>
      <c r="AE203" s="1">
        <f t="shared" si="69"/>
        <v>108.57522200000002</v>
      </c>
      <c r="AF203" s="1">
        <f t="shared" si="69"/>
        <v>106.09733099999997</v>
      </c>
      <c r="AG203" s="1">
        <f t="shared" si="69"/>
        <v>109.09616200000002</v>
      </c>
      <c r="AH203" s="1">
        <f t="shared" si="69"/>
        <v>113.00886800000001</v>
      </c>
      <c r="AI203" s="1">
        <f t="shared" si="69"/>
        <v>114.881855</v>
      </c>
      <c r="AJ203" s="1">
        <f t="shared" si="69"/>
        <v>118.65577599999997</v>
      </c>
      <c r="AK203" s="1">
        <f t="shared" si="69"/>
        <v>118.38983500000001</v>
      </c>
      <c r="AL203" s="1">
        <f t="shared" si="69"/>
        <v>122.949918</v>
      </c>
      <c r="AM203" s="1">
        <f t="shared" si="69"/>
        <v>126.88168199999998</v>
      </c>
      <c r="AN203" s="1">
        <f t="shared" si="69"/>
        <v>128.89809599999998</v>
      </c>
      <c r="AO203" s="1">
        <f t="shared" si="69"/>
        <v>133.47055790000002</v>
      </c>
      <c r="AP203" s="1">
        <f t="shared" si="69"/>
        <v>142.79825299999996</v>
      </c>
      <c r="AQ203" s="1">
        <f t="shared" si="69"/>
        <v>147.50569389999998</v>
      </c>
      <c r="AR203" s="1">
        <f t="shared" si="69"/>
        <v>152.58749399999999</v>
      </c>
      <c r="AS203" s="1">
        <f t="shared" si="69"/>
        <v>156.41939020999999</v>
      </c>
      <c r="AT203" s="1">
        <f t="shared" si="69"/>
        <v>155.82910999999999</v>
      </c>
      <c r="AU203" s="1">
        <f t="shared" si="69"/>
        <v>159.30380789999998</v>
      </c>
      <c r="AV203" s="1">
        <f t="shared" si="69"/>
        <v>164.10510419999997</v>
      </c>
      <c r="AW203" s="1">
        <f t="shared" si="69"/>
        <v>170.76935475000005</v>
      </c>
      <c r="AX203" s="1">
        <f t="shared" si="69"/>
        <v>176.70937206000002</v>
      </c>
      <c r="AY203" s="1">
        <f t="shared" si="69"/>
        <v>181.84575975000001</v>
      </c>
      <c r="AZ203" s="1">
        <f t="shared" si="69"/>
        <v>186.69454274999998</v>
      </c>
      <c r="BA203" s="1">
        <f t="shared" si="69"/>
        <v>187.12116838000003</v>
      </c>
      <c r="BB203" s="1">
        <f t="shared" si="69"/>
        <v>189.85625350999999</v>
      </c>
      <c r="BC203" s="1">
        <f t="shared" si="69"/>
        <v>189.07513848000005</v>
      </c>
      <c r="BD203" s="1">
        <f t="shared" si="69"/>
        <v>189.71883051999995</v>
      </c>
      <c r="BE203" s="1">
        <f t="shared" si="69"/>
        <v>193.82702980000002</v>
      </c>
      <c r="BF203" s="1">
        <f t="shared" si="69"/>
        <v>198.46849107999998</v>
      </c>
      <c r="BG203" s="51">
        <f>BG57-BG130</f>
        <v>197.95228344523747</v>
      </c>
      <c r="BH203" s="38"/>
      <c r="BI203"/>
      <c r="BJ203"/>
      <c r="BK203"/>
      <c r="BL203"/>
      <c r="BM203"/>
      <c r="BN203"/>
      <c r="BO203"/>
      <c r="BP203"/>
      <c r="BQ203"/>
    </row>
    <row r="204" spans="1:69" s="37" customFormat="1" x14ac:dyDescent="0.2">
      <c r="A204" s="53" t="s">
        <v>162</v>
      </c>
      <c r="B204" s="54" t="s">
        <v>168</v>
      </c>
      <c r="C204" s="54" t="s">
        <v>169</v>
      </c>
      <c r="D204" s="54" t="s">
        <v>165</v>
      </c>
      <c r="E204" s="54" t="s">
        <v>170</v>
      </c>
      <c r="F204" s="2">
        <f>(F205*1000)/F203</f>
        <v>152.34621886109883</v>
      </c>
      <c r="G204" s="2">
        <f t="shared" ref="G204:BG204" si="70">(G205*1000)/G203</f>
        <v>151.71640669118702</v>
      </c>
      <c r="H204" s="2">
        <f t="shared" si="70"/>
        <v>153.73392462973308</v>
      </c>
      <c r="I204" s="2">
        <f t="shared" si="70"/>
        <v>153.13806987134402</v>
      </c>
      <c r="J204" s="2">
        <f t="shared" si="70"/>
        <v>152.34919111929207</v>
      </c>
      <c r="K204" s="2">
        <f t="shared" si="70"/>
        <v>151.59955141050642</v>
      </c>
      <c r="L204" s="2">
        <f t="shared" si="70"/>
        <v>151.153345160405</v>
      </c>
      <c r="M204" s="2">
        <f t="shared" si="70"/>
        <v>151.97039560144262</v>
      </c>
      <c r="N204" s="2">
        <f t="shared" si="70"/>
        <v>154.47465383678738</v>
      </c>
      <c r="O204" s="2">
        <f t="shared" si="70"/>
        <v>152.350805347315</v>
      </c>
      <c r="P204" s="2">
        <f t="shared" si="70"/>
        <v>150.56918931624284</v>
      </c>
      <c r="Q204" s="2">
        <f t="shared" si="70"/>
        <v>153.45866021245254</v>
      </c>
      <c r="R204" s="2">
        <f t="shared" si="70"/>
        <v>154.36985729887195</v>
      </c>
      <c r="S204" s="2">
        <f t="shared" si="70"/>
        <v>152.69678724011766</v>
      </c>
      <c r="T204" s="2">
        <f t="shared" si="70"/>
        <v>151.84097862499618</v>
      </c>
      <c r="U204" s="2">
        <f t="shared" si="70"/>
        <v>154.27027265482769</v>
      </c>
      <c r="V204" s="2">
        <f t="shared" si="70"/>
        <v>153.14074516120658</v>
      </c>
      <c r="W204" s="2">
        <f t="shared" si="70"/>
        <v>153.43684974418179</v>
      </c>
      <c r="X204" s="2">
        <f t="shared" si="70"/>
        <v>152.53412283117893</v>
      </c>
      <c r="Y204" s="2">
        <f t="shared" si="70"/>
        <v>155.50519795391864</v>
      </c>
      <c r="Z204" s="2">
        <f t="shared" si="70"/>
        <v>155.83668115272062</v>
      </c>
      <c r="AA204" s="2">
        <f t="shared" si="70"/>
        <v>154.15808130084761</v>
      </c>
      <c r="AB204" s="2">
        <f t="shared" si="70"/>
        <v>156.52131304891878</v>
      </c>
      <c r="AC204" s="2">
        <f t="shared" si="70"/>
        <v>158.46403183905099</v>
      </c>
      <c r="AD204" s="2">
        <f t="shared" si="70"/>
        <v>159.73232997732345</v>
      </c>
      <c r="AE204" s="2">
        <f t="shared" si="70"/>
        <v>158.5003036880735</v>
      </c>
      <c r="AF204" s="2">
        <f t="shared" si="70"/>
        <v>159.44378977827446</v>
      </c>
      <c r="AG204" s="2">
        <f t="shared" si="70"/>
        <v>160.9880518069921</v>
      </c>
      <c r="AH204" s="2">
        <f t="shared" si="70"/>
        <v>161.03079379575772</v>
      </c>
      <c r="AI204" s="2">
        <f t="shared" si="70"/>
        <v>164.44662092198985</v>
      </c>
      <c r="AJ204" s="2">
        <f t="shared" si="70"/>
        <v>164.8491692473529</v>
      </c>
      <c r="AK204" s="2">
        <f t="shared" si="70"/>
        <v>169.15697661036518</v>
      </c>
      <c r="AL204" s="2">
        <f t="shared" si="70"/>
        <v>168.81946517442975</v>
      </c>
      <c r="AM204" s="2">
        <f t="shared" si="70"/>
        <v>168.46648494145916</v>
      </c>
      <c r="AN204" s="2">
        <f t="shared" si="70"/>
        <v>173.26357605778762</v>
      </c>
      <c r="AO204" s="2">
        <f t="shared" si="70"/>
        <v>176.30063880927247</v>
      </c>
      <c r="AP204" s="2">
        <f t="shared" si="70"/>
        <v>171.7003808162836</v>
      </c>
      <c r="AQ204" s="2">
        <f t="shared" si="70"/>
        <v>167.44286926811307</v>
      </c>
      <c r="AR204" s="2">
        <f t="shared" si="70"/>
        <v>169.07117440437159</v>
      </c>
      <c r="AS204" s="2">
        <f t="shared" si="70"/>
        <v>170.24932864300041</v>
      </c>
      <c r="AT204" s="2">
        <f t="shared" si="70"/>
        <v>168.68100972918347</v>
      </c>
      <c r="AU204" s="2">
        <f t="shared" si="70"/>
        <v>170.50421780909613</v>
      </c>
      <c r="AV204" s="2">
        <f t="shared" si="70"/>
        <v>169.59301519397837</v>
      </c>
      <c r="AW204" s="2">
        <f t="shared" si="70"/>
        <v>172.07566259777053</v>
      </c>
      <c r="AX204" s="2">
        <f t="shared" si="70"/>
        <v>174.69932845167963</v>
      </c>
      <c r="AY204" s="2">
        <f t="shared" si="70"/>
        <v>176.79857816976124</v>
      </c>
      <c r="AZ204" s="2">
        <f t="shared" si="70"/>
        <v>178.42423913057846</v>
      </c>
      <c r="BA204" s="2">
        <f t="shared" si="70"/>
        <v>178.32787556261624</v>
      </c>
      <c r="BB204" s="2">
        <f t="shared" si="70"/>
        <v>177.85578075900168</v>
      </c>
      <c r="BC204" s="2">
        <f t="shared" si="70"/>
        <v>179.53189421353048</v>
      </c>
      <c r="BD204" s="2">
        <f t="shared" si="70"/>
        <v>179.47020718331174</v>
      </c>
      <c r="BE204" s="2">
        <f t="shared" si="70"/>
        <v>180.23444823999466</v>
      </c>
      <c r="BF204" s="2">
        <f t="shared" si="70"/>
        <v>181.52442094940932</v>
      </c>
      <c r="BG204" s="58">
        <f t="shared" si="70"/>
        <v>185.16492020047261</v>
      </c>
      <c r="BH204" s="38"/>
      <c r="BI204"/>
      <c r="BJ204"/>
      <c r="BK204"/>
      <c r="BL204"/>
      <c r="BM204"/>
      <c r="BN204"/>
      <c r="BO204"/>
      <c r="BP204"/>
      <c r="BQ204"/>
    </row>
    <row r="205" spans="1:69" s="37" customFormat="1" x14ac:dyDescent="0.2">
      <c r="A205" s="53" t="s">
        <v>162</v>
      </c>
      <c r="B205" s="54" t="s">
        <v>112</v>
      </c>
      <c r="C205" s="54" t="s">
        <v>113</v>
      </c>
      <c r="D205" s="54" t="s">
        <v>165</v>
      </c>
      <c r="E205" s="54" t="s">
        <v>114</v>
      </c>
      <c r="F205" s="2">
        <f t="shared" ref="F205:BG206" si="71">F59-F132</f>
        <v>8.8987592800000037</v>
      </c>
      <c r="G205" s="2">
        <f t="shared" si="71"/>
        <v>9.3267315099999948</v>
      </c>
      <c r="H205" s="2">
        <f t="shared" si="71"/>
        <v>9.7503555599999956</v>
      </c>
      <c r="I205" s="2">
        <f t="shared" si="71"/>
        <v>9.5138182100000002</v>
      </c>
      <c r="J205" s="2">
        <f t="shared" si="71"/>
        <v>9.6022020500000025</v>
      </c>
      <c r="K205" s="2">
        <f t="shared" si="71"/>
        <v>9.9655214300000026</v>
      </c>
      <c r="L205" s="2">
        <f t="shared" si="71"/>
        <v>10.296223510000001</v>
      </c>
      <c r="M205" s="2">
        <f t="shared" si="71"/>
        <v>10.844515639999997</v>
      </c>
      <c r="N205" s="2">
        <f t="shared" si="71"/>
        <v>11.514181079999997</v>
      </c>
      <c r="O205" s="2">
        <f t="shared" si="71"/>
        <v>11.463057720000009</v>
      </c>
      <c r="P205" s="2">
        <f t="shared" si="71"/>
        <v>10.770795609999993</v>
      </c>
      <c r="Q205" s="2">
        <f t="shared" si="71"/>
        <v>11.331248590000005</v>
      </c>
      <c r="R205" s="2">
        <f t="shared" si="71"/>
        <v>11.494232459999999</v>
      </c>
      <c r="S205" s="2">
        <f t="shared" si="71"/>
        <v>11.698845419999998</v>
      </c>
      <c r="T205" s="2">
        <f t="shared" si="71"/>
        <v>12.265843470000004</v>
      </c>
      <c r="U205" s="2">
        <f t="shared" si="71"/>
        <v>13.323787359999997</v>
      </c>
      <c r="V205" s="2">
        <f t="shared" si="71"/>
        <v>13.748624030000002</v>
      </c>
      <c r="W205" s="2">
        <f t="shared" si="71"/>
        <v>14.414808819999998</v>
      </c>
      <c r="X205" s="2">
        <f t="shared" si="71"/>
        <v>14.473167450000002</v>
      </c>
      <c r="Y205" s="2">
        <f t="shared" si="71"/>
        <v>14.715131410000005</v>
      </c>
      <c r="Z205" s="2">
        <f t="shared" si="71"/>
        <v>15.162661139999997</v>
      </c>
      <c r="AA205" s="2">
        <f t="shared" si="71"/>
        <v>15.059384779999998</v>
      </c>
      <c r="AB205" s="2">
        <f t="shared" si="71"/>
        <v>15.405886809999991</v>
      </c>
      <c r="AC205" s="2">
        <f t="shared" si="71"/>
        <v>15.934152800000007</v>
      </c>
      <c r="AD205" s="2">
        <f t="shared" si="71"/>
        <v>16.436817590000004</v>
      </c>
      <c r="AE205" s="2">
        <f t="shared" si="71"/>
        <v>17.209205660000002</v>
      </c>
      <c r="AF205" s="2">
        <f t="shared" si="71"/>
        <v>16.916560539999999</v>
      </c>
      <c r="AG205" s="2">
        <f t="shared" si="71"/>
        <v>17.563178580000006</v>
      </c>
      <c r="AH205" s="2">
        <f t="shared" si="71"/>
        <v>18.197907720000003</v>
      </c>
      <c r="AI205" s="2">
        <f t="shared" si="71"/>
        <v>18.891932860000004</v>
      </c>
      <c r="AJ205" s="2">
        <f t="shared" si="71"/>
        <v>19.560306099999991</v>
      </c>
      <c r="AK205" s="2">
        <f t="shared" si="71"/>
        <v>20.026466549999995</v>
      </c>
      <c r="AL205" s="2">
        <f t="shared" si="71"/>
        <v>20.756339399999995</v>
      </c>
      <c r="AM205" s="2">
        <f t="shared" si="71"/>
        <v>21.375310970000005</v>
      </c>
      <c r="AN205" s="2">
        <f t="shared" si="71"/>
        <v>22.333345060000006</v>
      </c>
      <c r="AO205" s="2">
        <f t="shared" si="71"/>
        <v>23.530944619999993</v>
      </c>
      <c r="AP205" s="2">
        <f t="shared" si="71"/>
        <v>24.518514420000002</v>
      </c>
      <c r="AQ205" s="2">
        <f t="shared" si="71"/>
        <v>24.69877662</v>
      </c>
      <c r="AR205" s="2">
        <f t="shared" si="71"/>
        <v>25.798146810000002</v>
      </c>
      <c r="AS205" s="2">
        <f t="shared" si="71"/>
        <v>26.630296170000008</v>
      </c>
      <c r="AT205" s="2">
        <f t="shared" si="71"/>
        <v>26.285411619999998</v>
      </c>
      <c r="AU205" s="2">
        <f t="shared" si="71"/>
        <v>27.161971160000004</v>
      </c>
      <c r="AV205" s="2">
        <f t="shared" si="71"/>
        <v>27.831079430000003</v>
      </c>
      <c r="AW205" s="2">
        <f t="shared" si="71"/>
        <v>29.385249869999988</v>
      </c>
      <c r="AX205" s="2">
        <f t="shared" si="71"/>
        <v>30.871008630000002</v>
      </c>
      <c r="AY205" s="2">
        <f t="shared" si="71"/>
        <v>32.150071770000004</v>
      </c>
      <c r="AZ205" s="2">
        <f t="shared" si="71"/>
        <v>33.310831740000005</v>
      </c>
      <c r="BA205" s="2">
        <f t="shared" si="71"/>
        <v>33.368920430000003</v>
      </c>
      <c r="BB205" s="2">
        <f t="shared" si="71"/>
        <v>33.767032200000003</v>
      </c>
      <c r="BC205" s="2">
        <f t="shared" si="71"/>
        <v>33.945017759999992</v>
      </c>
      <c r="BD205" s="2">
        <f t="shared" si="71"/>
        <v>34.048877820000001</v>
      </c>
      <c r="BE205" s="2">
        <f t="shared" si="71"/>
        <v>34.934307770000004</v>
      </c>
      <c r="BF205" s="2">
        <f t="shared" si="71"/>
        <v>36.026877920000004</v>
      </c>
      <c r="BG205" s="58">
        <f t="shared" si="71"/>
        <v>36.653818767638732</v>
      </c>
      <c r="BH205" s="38"/>
      <c r="BI205"/>
      <c r="BJ205"/>
      <c r="BK205"/>
      <c r="BL205"/>
      <c r="BM205"/>
      <c r="BN205"/>
      <c r="BO205"/>
      <c r="BP205"/>
      <c r="BQ205"/>
    </row>
    <row r="206" spans="1:69" s="37" customFormat="1" x14ac:dyDescent="0.2">
      <c r="A206" s="49" t="s">
        <v>171</v>
      </c>
      <c r="B206" s="50" t="s">
        <v>163</v>
      </c>
      <c r="C206" s="50" t="s">
        <v>164</v>
      </c>
      <c r="D206" s="50" t="s">
        <v>172</v>
      </c>
      <c r="E206" s="50" t="s">
        <v>166</v>
      </c>
      <c r="F206" s="1">
        <f t="shared" si="71"/>
        <v>89.610562999999956</v>
      </c>
      <c r="G206" s="1">
        <f t="shared" si="71"/>
        <v>101.000226</v>
      </c>
      <c r="H206" s="1">
        <f t="shared" si="71"/>
        <v>136.70700500000004</v>
      </c>
      <c r="I206" s="1">
        <f t="shared" si="71"/>
        <v>165.81113399999998</v>
      </c>
      <c r="J206" s="1">
        <f t="shared" si="71"/>
        <v>184.89603399999999</v>
      </c>
      <c r="K206" s="1">
        <f t="shared" si="71"/>
        <v>199.03108500000002</v>
      </c>
      <c r="L206" s="1">
        <f t="shared" si="71"/>
        <v>202.72566199999994</v>
      </c>
      <c r="M206" s="1">
        <f t="shared" si="71"/>
        <v>202.29327099999995</v>
      </c>
      <c r="N206" s="1">
        <f t="shared" si="71"/>
        <v>200.06497899999999</v>
      </c>
      <c r="O206" s="1">
        <f t="shared" si="71"/>
        <v>202.97768299999996</v>
      </c>
      <c r="P206" s="1">
        <f t="shared" si="71"/>
        <v>228.33252900000002</v>
      </c>
      <c r="Q206" s="1">
        <f t="shared" si="71"/>
        <v>248.25944399999997</v>
      </c>
      <c r="R206" s="1">
        <f t="shared" si="71"/>
        <v>252.21174399999995</v>
      </c>
      <c r="S206" s="1">
        <f t="shared" si="71"/>
        <v>248.40978699999999</v>
      </c>
      <c r="T206" s="1">
        <f t="shared" si="71"/>
        <v>250.39483899999999</v>
      </c>
      <c r="U206" s="1">
        <f t="shared" si="71"/>
        <v>259.88421799999998</v>
      </c>
      <c r="V206" s="1">
        <f t="shared" si="71"/>
        <v>263.96806099999998</v>
      </c>
      <c r="W206" s="1">
        <f t="shared" si="71"/>
        <v>263.67026900000002</v>
      </c>
      <c r="X206" s="1">
        <f t="shared" si="71"/>
        <v>296.10107999999991</v>
      </c>
      <c r="Y206" s="1">
        <f t="shared" si="71"/>
        <v>314.34415100000001</v>
      </c>
      <c r="Z206" s="1">
        <f t="shared" si="71"/>
        <v>311.92570099999995</v>
      </c>
      <c r="AA206" s="1">
        <f t="shared" si="71"/>
        <v>318.49186299999997</v>
      </c>
      <c r="AB206" s="1">
        <f t="shared" si="71"/>
        <v>330.92856699999993</v>
      </c>
      <c r="AC206" s="1">
        <f t="shared" si="71"/>
        <v>347.05907799999989</v>
      </c>
      <c r="AD206" s="1">
        <f t="shared" si="71"/>
        <v>370.15711799999997</v>
      </c>
      <c r="AE206" s="1">
        <f t="shared" si="71"/>
        <v>387.80235899999997</v>
      </c>
      <c r="AF206" s="1">
        <f t="shared" si="71"/>
        <v>397.00372800000002</v>
      </c>
      <c r="AG206" s="1">
        <f t="shared" si="71"/>
        <v>411.86367700000005</v>
      </c>
      <c r="AH206" s="1">
        <f t="shared" si="71"/>
        <v>430.22506499999992</v>
      </c>
      <c r="AI206" s="1">
        <f t="shared" si="71"/>
        <v>451.96850599999999</v>
      </c>
      <c r="AJ206" s="1">
        <f t="shared" si="71"/>
        <v>473.22806199999997</v>
      </c>
      <c r="AK206" s="1">
        <f t="shared" si="71"/>
        <v>498.58532100000008</v>
      </c>
      <c r="AL206" s="1">
        <f t="shared" si="71"/>
        <v>519.66054199999996</v>
      </c>
      <c r="AM206" s="1">
        <f t="shared" si="71"/>
        <v>552.95032300000003</v>
      </c>
      <c r="AN206" s="1">
        <f t="shared" si="71"/>
        <v>572.52965399999994</v>
      </c>
      <c r="AO206" s="1">
        <f t="shared" si="71"/>
        <v>574.50063499999999</v>
      </c>
      <c r="AP206" s="1">
        <f t="shared" si="71"/>
        <v>583.19139999999993</v>
      </c>
      <c r="AQ206" s="1">
        <f t="shared" si="71"/>
        <v>615.42133800000011</v>
      </c>
      <c r="AR206" s="1">
        <f t="shared" si="71"/>
        <v>639.47514300000012</v>
      </c>
      <c r="AS206" s="1">
        <f t="shared" si="71"/>
        <v>663.13062530000002</v>
      </c>
      <c r="AT206" s="1">
        <f t="shared" si="71"/>
        <v>674.23226489999979</v>
      </c>
      <c r="AU206" s="1">
        <f t="shared" si="71"/>
        <v>697.17505399999993</v>
      </c>
      <c r="AV206" s="1">
        <f t="shared" si="71"/>
        <v>730.24151689999997</v>
      </c>
      <c r="AW206" s="1">
        <f t="shared" si="71"/>
        <v>745.43852500000025</v>
      </c>
      <c r="AX206" s="1">
        <f t="shared" si="71"/>
        <v>764.05338599999982</v>
      </c>
      <c r="AY206" s="1">
        <f t="shared" si="71"/>
        <v>790.18811000000005</v>
      </c>
      <c r="AZ206" s="1">
        <f t="shared" si="71"/>
        <v>806.97316625000008</v>
      </c>
      <c r="BA206" s="1">
        <f t="shared" si="71"/>
        <v>835.9699394999999</v>
      </c>
      <c r="BB206" s="1">
        <f t="shared" si="71"/>
        <v>863.48895400000015</v>
      </c>
      <c r="BC206" s="1">
        <f t="shared" si="71"/>
        <v>922.11645670000007</v>
      </c>
      <c r="BD206" s="1">
        <f t="shared" si="71"/>
        <v>919.79083459999993</v>
      </c>
      <c r="BE206" s="1">
        <f t="shared" si="71"/>
        <v>962.19808326999976</v>
      </c>
      <c r="BF206" s="1">
        <f t="shared" si="71"/>
        <v>985.13110177999999</v>
      </c>
      <c r="BG206" s="51">
        <f t="shared" si="71"/>
        <v>981.68037345754817</v>
      </c>
      <c r="BH206" s="38"/>
      <c r="BI206"/>
      <c r="BJ206"/>
      <c r="BK206"/>
      <c r="BL206"/>
      <c r="BM206"/>
      <c r="BN206"/>
      <c r="BO206"/>
      <c r="BP206"/>
      <c r="BQ206"/>
    </row>
    <row r="207" spans="1:69" s="37" customFormat="1" x14ac:dyDescent="0.2">
      <c r="A207" s="53" t="s">
        <v>171</v>
      </c>
      <c r="B207" s="54" t="s">
        <v>168</v>
      </c>
      <c r="C207" s="54" t="s">
        <v>169</v>
      </c>
      <c r="D207" s="54" t="s">
        <v>172</v>
      </c>
      <c r="E207" s="54" t="s">
        <v>170</v>
      </c>
      <c r="F207" s="2">
        <f>(F208*1000)/F206</f>
        <v>49.507526584784401</v>
      </c>
      <c r="G207" s="2">
        <f t="shared" ref="G207:BG207" si="72">(G208*1000)/G206</f>
        <v>48.892131191864863</v>
      </c>
      <c r="H207" s="2">
        <f t="shared" si="72"/>
        <v>47.813708887851014</v>
      </c>
      <c r="I207" s="2">
        <f t="shared" si="72"/>
        <v>47.27082531140519</v>
      </c>
      <c r="J207" s="2">
        <f t="shared" si="72"/>
        <v>47.385099347236434</v>
      </c>
      <c r="K207" s="2">
        <f t="shared" si="72"/>
        <v>47.545552394491516</v>
      </c>
      <c r="L207" s="2">
        <f t="shared" si="72"/>
        <v>48.64872726374427</v>
      </c>
      <c r="M207" s="2">
        <f t="shared" si="72"/>
        <v>48.773507053529222</v>
      </c>
      <c r="N207" s="2">
        <f t="shared" si="72"/>
        <v>49.126815343329035</v>
      </c>
      <c r="O207" s="2">
        <f t="shared" si="72"/>
        <v>49.040675865829044</v>
      </c>
      <c r="P207" s="2">
        <f t="shared" si="72"/>
        <v>48.431996301324183</v>
      </c>
      <c r="Q207" s="2">
        <f t="shared" si="72"/>
        <v>47.929531413918745</v>
      </c>
      <c r="R207" s="2">
        <f t="shared" si="72"/>
        <v>48.032003339225952</v>
      </c>
      <c r="S207" s="2">
        <f t="shared" si="72"/>
        <v>48.738576954699425</v>
      </c>
      <c r="T207" s="2">
        <f t="shared" si="72"/>
        <v>49.40909161470374</v>
      </c>
      <c r="U207" s="2">
        <f t="shared" si="72"/>
        <v>48.489456254708024</v>
      </c>
      <c r="V207" s="2">
        <f t="shared" si="72"/>
        <v>48.695179338382175</v>
      </c>
      <c r="W207" s="2">
        <f t="shared" si="72"/>
        <v>52.697465674448118</v>
      </c>
      <c r="X207" s="2">
        <f t="shared" si="72"/>
        <v>55.238595955138074</v>
      </c>
      <c r="Y207" s="2">
        <f t="shared" si="72"/>
        <v>56.936468240504979</v>
      </c>
      <c r="Z207" s="2">
        <f t="shared" si="72"/>
        <v>60.022968065718992</v>
      </c>
      <c r="AA207" s="2">
        <f t="shared" si="72"/>
        <v>61.599543251125397</v>
      </c>
      <c r="AB207" s="2">
        <f t="shared" si="72"/>
        <v>61.909766496526167</v>
      </c>
      <c r="AC207" s="2">
        <f t="shared" si="72"/>
        <v>63.544265279238687</v>
      </c>
      <c r="AD207" s="2">
        <f t="shared" si="72"/>
        <v>65.502996514037065</v>
      </c>
      <c r="AE207" s="2">
        <f t="shared" si="72"/>
        <v>63.695807275891262</v>
      </c>
      <c r="AF207" s="2">
        <f t="shared" si="72"/>
        <v>66.444487090559505</v>
      </c>
      <c r="AG207" s="2">
        <f t="shared" si="72"/>
        <v>68.624162649817734</v>
      </c>
      <c r="AH207" s="2">
        <f t="shared" si="72"/>
        <v>68.336051991763867</v>
      </c>
      <c r="AI207" s="2">
        <f t="shared" si="72"/>
        <v>69.376250012428997</v>
      </c>
      <c r="AJ207" s="2">
        <f t="shared" si="72"/>
        <v>70.331438776764685</v>
      </c>
      <c r="AK207" s="2">
        <f t="shared" si="72"/>
        <v>70.87384977384842</v>
      </c>
      <c r="AL207" s="2">
        <f t="shared" si="72"/>
        <v>71.458272773767789</v>
      </c>
      <c r="AM207" s="2">
        <f t="shared" si="72"/>
        <v>72.35058895155035</v>
      </c>
      <c r="AN207" s="2">
        <f t="shared" si="72"/>
        <v>71.946997735771433</v>
      </c>
      <c r="AO207" s="2">
        <f t="shared" si="72"/>
        <v>72.555340691659978</v>
      </c>
      <c r="AP207" s="2">
        <f t="shared" si="72"/>
        <v>73.739308552903893</v>
      </c>
      <c r="AQ207" s="2">
        <f t="shared" si="72"/>
        <v>73.894685432567826</v>
      </c>
      <c r="AR207" s="2">
        <f t="shared" si="72"/>
        <v>72.104544445130998</v>
      </c>
      <c r="AS207" s="2">
        <f t="shared" si="72"/>
        <v>73.191123224089765</v>
      </c>
      <c r="AT207" s="2">
        <f t="shared" si="72"/>
        <v>72.928001090681732</v>
      </c>
      <c r="AU207" s="2">
        <f t="shared" si="72"/>
        <v>72.89230876582684</v>
      </c>
      <c r="AV207" s="2">
        <f t="shared" si="72"/>
        <v>73.328322809305348</v>
      </c>
      <c r="AW207" s="2">
        <f t="shared" si="72"/>
        <v>72.769085270981904</v>
      </c>
      <c r="AX207" s="2">
        <f t="shared" si="72"/>
        <v>73.34327252101204</v>
      </c>
      <c r="AY207" s="2">
        <f t="shared" si="72"/>
        <v>74.207116429529677</v>
      </c>
      <c r="AZ207" s="2">
        <f t="shared" si="72"/>
        <v>74.020472548767344</v>
      </c>
      <c r="BA207" s="2">
        <f t="shared" si="72"/>
        <v>74.085850033127883</v>
      </c>
      <c r="BB207" s="2">
        <f t="shared" si="72"/>
        <v>74.672621822560089</v>
      </c>
      <c r="BC207" s="2">
        <f t="shared" si="72"/>
        <v>71.983503078933836</v>
      </c>
      <c r="BD207" s="2">
        <f t="shared" si="72"/>
        <v>72.05361873259092</v>
      </c>
      <c r="BE207" s="2">
        <f t="shared" si="72"/>
        <v>72.534531219197731</v>
      </c>
      <c r="BF207" s="2">
        <f t="shared" si="72"/>
        <v>72.622655868575947</v>
      </c>
      <c r="BG207" s="58">
        <f t="shared" si="72"/>
        <v>74.907996536560191</v>
      </c>
      <c r="BH207" s="38"/>
      <c r="BI207"/>
      <c r="BJ207"/>
      <c r="BK207"/>
      <c r="BL207"/>
      <c r="BM207"/>
      <c r="BN207"/>
      <c r="BO207"/>
      <c r="BP207"/>
      <c r="BQ207"/>
    </row>
    <row r="208" spans="1:69" s="37" customFormat="1" x14ac:dyDescent="0.2">
      <c r="A208" s="53" t="s">
        <v>171</v>
      </c>
      <c r="B208" s="54" t="s">
        <v>112</v>
      </c>
      <c r="C208" s="54" t="s">
        <v>113</v>
      </c>
      <c r="D208" s="54" t="s">
        <v>172</v>
      </c>
      <c r="E208" s="54" t="s">
        <v>114</v>
      </c>
      <c r="F208" s="2">
        <f t="shared" ref="F208:BG209" si="73">F62-F135</f>
        <v>4.4363973299999948</v>
      </c>
      <c r="G208" s="2">
        <f t="shared" si="73"/>
        <v>4.9381163000000008</v>
      </c>
      <c r="H208" s="2">
        <f t="shared" si="73"/>
        <v>6.5364689399999953</v>
      </c>
      <c r="I208" s="2">
        <f t="shared" si="73"/>
        <v>7.838029149999997</v>
      </c>
      <c r="J208" s="2">
        <f t="shared" si="73"/>
        <v>8.7613169400000039</v>
      </c>
      <c r="K208" s="2">
        <f t="shared" si="73"/>
        <v>9.4630428799999962</v>
      </c>
      <c r="L208" s="2">
        <f t="shared" si="73"/>
        <v>9.8623454400000021</v>
      </c>
      <c r="M208" s="2">
        <f t="shared" si="73"/>
        <v>9.866552279999997</v>
      </c>
      <c r="N208" s="2">
        <f t="shared" si="73"/>
        <v>9.8285552799999998</v>
      </c>
      <c r="O208" s="2">
        <f t="shared" si="73"/>
        <v>9.9541627599999956</v>
      </c>
      <c r="P208" s="2">
        <f t="shared" si="73"/>
        <v>11.058600199999997</v>
      </c>
      <c r="Q208" s="2">
        <f t="shared" si="73"/>
        <v>11.898958820000001</v>
      </c>
      <c r="R208" s="2">
        <f t="shared" si="73"/>
        <v>12.11423533</v>
      </c>
      <c r="S208" s="2">
        <f t="shared" si="73"/>
        <v>12.107139519999993</v>
      </c>
      <c r="T208" s="2">
        <f t="shared" si="73"/>
        <v>12.371781539999994</v>
      </c>
      <c r="U208" s="2">
        <f t="shared" si="73"/>
        <v>12.601644420000003</v>
      </c>
      <c r="V208" s="2">
        <f t="shared" si="73"/>
        <v>12.853972070000005</v>
      </c>
      <c r="W208" s="2">
        <f t="shared" si="73"/>
        <v>13.894754950000003</v>
      </c>
      <c r="X208" s="2">
        <f t="shared" si="73"/>
        <v>16.35620792000001</v>
      </c>
      <c r="Y208" s="2">
        <f t="shared" si="73"/>
        <v>17.897645770000004</v>
      </c>
      <c r="Z208" s="2">
        <f t="shared" si="73"/>
        <v>18.722706390000006</v>
      </c>
      <c r="AA208" s="2">
        <f t="shared" si="73"/>
        <v>19.61895329</v>
      </c>
      <c r="AB208" s="2">
        <f t="shared" si="73"/>
        <v>20.487710310000011</v>
      </c>
      <c r="AC208" s="2">
        <f t="shared" si="73"/>
        <v>22.053614119999985</v>
      </c>
      <c r="AD208" s="2">
        <f t="shared" si="73"/>
        <v>24.246400410000007</v>
      </c>
      <c r="AE208" s="2">
        <f t="shared" si="73"/>
        <v>24.701384319999995</v>
      </c>
      <c r="AF208" s="2">
        <f t="shared" si="73"/>
        <v>26.37870908</v>
      </c>
      <c r="AG208" s="2">
        <f t="shared" si="73"/>
        <v>28.26379996</v>
      </c>
      <c r="AH208" s="2">
        <f t="shared" si="73"/>
        <v>29.399882409999982</v>
      </c>
      <c r="AI208" s="2">
        <f t="shared" si="73"/>
        <v>31.355880070000012</v>
      </c>
      <c r="AJ208" s="2">
        <f t="shared" si="73"/>
        <v>33.282810469999994</v>
      </c>
      <c r="AK208" s="2">
        <f t="shared" si="73"/>
        <v>35.336661139999997</v>
      </c>
      <c r="AL208" s="2">
        <f t="shared" si="73"/>
        <v>37.134044760000009</v>
      </c>
      <c r="AM208" s="2">
        <f t="shared" si="73"/>
        <v>40.006281530000003</v>
      </c>
      <c r="AN208" s="2">
        <f t="shared" si="73"/>
        <v>41.191789720000003</v>
      </c>
      <c r="AO208" s="2">
        <f t="shared" si="73"/>
        <v>41.683089299999999</v>
      </c>
      <c r="AP208" s="2">
        <f t="shared" si="73"/>
        <v>43.004130589999995</v>
      </c>
      <c r="AQ208" s="2">
        <f t="shared" si="73"/>
        <v>45.476366180000014</v>
      </c>
      <c r="AR208" s="2">
        <f t="shared" si="73"/>
        <v>46.109063870000007</v>
      </c>
      <c r="AS208" s="2">
        <f t="shared" si="73"/>
        <v>48.535275309999996</v>
      </c>
      <c r="AT208" s="2">
        <f t="shared" si="73"/>
        <v>49.170411349999995</v>
      </c>
      <c r="AU208" s="2">
        <f t="shared" si="73"/>
        <v>50.818699299999999</v>
      </c>
      <c r="AV208" s="2">
        <f t="shared" si="73"/>
        <v>53.547385679999998</v>
      </c>
      <c r="AW208" s="2">
        <f t="shared" si="73"/>
        <v>54.244879589999996</v>
      </c>
      <c r="AX208" s="2">
        <f t="shared" si="73"/>
        <v>56.03817570999999</v>
      </c>
      <c r="AY208" s="2">
        <f t="shared" si="73"/>
        <v>58.637581080000004</v>
      </c>
      <c r="AZ208" s="2">
        <f t="shared" si="73"/>
        <v>59.7325351</v>
      </c>
      <c r="BA208" s="2">
        <f t="shared" si="73"/>
        <v>61.933543569999983</v>
      </c>
      <c r="BB208" s="2">
        <f t="shared" si="73"/>
        <v>64.478984109999999</v>
      </c>
      <c r="BC208" s="2">
        <f t="shared" si="73"/>
        <v>66.377172800000011</v>
      </c>
      <c r="BD208" s="2">
        <f t="shared" si="73"/>
        <v>66.274258109999991</v>
      </c>
      <c r="BE208" s="2">
        <f t="shared" si="73"/>
        <v>69.792586910000011</v>
      </c>
      <c r="BF208" s="2">
        <f t="shared" si="73"/>
        <v>71.542836990000012</v>
      </c>
      <c r="BG208" s="58">
        <f t="shared" si="73"/>
        <v>73.535710014967137</v>
      </c>
      <c r="BH208" s="38"/>
      <c r="BI208"/>
      <c r="BJ208"/>
      <c r="BK208"/>
      <c r="BL208"/>
      <c r="BM208"/>
      <c r="BN208"/>
      <c r="BO208"/>
      <c r="BP208"/>
      <c r="BQ208"/>
    </row>
    <row r="209" spans="1:69" s="37" customFormat="1" x14ac:dyDescent="0.2">
      <c r="A209" s="49" t="s">
        <v>175</v>
      </c>
      <c r="B209" s="50" t="s">
        <v>163</v>
      </c>
      <c r="C209" s="50" t="s">
        <v>164</v>
      </c>
      <c r="D209" s="50" t="s">
        <v>176</v>
      </c>
      <c r="E209" s="50" t="s">
        <v>166</v>
      </c>
      <c r="F209" s="1">
        <f t="shared" si="73"/>
        <v>2106.6334399999996</v>
      </c>
      <c r="G209" s="1">
        <f t="shared" si="73"/>
        <v>2194.7295199999999</v>
      </c>
      <c r="H209" s="1">
        <f t="shared" si="73"/>
        <v>2339.8782300000003</v>
      </c>
      <c r="I209" s="1">
        <f t="shared" si="73"/>
        <v>2469.7576200000003</v>
      </c>
      <c r="J209" s="1">
        <f t="shared" si="73"/>
        <v>2683.7762100000009</v>
      </c>
      <c r="K209" s="1">
        <f t="shared" si="73"/>
        <v>2818.9322000000011</v>
      </c>
      <c r="L209" s="1">
        <f t="shared" si="73"/>
        <v>3005.4817100000009</v>
      </c>
      <c r="M209" s="1">
        <f t="shared" si="73"/>
        <v>3184.4947899999997</v>
      </c>
      <c r="N209" s="1">
        <f t="shared" si="73"/>
        <v>3364.7219400000004</v>
      </c>
      <c r="O209" s="1">
        <f t="shared" si="73"/>
        <v>3572.3147499999986</v>
      </c>
      <c r="P209" s="1">
        <f t="shared" si="73"/>
        <v>3751.9209199999987</v>
      </c>
      <c r="Q209" s="1">
        <f t="shared" si="73"/>
        <v>4026.1305599999978</v>
      </c>
      <c r="R209" s="1">
        <f t="shared" si="73"/>
        <v>4292.9595100000006</v>
      </c>
      <c r="S209" s="1">
        <f t="shared" si="73"/>
        <v>4552.2235999999994</v>
      </c>
      <c r="T209" s="1">
        <f t="shared" si="73"/>
        <v>4750.6565999999966</v>
      </c>
      <c r="U209" s="1">
        <f t="shared" si="73"/>
        <v>5066.6054000000004</v>
      </c>
      <c r="V209" s="1">
        <f t="shared" si="73"/>
        <v>5372.5945300000021</v>
      </c>
      <c r="W209" s="1">
        <f t="shared" si="73"/>
        <v>5877.8802599999981</v>
      </c>
      <c r="X209" s="1">
        <f t="shared" si="73"/>
        <v>6471.9392799999987</v>
      </c>
      <c r="Y209" s="1">
        <f t="shared" si="73"/>
        <v>7067.5396699999983</v>
      </c>
      <c r="Z209" s="1">
        <f t="shared" si="73"/>
        <v>7542.9237100000046</v>
      </c>
      <c r="AA209" s="1">
        <f t="shared" si="73"/>
        <v>8092.1251000000029</v>
      </c>
      <c r="AB209" s="1">
        <f t="shared" si="73"/>
        <v>8489.4239800000014</v>
      </c>
      <c r="AC209" s="1">
        <f t="shared" si="73"/>
        <v>8623.2210399999985</v>
      </c>
      <c r="AD209" s="1">
        <f t="shared" si="73"/>
        <v>9163.5700199999992</v>
      </c>
      <c r="AE209" s="1">
        <f t="shared" si="73"/>
        <v>10093.286129999999</v>
      </c>
      <c r="AF209" s="1">
        <f t="shared" si="73"/>
        <v>10896.92136</v>
      </c>
      <c r="AG209" s="1">
        <f t="shared" si="73"/>
        <v>11542.431139999999</v>
      </c>
      <c r="AH209" s="1">
        <f t="shared" si="73"/>
        <v>11734.496500000001</v>
      </c>
      <c r="AI209" s="1">
        <f t="shared" si="73"/>
        <v>12795.249</v>
      </c>
      <c r="AJ209" s="1">
        <f t="shared" si="73"/>
        <v>14026.420000000002</v>
      </c>
      <c r="AK209" s="1">
        <f t="shared" si="73"/>
        <v>15324.191000000001</v>
      </c>
      <c r="AL209" s="1">
        <f t="shared" si="73"/>
        <v>17033.987000000001</v>
      </c>
      <c r="AM209" s="1">
        <f t="shared" si="73"/>
        <v>18198.385000000002</v>
      </c>
      <c r="AN209" s="1">
        <f t="shared" si="73"/>
        <v>20389.744180000002</v>
      </c>
      <c r="AO209" s="1">
        <f t="shared" si="73"/>
        <v>21032.543939999996</v>
      </c>
      <c r="AP209" s="1">
        <f t="shared" si="73"/>
        <v>22349.714449999999</v>
      </c>
      <c r="AQ209" s="1">
        <f t="shared" si="73"/>
        <v>22808.045439999998</v>
      </c>
      <c r="AR209" s="1">
        <f t="shared" si="73"/>
        <v>24636.120560000003</v>
      </c>
      <c r="AS209" s="1">
        <f t="shared" si="73"/>
        <v>26019.388209999997</v>
      </c>
      <c r="AT209" s="1">
        <f t="shared" si="73"/>
        <v>27071.676940000001</v>
      </c>
      <c r="AU209" s="1">
        <f t="shared" si="73"/>
        <v>28411.814180000001</v>
      </c>
      <c r="AV209" s="1">
        <f t="shared" si="73"/>
        <v>29422.128100000005</v>
      </c>
      <c r="AW209" s="1">
        <f t="shared" si="73"/>
        <v>30058.819299999996</v>
      </c>
      <c r="AX209" s="1">
        <f t="shared" si="73"/>
        <v>31969.378140000001</v>
      </c>
      <c r="AY209" s="1">
        <f t="shared" si="73"/>
        <v>32791.607920000009</v>
      </c>
      <c r="AZ209" s="1">
        <f t="shared" si="73"/>
        <v>35362.109500000006</v>
      </c>
      <c r="BA209" s="1">
        <f t="shared" si="73"/>
        <v>37548.48421000001</v>
      </c>
      <c r="BB209" s="1">
        <f t="shared" si="73"/>
        <v>39290.321850000008</v>
      </c>
      <c r="BC209" s="1">
        <f t="shared" si="73"/>
        <v>40116.262129999996</v>
      </c>
      <c r="BD209" s="1">
        <f t="shared" si="73"/>
        <v>41638.012119999999</v>
      </c>
      <c r="BE209" s="1">
        <f t="shared" si="73"/>
        <v>42882.016019999995</v>
      </c>
      <c r="BF209" s="1">
        <f t="shared" si="73"/>
        <v>43780.462979999997</v>
      </c>
      <c r="BG209" s="51"/>
      <c r="BH209" s="38"/>
      <c r="BI209"/>
      <c r="BJ209"/>
      <c r="BK209"/>
      <c r="BL209"/>
      <c r="BM209"/>
      <c r="BN209"/>
      <c r="BO209"/>
      <c r="BP209"/>
      <c r="BQ209"/>
    </row>
    <row r="210" spans="1:69" s="37" customFormat="1" x14ac:dyDescent="0.2">
      <c r="A210" s="53" t="s">
        <v>175</v>
      </c>
      <c r="B210" s="54" t="s">
        <v>168</v>
      </c>
      <c r="C210" s="54" t="s">
        <v>169</v>
      </c>
      <c r="D210" s="54" t="s">
        <v>176</v>
      </c>
      <c r="E210" s="54" t="s">
        <v>170</v>
      </c>
      <c r="F210" s="55">
        <f>(F211*1000)/F209</f>
        <v>1.0761600651321668</v>
      </c>
      <c r="G210" s="55">
        <f t="shared" ref="G210:BF210" si="74">(G211*1000)/G209</f>
        <v>1.0889194036083314</v>
      </c>
      <c r="H210" s="55">
        <f t="shared" si="74"/>
        <v>1.0940577835112384</v>
      </c>
      <c r="I210" s="55">
        <f t="shared" si="74"/>
        <v>1.0986416634681746</v>
      </c>
      <c r="J210" s="55">
        <f t="shared" si="74"/>
        <v>1.1023039435914816</v>
      </c>
      <c r="K210" s="55">
        <f t="shared" si="74"/>
        <v>1.106008236026393</v>
      </c>
      <c r="L210" s="55">
        <f t="shared" si="74"/>
        <v>1.1099415008584428</v>
      </c>
      <c r="M210" s="55">
        <f t="shared" si="74"/>
        <v>1.1169726674289835</v>
      </c>
      <c r="N210" s="55">
        <f t="shared" si="74"/>
        <v>1.129147536631214</v>
      </c>
      <c r="O210" s="55">
        <f t="shared" si="74"/>
        <v>1.1365287843127492</v>
      </c>
      <c r="P210" s="55">
        <f t="shared" si="74"/>
        <v>1.1404367419343155</v>
      </c>
      <c r="Q210" s="55">
        <f t="shared" si="74"/>
        <v>1.1473271572196602</v>
      </c>
      <c r="R210" s="55">
        <f t="shared" si="74"/>
        <v>1.1547171475651781</v>
      </c>
      <c r="S210" s="55">
        <f t="shared" si="74"/>
        <v>1.157480291609577</v>
      </c>
      <c r="T210" s="55">
        <f t="shared" si="74"/>
        <v>1.171411913881548</v>
      </c>
      <c r="U210" s="55">
        <f t="shared" si="74"/>
        <v>1.1665172306491438</v>
      </c>
      <c r="V210" s="55">
        <f t="shared" si="74"/>
        <v>1.1768182643777507</v>
      </c>
      <c r="W210" s="55">
        <f t="shared" si="74"/>
        <v>1.1732039264100287</v>
      </c>
      <c r="X210" s="55">
        <f t="shared" si="74"/>
        <v>1.1715901821625259</v>
      </c>
      <c r="Y210" s="55">
        <f t="shared" si="74"/>
        <v>1.1807392996210806</v>
      </c>
      <c r="Z210" s="55">
        <f t="shared" si="74"/>
        <v>1.1955722789618397</v>
      </c>
      <c r="AA210" s="55">
        <f t="shared" si="74"/>
        <v>1.2012778967047839</v>
      </c>
      <c r="AB210" s="55">
        <f t="shared" si="74"/>
        <v>1.1960672742840204</v>
      </c>
      <c r="AC210" s="55">
        <f t="shared" si="74"/>
        <v>1.1878822370996529</v>
      </c>
      <c r="AD210" s="55">
        <f t="shared" si="74"/>
        <v>1.1892463555377517</v>
      </c>
      <c r="AE210" s="55">
        <f t="shared" si="74"/>
        <v>1.1906096582639927</v>
      </c>
      <c r="AF210" s="55">
        <f t="shared" si="74"/>
        <v>1.2139172168899639</v>
      </c>
      <c r="AG210" s="55">
        <f t="shared" si="74"/>
        <v>1.2364151951094067</v>
      </c>
      <c r="AH210" s="55">
        <f t="shared" si="74"/>
        <v>1.240286862755466</v>
      </c>
      <c r="AI210" s="55">
        <f t="shared" si="74"/>
        <v>1.2415524817062957</v>
      </c>
      <c r="AJ210" s="55">
        <f t="shared" si="74"/>
        <v>1.2701685141326151</v>
      </c>
      <c r="AK210" s="55">
        <f t="shared" si="74"/>
        <v>1.2844341342391252</v>
      </c>
      <c r="AL210" s="55">
        <f t="shared" si="74"/>
        <v>1.3056221570440321</v>
      </c>
      <c r="AM210" s="55">
        <f t="shared" si="74"/>
        <v>1.3256883866343083</v>
      </c>
      <c r="AN210" s="55">
        <f t="shared" si="74"/>
        <v>1.3310894482247497</v>
      </c>
      <c r="AO210" s="55">
        <f t="shared" si="74"/>
        <v>1.3176350031198367</v>
      </c>
      <c r="AP210" s="55">
        <f t="shared" si="74"/>
        <v>1.3636740647485095</v>
      </c>
      <c r="AQ210" s="55">
        <f t="shared" si="74"/>
        <v>1.4141607392378119</v>
      </c>
      <c r="AR210" s="55">
        <f t="shared" si="74"/>
        <v>1.3978655919517871</v>
      </c>
      <c r="AS210" s="55">
        <f t="shared" si="74"/>
        <v>1.4288968537588838</v>
      </c>
      <c r="AT210" s="55">
        <f t="shared" si="74"/>
        <v>1.4228901883460487</v>
      </c>
      <c r="AU210" s="55">
        <f t="shared" si="74"/>
        <v>1.4234618142923536</v>
      </c>
      <c r="AV210" s="55">
        <f t="shared" si="74"/>
        <v>1.4375005593154215</v>
      </c>
      <c r="AW210" s="55">
        <f t="shared" si="74"/>
        <v>1.4640171096141492</v>
      </c>
      <c r="AX210" s="55">
        <f t="shared" si="74"/>
        <v>1.4241547458514312</v>
      </c>
      <c r="AY210" s="55">
        <f t="shared" si="74"/>
        <v>1.4483286929956678</v>
      </c>
      <c r="AZ210" s="55">
        <f t="shared" si="74"/>
        <v>1.4464712813583702</v>
      </c>
      <c r="BA210" s="55">
        <f t="shared" si="74"/>
        <v>1.45615528377144</v>
      </c>
      <c r="BB210" s="55">
        <f t="shared" si="74"/>
        <v>1.4477577263725061</v>
      </c>
      <c r="BC210" s="55">
        <f t="shared" si="74"/>
        <v>1.4889510145894544</v>
      </c>
      <c r="BD210" s="55">
        <f t="shared" si="74"/>
        <v>1.4972954494158979</v>
      </c>
      <c r="BE210" s="55">
        <f t="shared" si="74"/>
        <v>1.500220247807277</v>
      </c>
      <c r="BF210" s="55">
        <f t="shared" si="74"/>
        <v>1.5109125584217382</v>
      </c>
      <c r="BG210" s="56"/>
      <c r="BH210" s="38"/>
      <c r="BI210"/>
      <c r="BJ210"/>
      <c r="BK210"/>
      <c r="BL210"/>
      <c r="BM210"/>
      <c r="BN210"/>
      <c r="BO210"/>
      <c r="BP210"/>
      <c r="BQ210"/>
    </row>
    <row r="211" spans="1:69" s="37" customFormat="1" x14ac:dyDescent="0.2">
      <c r="A211" s="53" t="s">
        <v>175</v>
      </c>
      <c r="B211" s="54" t="s">
        <v>112</v>
      </c>
      <c r="C211" s="54" t="s">
        <v>113</v>
      </c>
      <c r="D211" s="54" t="s">
        <v>176</v>
      </c>
      <c r="E211" s="54" t="s">
        <v>114</v>
      </c>
      <c r="F211" s="2">
        <f t="shared" ref="F211:BG212" si="75">F65-F138</f>
        <v>2.2670747799999997</v>
      </c>
      <c r="G211" s="2">
        <f t="shared" si="75"/>
        <v>2.3898835599999995</v>
      </c>
      <c r="H211" s="2">
        <f t="shared" si="75"/>
        <v>2.5599619899999997</v>
      </c>
      <c r="I211" s="2">
        <f t="shared" si="75"/>
        <v>2.7133786200000003</v>
      </c>
      <c r="J211" s="2">
        <f t="shared" si="75"/>
        <v>2.9583371000000014</v>
      </c>
      <c r="K211" s="2">
        <f t="shared" si="75"/>
        <v>3.1177622300000003</v>
      </c>
      <c r="L211" s="2">
        <f t="shared" si="75"/>
        <v>3.3359088799999999</v>
      </c>
      <c r="M211" s="2">
        <f t="shared" si="75"/>
        <v>3.55699364</v>
      </c>
      <c r="N211" s="2">
        <f t="shared" si="75"/>
        <v>3.7992674900000001</v>
      </c>
      <c r="O211" s="2">
        <f t="shared" si="75"/>
        <v>4.0600385400000008</v>
      </c>
      <c r="P211" s="2">
        <f t="shared" si="75"/>
        <v>4.2788284699999988</v>
      </c>
      <c r="Q211" s="2">
        <f t="shared" si="75"/>
        <v>4.6192889299999962</v>
      </c>
      <c r="R211" s="2">
        <f t="shared" si="75"/>
        <v>4.9571539600000047</v>
      </c>
      <c r="S211" s="2">
        <f t="shared" si="75"/>
        <v>5.2691090999999979</v>
      </c>
      <c r="T211" s="2">
        <f t="shared" si="75"/>
        <v>5.5649757400000031</v>
      </c>
      <c r="U211" s="2">
        <f t="shared" si="75"/>
        <v>5.9102824999999974</v>
      </c>
      <c r="V211" s="2">
        <f t="shared" si="75"/>
        <v>6.3225673699999998</v>
      </c>
      <c r="W211" s="2">
        <f t="shared" si="75"/>
        <v>6.8959521999999982</v>
      </c>
      <c r="X211" s="2">
        <f t="shared" si="75"/>
        <v>7.582460520000005</v>
      </c>
      <c r="Y211" s="2">
        <f t="shared" si="75"/>
        <v>8.3449218400000014</v>
      </c>
      <c r="Z211" s="2">
        <f t="shared" si="75"/>
        <v>9.0181104900000015</v>
      </c>
      <c r="AA211" s="2">
        <f t="shared" si="75"/>
        <v>9.7208910199999927</v>
      </c>
      <c r="AB211" s="2">
        <f t="shared" si="75"/>
        <v>10.1539222</v>
      </c>
      <c r="AC211" s="2">
        <f t="shared" si="75"/>
        <v>10.243371099999994</v>
      </c>
      <c r="AD211" s="2">
        <f t="shared" si="75"/>
        <v>10.89774225</v>
      </c>
      <c r="AE211" s="2">
        <f t="shared" si="75"/>
        <v>12.017163949999997</v>
      </c>
      <c r="AF211" s="2">
        <f t="shared" si="75"/>
        <v>13.227960450000001</v>
      </c>
      <c r="AG211" s="2">
        <f t="shared" si="75"/>
        <v>14.271237249999992</v>
      </c>
      <c r="AH211" s="2">
        <f t="shared" si="75"/>
        <v>14.554141849999997</v>
      </c>
      <c r="AI211" s="2">
        <f t="shared" si="75"/>
        <v>15.885973149999998</v>
      </c>
      <c r="AJ211" s="2">
        <f t="shared" si="75"/>
        <v>17.815917049999996</v>
      </c>
      <c r="AK211" s="2">
        <f t="shared" si="75"/>
        <v>19.682913999999997</v>
      </c>
      <c r="AL211" s="2">
        <f t="shared" si="75"/>
        <v>22.23995085</v>
      </c>
      <c r="AM211" s="2">
        <f t="shared" si="75"/>
        <v>24.12538765</v>
      </c>
      <c r="AN211" s="2">
        <f t="shared" si="75"/>
        <v>27.140573330000002</v>
      </c>
      <c r="AO211" s="2">
        <f t="shared" si="75"/>
        <v>27.713216099999997</v>
      </c>
      <c r="AP211" s="2">
        <f t="shared" si="75"/>
        <v>30.47772595</v>
      </c>
      <c r="AQ211" s="2">
        <f t="shared" si="75"/>
        <v>32.254242400000003</v>
      </c>
      <c r="AR211" s="2">
        <f t="shared" si="75"/>
        <v>34.437985249999997</v>
      </c>
      <c r="AS211" s="2">
        <f t="shared" si="75"/>
        <v>37.179021949999985</v>
      </c>
      <c r="AT211" s="2">
        <f t="shared" si="75"/>
        <v>38.520023499999986</v>
      </c>
      <c r="AU211" s="2">
        <f t="shared" si="75"/>
        <v>40.443132560000016</v>
      </c>
      <c r="AV211" s="2">
        <f t="shared" si="75"/>
        <v>42.294325599999986</v>
      </c>
      <c r="AW211" s="2">
        <f t="shared" si="75"/>
        <v>44.006625749999998</v>
      </c>
      <c r="AX211" s="2">
        <f t="shared" si="75"/>
        <v>45.529341600000002</v>
      </c>
      <c r="AY211" s="2">
        <f t="shared" si="75"/>
        <v>47.493026640000004</v>
      </c>
      <c r="AZ211" s="2">
        <f t="shared" si="75"/>
        <v>51.150275839999999</v>
      </c>
      <c r="BA211" s="2">
        <f t="shared" si="75"/>
        <v>54.676423679999999</v>
      </c>
      <c r="BB211" s="2">
        <f t="shared" si="75"/>
        <v>56.882867030000007</v>
      </c>
      <c r="BC211" s="2">
        <f t="shared" si="75"/>
        <v>59.731149199999997</v>
      </c>
      <c r="BD211" s="2">
        <f t="shared" si="75"/>
        <v>62.344406070000005</v>
      </c>
      <c r="BE211" s="2">
        <f t="shared" si="75"/>
        <v>64.332468700000021</v>
      </c>
      <c r="BF211" s="2">
        <f t="shared" si="75"/>
        <v>66.14845133</v>
      </c>
      <c r="BG211" s="58">
        <f t="shared" si="75"/>
        <v>67.687947283806764</v>
      </c>
      <c r="BH211" s="38"/>
      <c r="BI211"/>
      <c r="BJ211"/>
      <c r="BK211"/>
      <c r="BL211"/>
      <c r="BM211"/>
      <c r="BN211"/>
      <c r="BO211"/>
      <c r="BP211"/>
      <c r="BQ211"/>
    </row>
    <row r="212" spans="1:69" s="37" customFormat="1" x14ac:dyDescent="0.2">
      <c r="A212" s="49" t="s">
        <v>177</v>
      </c>
      <c r="B212" s="50" t="s">
        <v>163</v>
      </c>
      <c r="C212" s="50" t="s">
        <v>164</v>
      </c>
      <c r="D212" s="50" t="s">
        <v>177</v>
      </c>
      <c r="E212" s="50" t="s">
        <v>166</v>
      </c>
      <c r="F212" s="1">
        <f t="shared" si="75"/>
        <v>212.115272</v>
      </c>
      <c r="G212" s="1">
        <f t="shared" si="75"/>
        <v>216.53358700000001</v>
      </c>
      <c r="H212" s="1">
        <f t="shared" si="75"/>
        <v>218.25269699999996</v>
      </c>
      <c r="I212" s="1">
        <f t="shared" si="75"/>
        <v>222.43942999999999</v>
      </c>
      <c r="J212" s="1">
        <f t="shared" si="75"/>
        <v>230.83637400000001</v>
      </c>
      <c r="K212" s="1">
        <f t="shared" si="75"/>
        <v>240.29885100000004</v>
      </c>
      <c r="L212" s="1">
        <f t="shared" si="75"/>
        <v>243.38148200000001</v>
      </c>
      <c r="M212" s="1">
        <f t="shared" si="75"/>
        <v>249.08266299999997</v>
      </c>
      <c r="N212" s="1">
        <f t="shared" si="75"/>
        <v>253.95495900000003</v>
      </c>
      <c r="O212" s="1">
        <f t="shared" si="75"/>
        <v>256.89680499999997</v>
      </c>
      <c r="P212" s="1">
        <f t="shared" si="75"/>
        <v>262.87979199999995</v>
      </c>
      <c r="Q212" s="1">
        <f t="shared" si="75"/>
        <v>261.37600099999997</v>
      </c>
      <c r="R212" s="1">
        <f t="shared" si="75"/>
        <v>265.64741799999996</v>
      </c>
      <c r="S212" s="1">
        <f t="shared" si="75"/>
        <v>271.481041</v>
      </c>
      <c r="T212" s="1">
        <f t="shared" si="75"/>
        <v>283.70140200000003</v>
      </c>
      <c r="U212" s="1">
        <f t="shared" si="75"/>
        <v>286.91275299999995</v>
      </c>
      <c r="V212" s="1">
        <f t="shared" si="75"/>
        <v>296.51186000000007</v>
      </c>
      <c r="W212" s="1">
        <f t="shared" si="75"/>
        <v>308.28129200000001</v>
      </c>
      <c r="X212" s="1">
        <f t="shared" si="75"/>
        <v>312.48786799999993</v>
      </c>
      <c r="Y212" s="1">
        <f t="shared" si="75"/>
        <v>324.07507599999997</v>
      </c>
      <c r="Z212" s="1">
        <f t="shared" si="75"/>
        <v>341.00894399999993</v>
      </c>
      <c r="AA212" s="1">
        <f t="shared" si="75"/>
        <v>345.30369100000001</v>
      </c>
      <c r="AB212" s="1">
        <f t="shared" si="75"/>
        <v>353.123738</v>
      </c>
      <c r="AC212" s="1">
        <f t="shared" si="75"/>
        <v>358.83961399999998</v>
      </c>
      <c r="AD212" s="1">
        <f t="shared" si="75"/>
        <v>364.43615700000004</v>
      </c>
      <c r="AE212" s="1">
        <f t="shared" si="75"/>
        <v>370.76498200000003</v>
      </c>
      <c r="AF212" s="1">
        <f t="shared" si="75"/>
        <v>393.76768100000004</v>
      </c>
      <c r="AG212" s="1">
        <f t="shared" si="75"/>
        <v>405.45798499999995</v>
      </c>
      <c r="AH212" s="1">
        <f t="shared" si="75"/>
        <v>428.332469</v>
      </c>
      <c r="AI212" s="1">
        <f t="shared" si="75"/>
        <v>442.69186499999995</v>
      </c>
      <c r="AJ212" s="1">
        <f t="shared" si="75"/>
        <v>456.85965199999998</v>
      </c>
      <c r="AK212" s="1">
        <f t="shared" si="75"/>
        <v>468.38025900000008</v>
      </c>
      <c r="AL212" s="1">
        <f t="shared" si="75"/>
        <v>476.46809000000007</v>
      </c>
      <c r="AM212" s="1">
        <f t="shared" si="75"/>
        <v>497.51324977000002</v>
      </c>
      <c r="AN212" s="1">
        <f t="shared" si="75"/>
        <v>527.55482841000003</v>
      </c>
      <c r="AO212" s="1">
        <f t="shared" si="75"/>
        <v>518.69737153999995</v>
      </c>
      <c r="AP212" s="1">
        <f t="shared" si="75"/>
        <v>552.85336900000004</v>
      </c>
      <c r="AQ212" s="1">
        <f t="shared" si="75"/>
        <v>575.02642999999989</v>
      </c>
      <c r="AR212" s="1">
        <f t="shared" si="75"/>
        <v>602.75529400000005</v>
      </c>
      <c r="AS212" s="1">
        <f t="shared" si="75"/>
        <v>619.11662410000008</v>
      </c>
      <c r="AT212" s="1">
        <f t="shared" si="75"/>
        <v>622.60189800000012</v>
      </c>
      <c r="AU212" s="1">
        <f t="shared" si="75"/>
        <v>634.72623069999997</v>
      </c>
      <c r="AV212" s="1">
        <f t="shared" si="75"/>
        <v>657.49322000000006</v>
      </c>
      <c r="AW212" s="1">
        <f t="shared" si="75"/>
        <v>686.54991500000006</v>
      </c>
      <c r="AX212" s="1">
        <f t="shared" si="75"/>
        <v>710.09355200000005</v>
      </c>
      <c r="AY212" s="1">
        <f t="shared" si="75"/>
        <v>725.68467499999997</v>
      </c>
      <c r="AZ212" s="1">
        <f t="shared" si="75"/>
        <v>736.59069499999987</v>
      </c>
      <c r="BA212" s="1">
        <f t="shared" si="75"/>
        <v>742.44217600000002</v>
      </c>
      <c r="BB212" s="1">
        <f t="shared" si="75"/>
        <v>754.49289699999997</v>
      </c>
      <c r="BC212" s="1">
        <f t="shared" si="75"/>
        <v>878.92675452000003</v>
      </c>
      <c r="BD212" s="1">
        <f t="shared" si="75"/>
        <v>750.98860201000002</v>
      </c>
      <c r="BE212" s="1">
        <f t="shared" si="75"/>
        <v>773.37449827</v>
      </c>
      <c r="BF212" s="1">
        <f t="shared" si="75"/>
        <v>797.00600032000011</v>
      </c>
      <c r="BG212" s="51"/>
      <c r="BH212" s="38"/>
      <c r="BI212"/>
      <c r="BJ212"/>
      <c r="BK212"/>
      <c r="BL212"/>
      <c r="BM212"/>
      <c r="BN212"/>
      <c r="BO212"/>
      <c r="BP212"/>
      <c r="BQ212"/>
    </row>
    <row r="213" spans="1:69" s="37" customFormat="1" x14ac:dyDescent="0.2">
      <c r="A213" s="53" t="s">
        <v>177</v>
      </c>
      <c r="B213" s="54" t="s">
        <v>168</v>
      </c>
      <c r="C213" s="54" t="s">
        <v>169</v>
      </c>
      <c r="D213" s="54" t="s">
        <v>177</v>
      </c>
      <c r="E213" s="54" t="s">
        <v>170</v>
      </c>
      <c r="F213" s="2">
        <f>(F214*1000)/F212</f>
        <v>12.426389364364105</v>
      </c>
      <c r="G213" s="2">
        <f t="shared" ref="G213:BF213" si="76">(G214*1000)/G212</f>
        <v>12.390121953690258</v>
      </c>
      <c r="H213" s="2">
        <f t="shared" si="76"/>
        <v>12.323671079308589</v>
      </c>
      <c r="I213" s="2">
        <f t="shared" si="76"/>
        <v>12.267603185280599</v>
      </c>
      <c r="J213" s="2">
        <f t="shared" si="76"/>
        <v>12.36298439690445</v>
      </c>
      <c r="K213" s="2">
        <f t="shared" si="76"/>
        <v>12.425796950647921</v>
      </c>
      <c r="L213" s="2">
        <f t="shared" si="76"/>
        <v>12.437454177388894</v>
      </c>
      <c r="M213" s="2">
        <f t="shared" si="76"/>
        <v>12.580877056063921</v>
      </c>
      <c r="N213" s="2">
        <f t="shared" si="76"/>
        <v>12.624878768364594</v>
      </c>
      <c r="O213" s="2">
        <f t="shared" si="76"/>
        <v>12.617442478508053</v>
      </c>
      <c r="P213" s="2">
        <f t="shared" si="76"/>
        <v>12.55037397473291</v>
      </c>
      <c r="Q213" s="2">
        <f t="shared" si="76"/>
        <v>12.567694307940693</v>
      </c>
      <c r="R213" s="2">
        <f t="shared" si="76"/>
        <v>12.288613511011055</v>
      </c>
      <c r="S213" s="2">
        <f t="shared" si="76"/>
        <v>12.144454389358257</v>
      </c>
      <c r="T213" s="2">
        <f t="shared" si="76"/>
        <v>12.277060372087973</v>
      </c>
      <c r="U213" s="2">
        <f t="shared" si="76"/>
        <v>12.328432608919274</v>
      </c>
      <c r="V213" s="2">
        <f t="shared" si="76"/>
        <v>12.362359603423615</v>
      </c>
      <c r="W213" s="2">
        <f t="shared" si="76"/>
        <v>12.433823522447154</v>
      </c>
      <c r="X213" s="2">
        <f t="shared" si="76"/>
        <v>12.431448858680174</v>
      </c>
      <c r="Y213" s="2">
        <f t="shared" si="76"/>
        <v>12.242858997277533</v>
      </c>
      <c r="Z213" s="2">
        <f t="shared" si="76"/>
        <v>12.235972174383791</v>
      </c>
      <c r="AA213" s="2">
        <f t="shared" si="76"/>
        <v>12.498467095736894</v>
      </c>
      <c r="AB213" s="2">
        <f t="shared" si="76"/>
        <v>12.606839362354053</v>
      </c>
      <c r="AC213" s="2">
        <f t="shared" si="76"/>
        <v>12.681325507166557</v>
      </c>
      <c r="AD213" s="2">
        <f t="shared" si="76"/>
        <v>12.683712582338529</v>
      </c>
      <c r="AE213" s="2">
        <f t="shared" si="76"/>
        <v>12.744161556228084</v>
      </c>
      <c r="AF213" s="2">
        <f t="shared" si="76"/>
        <v>12.719336354067106</v>
      </c>
      <c r="AG213" s="2">
        <f t="shared" si="76"/>
        <v>13.023203600244797</v>
      </c>
      <c r="AH213" s="2">
        <f t="shared" si="76"/>
        <v>13.025180353535143</v>
      </c>
      <c r="AI213" s="2">
        <f t="shared" si="76"/>
        <v>13.056749235724043</v>
      </c>
      <c r="AJ213" s="2">
        <f t="shared" si="76"/>
        <v>13.085888880377647</v>
      </c>
      <c r="AK213" s="2">
        <f t="shared" si="76"/>
        <v>13.067659476229121</v>
      </c>
      <c r="AL213" s="2">
        <f t="shared" si="76"/>
        <v>13.249589641984208</v>
      </c>
      <c r="AM213" s="2">
        <f t="shared" si="76"/>
        <v>13.344269410049247</v>
      </c>
      <c r="AN213" s="2">
        <f t="shared" si="76"/>
        <v>13.356510338909894</v>
      </c>
      <c r="AO213" s="2">
        <f t="shared" si="76"/>
        <v>13.267446429443305</v>
      </c>
      <c r="AP213" s="2">
        <f t="shared" si="76"/>
        <v>13.348726920754279</v>
      </c>
      <c r="AQ213" s="2">
        <f t="shared" si="76"/>
        <v>13.452905912516059</v>
      </c>
      <c r="AR213" s="2">
        <f t="shared" si="76"/>
        <v>13.350347579029306</v>
      </c>
      <c r="AS213" s="2">
        <f t="shared" si="76"/>
        <v>13.417540793829895</v>
      </c>
      <c r="AT213" s="2">
        <f t="shared" si="76"/>
        <v>13.477434211098405</v>
      </c>
      <c r="AU213" s="2">
        <f t="shared" si="76"/>
        <v>13.401452781648846</v>
      </c>
      <c r="AV213" s="2">
        <f t="shared" si="76"/>
        <v>13.422745104504651</v>
      </c>
      <c r="AW213" s="2">
        <f t="shared" si="76"/>
        <v>13.389260415245992</v>
      </c>
      <c r="AX213" s="2">
        <f t="shared" si="76"/>
        <v>13.505847564716378</v>
      </c>
      <c r="AY213" s="2">
        <f t="shared" si="76"/>
        <v>13.354972350766538</v>
      </c>
      <c r="AZ213" s="2">
        <f t="shared" si="76"/>
        <v>13.527985742475341</v>
      </c>
      <c r="BA213" s="2">
        <f t="shared" si="76"/>
        <v>13.533739400602155</v>
      </c>
      <c r="BB213" s="2">
        <f t="shared" si="76"/>
        <v>13.565298958672635</v>
      </c>
      <c r="BC213" s="2">
        <f t="shared" si="76"/>
        <v>13.384318419598539</v>
      </c>
      <c r="BD213" s="2">
        <f t="shared" si="76"/>
        <v>13.665987436468896</v>
      </c>
      <c r="BE213" s="2">
        <f t="shared" si="76"/>
        <v>13.676167488920012</v>
      </c>
      <c r="BF213" s="2">
        <f t="shared" si="76"/>
        <v>13.637290604632922</v>
      </c>
      <c r="BG213" s="58"/>
      <c r="BH213" s="38"/>
      <c r="BI213"/>
      <c r="BJ213"/>
      <c r="BK213"/>
      <c r="BL213"/>
      <c r="BM213"/>
      <c r="BN213"/>
      <c r="BO213"/>
      <c r="BP213"/>
      <c r="BQ213"/>
    </row>
    <row r="214" spans="1:69" s="37" customFormat="1" x14ac:dyDescent="0.2">
      <c r="A214" s="53" t="s">
        <v>177</v>
      </c>
      <c r="B214" s="54" t="s">
        <v>112</v>
      </c>
      <c r="C214" s="54" t="s">
        <v>113</v>
      </c>
      <c r="D214" s="54" t="s">
        <v>178</v>
      </c>
      <c r="E214" s="54" t="s">
        <v>114</v>
      </c>
      <c r="F214" s="2">
        <f t="shared" ref="F214:BG220" si="77">F68-F141</f>
        <v>2.6358269599999993</v>
      </c>
      <c r="G214" s="2">
        <f t="shared" si="77"/>
        <v>2.6828775499999997</v>
      </c>
      <c r="H214" s="2">
        <f t="shared" si="77"/>
        <v>2.68967445</v>
      </c>
      <c r="I214" s="2">
        <f t="shared" si="77"/>
        <v>2.7287986600000007</v>
      </c>
      <c r="J214" s="2">
        <f t="shared" si="77"/>
        <v>2.8538264899999999</v>
      </c>
      <c r="K214" s="2">
        <f t="shared" si="77"/>
        <v>2.9859047299999997</v>
      </c>
      <c r="L214" s="2">
        <f t="shared" si="77"/>
        <v>3.0270460300000002</v>
      </c>
      <c r="M214" s="2">
        <f t="shared" si="77"/>
        <v>3.1336783600000011</v>
      </c>
      <c r="N214" s="2">
        <f t="shared" si="77"/>
        <v>3.206150570000001</v>
      </c>
      <c r="O214" s="2">
        <f t="shared" si="77"/>
        <v>3.2413806599999999</v>
      </c>
      <c r="P214" s="2">
        <f t="shared" si="77"/>
        <v>3.2992397000000002</v>
      </c>
      <c r="Q214" s="2">
        <f t="shared" si="77"/>
        <v>3.2848936800000006</v>
      </c>
      <c r="R214" s="2">
        <f t="shared" si="77"/>
        <v>3.264438450000001</v>
      </c>
      <c r="S214" s="2">
        <f t="shared" si="77"/>
        <v>3.2969891199999992</v>
      </c>
      <c r="T214" s="2">
        <f t="shared" si="77"/>
        <v>3.48301924</v>
      </c>
      <c r="U214" s="2">
        <f t="shared" si="77"/>
        <v>3.5371845400000006</v>
      </c>
      <c r="V214" s="2">
        <f t="shared" si="77"/>
        <v>3.6655862399999992</v>
      </c>
      <c r="W214" s="2">
        <f t="shared" si="77"/>
        <v>3.8331151799999996</v>
      </c>
      <c r="X214" s="2">
        <f t="shared" si="77"/>
        <v>3.8846769500000002</v>
      </c>
      <c r="Y214" s="2">
        <f t="shared" si="77"/>
        <v>3.9676054600000001</v>
      </c>
      <c r="Z214" s="2">
        <f t="shared" si="77"/>
        <v>4.1725759499999997</v>
      </c>
      <c r="AA214" s="2">
        <f t="shared" si="77"/>
        <v>4.3157668199999994</v>
      </c>
      <c r="AB214" s="2">
        <f t="shared" si="77"/>
        <v>4.4517742399999998</v>
      </c>
      <c r="AC214" s="2">
        <f t="shared" si="77"/>
        <v>4.5505619500000014</v>
      </c>
      <c r="AD214" s="2">
        <f t="shared" si="77"/>
        <v>4.6224034700000001</v>
      </c>
      <c r="AE214" s="2">
        <f t="shared" si="77"/>
        <v>4.725088829999998</v>
      </c>
      <c r="AF214" s="2">
        <f t="shared" si="77"/>
        <v>5.0084635799999999</v>
      </c>
      <c r="AG214" s="2">
        <f t="shared" si="77"/>
        <v>5.28036189</v>
      </c>
      <c r="AH214" s="2">
        <f t="shared" si="77"/>
        <v>5.5791076600000009</v>
      </c>
      <c r="AI214" s="2">
        <f t="shared" si="77"/>
        <v>5.78011667</v>
      </c>
      <c r="AJ214" s="2">
        <f t="shared" si="77"/>
        <v>5.9784146400000004</v>
      </c>
      <c r="AK214" s="2">
        <f t="shared" si="77"/>
        <v>6.1206337300000015</v>
      </c>
      <c r="AL214" s="2">
        <f t="shared" si="77"/>
        <v>6.3130066700000009</v>
      </c>
      <c r="AM214" s="2">
        <f t="shared" si="77"/>
        <v>6.6389508400000015</v>
      </c>
      <c r="AN214" s="2">
        <f t="shared" si="77"/>
        <v>7.0462915200000005</v>
      </c>
      <c r="AO214" s="2">
        <f t="shared" si="77"/>
        <v>6.8817895900000003</v>
      </c>
      <c r="AP214" s="2">
        <f t="shared" si="77"/>
        <v>7.3798886499999998</v>
      </c>
      <c r="AQ214" s="2">
        <f t="shared" si="77"/>
        <v>7.7357764600000003</v>
      </c>
      <c r="AR214" s="2">
        <f t="shared" si="77"/>
        <v>8.0469926799999989</v>
      </c>
      <c r="AS214" s="2">
        <f t="shared" si="77"/>
        <v>8.3070225600000001</v>
      </c>
      <c r="AT214" s="2">
        <f t="shared" si="77"/>
        <v>8.391076120000001</v>
      </c>
      <c r="AU214" s="2">
        <f t="shared" si="77"/>
        <v>8.5062536100000017</v>
      </c>
      <c r="AV214" s="2">
        <f t="shared" si="77"/>
        <v>8.825363900000001</v>
      </c>
      <c r="AW214" s="2">
        <f t="shared" si="77"/>
        <v>9.1923956000000011</v>
      </c>
      <c r="AX214" s="2">
        <f t="shared" si="77"/>
        <v>9.5904152700000029</v>
      </c>
      <c r="AY214" s="2">
        <f t="shared" si="77"/>
        <v>9.6914987700000008</v>
      </c>
      <c r="AZ214" s="2">
        <f t="shared" si="77"/>
        <v>9.9645884200000001</v>
      </c>
      <c r="BA214" s="2">
        <f t="shared" si="77"/>
        <v>10.04801893</v>
      </c>
      <c r="BB214" s="2">
        <f t="shared" si="77"/>
        <v>10.234921709999998</v>
      </c>
      <c r="BC214" s="2">
        <f t="shared" si="77"/>
        <v>11.76383555</v>
      </c>
      <c r="BD214" s="2">
        <f t="shared" si="77"/>
        <v>10.2630008</v>
      </c>
      <c r="BE214" s="2">
        <f t="shared" si="77"/>
        <v>10.576799170000001</v>
      </c>
      <c r="BF214" s="2">
        <f t="shared" si="77"/>
        <v>10.869002440000001</v>
      </c>
      <c r="BG214" s="58">
        <f t="shared" si="77"/>
        <v>11.03531671274072</v>
      </c>
      <c r="BH214" s="38"/>
      <c r="BI214"/>
      <c r="BJ214"/>
      <c r="BK214"/>
      <c r="BL214"/>
      <c r="BM214"/>
      <c r="BN214"/>
      <c r="BO214"/>
      <c r="BP214"/>
      <c r="BQ214"/>
    </row>
    <row r="215" spans="1:69" s="37" customFormat="1" x14ac:dyDescent="0.2">
      <c r="A215" s="82" t="s">
        <v>180</v>
      </c>
      <c r="B215" s="4" t="s">
        <v>112</v>
      </c>
      <c r="C215" s="4" t="s">
        <v>113</v>
      </c>
      <c r="D215" s="4" t="s">
        <v>181</v>
      </c>
      <c r="E215" s="4" t="s">
        <v>114</v>
      </c>
      <c r="F215" s="61">
        <f t="shared" si="77"/>
        <v>20.536304590000007</v>
      </c>
      <c r="G215" s="61">
        <f t="shared" si="77"/>
        <v>21.696649219999998</v>
      </c>
      <c r="H215" s="61">
        <f t="shared" si="77"/>
        <v>23.976729429999992</v>
      </c>
      <c r="I215" s="61">
        <f t="shared" si="77"/>
        <v>25.346404029999995</v>
      </c>
      <c r="J215" s="61">
        <f t="shared" si="77"/>
        <v>26.759293290000002</v>
      </c>
      <c r="K215" s="61">
        <f t="shared" si="77"/>
        <v>28.154097589999992</v>
      </c>
      <c r="L215" s="61">
        <f t="shared" si="77"/>
        <v>29.22650603000001</v>
      </c>
      <c r="M215" s="61">
        <f t="shared" si="77"/>
        <v>30.187479239999988</v>
      </c>
      <c r="N215" s="61">
        <f t="shared" si="77"/>
        <v>31.193210360000009</v>
      </c>
      <c r="O215" s="61">
        <f t="shared" si="77"/>
        <v>31.619478030000025</v>
      </c>
      <c r="P215" s="61">
        <f t="shared" si="77"/>
        <v>32.343821450000021</v>
      </c>
      <c r="Q215" s="61">
        <f t="shared" si="77"/>
        <v>34.146276399999991</v>
      </c>
      <c r="R215" s="61">
        <f t="shared" si="77"/>
        <v>34.875984410000001</v>
      </c>
      <c r="S215" s="61">
        <f t="shared" si="77"/>
        <v>35.461692619999994</v>
      </c>
      <c r="T215" s="61">
        <f t="shared" si="77"/>
        <v>36.799057329999997</v>
      </c>
      <c r="U215" s="61">
        <f t="shared" si="77"/>
        <v>38.549503120000011</v>
      </c>
      <c r="V215" s="61">
        <f t="shared" si="77"/>
        <v>39.813345460000008</v>
      </c>
      <c r="W215" s="61">
        <f t="shared" si="77"/>
        <v>42.318547679999995</v>
      </c>
      <c r="X215" s="61">
        <f t="shared" si="77"/>
        <v>45.663586519999996</v>
      </c>
      <c r="Y215" s="61">
        <f t="shared" si="77"/>
        <v>48.35922749999996</v>
      </c>
      <c r="Z215" s="61">
        <f t="shared" si="77"/>
        <v>50.62279543999999</v>
      </c>
      <c r="AA215" s="61">
        <f t="shared" si="77"/>
        <v>52.44426666999999</v>
      </c>
      <c r="AB215" s="61">
        <f t="shared" si="77"/>
        <v>54.298621399999988</v>
      </c>
      <c r="AC215" s="61">
        <f t="shared" si="77"/>
        <v>56.715826369999974</v>
      </c>
      <c r="AD215" s="61">
        <f t="shared" si="77"/>
        <v>60.268604700000012</v>
      </c>
      <c r="AE215" s="61">
        <f t="shared" si="77"/>
        <v>62.865754769999995</v>
      </c>
      <c r="AF215" s="61">
        <f t="shared" si="77"/>
        <v>65.816439389999999</v>
      </c>
      <c r="AG215" s="61">
        <f t="shared" si="77"/>
        <v>69.815658630000016</v>
      </c>
      <c r="AH215" s="61">
        <f t="shared" si="77"/>
        <v>72.222883619999962</v>
      </c>
      <c r="AI215" s="61">
        <f t="shared" si="77"/>
        <v>76.631460530000012</v>
      </c>
      <c r="AJ215" s="61">
        <f t="shared" si="77"/>
        <v>81.495112060000025</v>
      </c>
      <c r="AK215" s="61">
        <f t="shared" si="77"/>
        <v>86.400933880000011</v>
      </c>
      <c r="AL215" s="61">
        <f t="shared" si="77"/>
        <v>91.759959120000005</v>
      </c>
      <c r="AM215" s="61">
        <f t="shared" si="77"/>
        <v>97.658745209999992</v>
      </c>
      <c r="AN215" s="61">
        <f t="shared" si="77"/>
        <v>103.52268497999999</v>
      </c>
      <c r="AO215" s="61">
        <f t="shared" si="77"/>
        <v>105.54777681999998</v>
      </c>
      <c r="AP215" s="61">
        <f t="shared" si="77"/>
        <v>111.31725398000002</v>
      </c>
      <c r="AQ215" s="61">
        <f t="shared" si="77"/>
        <v>116.17856237999997</v>
      </c>
      <c r="AR215" s="61">
        <f t="shared" si="77"/>
        <v>120.58205664999998</v>
      </c>
      <c r="AS215" s="61">
        <f t="shared" si="77"/>
        <v>126.93693671999998</v>
      </c>
      <c r="AT215" s="61">
        <f t="shared" si="77"/>
        <v>128.80314683</v>
      </c>
      <c r="AU215" s="61">
        <f t="shared" si="77"/>
        <v>133.60364209999997</v>
      </c>
      <c r="AV215" s="61">
        <f t="shared" si="77"/>
        <v>139.26309007999998</v>
      </c>
      <c r="AW215" s="61">
        <f t="shared" si="77"/>
        <v>143.89566765000004</v>
      </c>
      <c r="AX215" s="61">
        <f t="shared" si="77"/>
        <v>149.27848872000001</v>
      </c>
      <c r="AY215" s="61">
        <f t="shared" si="77"/>
        <v>155.57289735000001</v>
      </c>
      <c r="AZ215" s="61">
        <f t="shared" si="77"/>
        <v>162.26987300000008</v>
      </c>
      <c r="BA215" s="61">
        <f t="shared" si="77"/>
        <v>167.99607457999997</v>
      </c>
      <c r="BB215" s="61">
        <f t="shared" si="77"/>
        <v>173.57430574000003</v>
      </c>
      <c r="BC215" s="61">
        <f t="shared" si="77"/>
        <v>180.33006362999998</v>
      </c>
      <c r="BD215" s="61">
        <f t="shared" si="77"/>
        <v>181.61388198999998</v>
      </c>
      <c r="BE215" s="61">
        <f t="shared" si="77"/>
        <v>188.44913417999999</v>
      </c>
      <c r="BF215" s="61">
        <f t="shared" si="77"/>
        <v>193.46544511999997</v>
      </c>
      <c r="BG215" s="62">
        <f t="shared" si="77"/>
        <v>188.91279277915334</v>
      </c>
      <c r="BH215" s="38"/>
      <c r="BI215"/>
      <c r="BJ215"/>
      <c r="BK215"/>
      <c r="BL215"/>
      <c r="BM215"/>
      <c r="BN215"/>
      <c r="BO215"/>
      <c r="BP215"/>
      <c r="BQ215"/>
    </row>
    <row r="216" spans="1:69" s="37" customFormat="1" x14ac:dyDescent="0.2">
      <c r="A216" s="82" t="s">
        <v>182</v>
      </c>
      <c r="B216" s="4" t="s">
        <v>112</v>
      </c>
      <c r="C216" s="4" t="s">
        <v>113</v>
      </c>
      <c r="D216" s="4" t="s">
        <v>182</v>
      </c>
      <c r="E216" s="4" t="s">
        <v>114</v>
      </c>
      <c r="F216" s="61">
        <f t="shared" si="77"/>
        <v>3.8193940000000008</v>
      </c>
      <c r="G216" s="61">
        <f t="shared" si="77"/>
        <v>3.9090649999999982</v>
      </c>
      <c r="H216" s="61">
        <f t="shared" si="77"/>
        <v>4.0081550000000021</v>
      </c>
      <c r="I216" s="61">
        <f t="shared" si="77"/>
        <v>4.1574670000000005</v>
      </c>
      <c r="J216" s="61">
        <f t="shared" si="77"/>
        <v>4.3840609999999973</v>
      </c>
      <c r="K216" s="61">
        <f t="shared" si="77"/>
        <v>4.5829759999999986</v>
      </c>
      <c r="L216" s="61">
        <f t="shared" si="77"/>
        <v>4.8259130000000017</v>
      </c>
      <c r="M216" s="61">
        <f t="shared" si="77"/>
        <v>5.0293009999999985</v>
      </c>
      <c r="N216" s="61">
        <f t="shared" si="77"/>
        <v>5.3301920000000003</v>
      </c>
      <c r="O216" s="61">
        <f t="shared" si="77"/>
        <v>5.5006880000000002</v>
      </c>
      <c r="P216" s="61">
        <f t="shared" si="77"/>
        <v>5.777320999999997</v>
      </c>
      <c r="Q216" s="61">
        <f t="shared" si="77"/>
        <v>6.1050299999999993</v>
      </c>
      <c r="R216" s="61">
        <f t="shared" si="77"/>
        <v>6.3713859999999993</v>
      </c>
      <c r="S216" s="61">
        <f t="shared" si="77"/>
        <v>6.6186750000000014</v>
      </c>
      <c r="T216" s="61">
        <f t="shared" si="77"/>
        <v>7.0429729999999999</v>
      </c>
      <c r="U216" s="61">
        <f t="shared" si="77"/>
        <v>7.4058289999999971</v>
      </c>
      <c r="V216" s="61">
        <f t="shared" si="77"/>
        <v>7.9513760000000033</v>
      </c>
      <c r="W216" s="61">
        <f t="shared" si="77"/>
        <v>8.4413219999999995</v>
      </c>
      <c r="X216" s="61">
        <f t="shared" si="77"/>
        <v>8.8028099999999974</v>
      </c>
      <c r="Y216" s="61">
        <f t="shared" si="77"/>
        <v>9.4126410000000007</v>
      </c>
      <c r="Z216" s="61">
        <f t="shared" si="77"/>
        <v>9.6837910000000029</v>
      </c>
      <c r="AA216" s="61">
        <f t="shared" si="77"/>
        <v>10.261198999999998</v>
      </c>
      <c r="AB216" s="61">
        <f t="shared" si="77"/>
        <v>10.800366999999998</v>
      </c>
      <c r="AC216" s="61">
        <f t="shared" si="77"/>
        <v>12.265496000000002</v>
      </c>
      <c r="AD216" s="61">
        <f t="shared" si="77"/>
        <v>13.815272</v>
      </c>
      <c r="AE216" s="61">
        <f t="shared" si="77"/>
        <v>14.614783999999997</v>
      </c>
      <c r="AF216" s="61">
        <f t="shared" si="77"/>
        <v>15.296524999999999</v>
      </c>
      <c r="AG216" s="61">
        <f t="shared" si="77"/>
        <v>16.637000999999998</v>
      </c>
      <c r="AH216" s="61">
        <f t="shared" si="77"/>
        <v>17.209653999999997</v>
      </c>
      <c r="AI216" s="61">
        <f t="shared" si="77"/>
        <v>18.365546000000002</v>
      </c>
      <c r="AJ216" s="61">
        <f t="shared" si="77"/>
        <v>20.143288000000002</v>
      </c>
      <c r="AK216" s="61">
        <f t="shared" si="77"/>
        <v>21.370004000000002</v>
      </c>
      <c r="AL216" s="61">
        <f t="shared" si="77"/>
        <v>23.334757</v>
      </c>
      <c r="AM216" s="61">
        <f t="shared" si="77"/>
        <v>26.960626999999999</v>
      </c>
      <c r="AN216" s="61">
        <f t="shared" si="77"/>
        <v>29.204314</v>
      </c>
      <c r="AO216" s="61">
        <f t="shared" si="77"/>
        <v>32.382857999999999</v>
      </c>
      <c r="AP216" s="61">
        <f t="shared" si="77"/>
        <v>32.314658000000001</v>
      </c>
      <c r="AQ216" s="61">
        <f t="shared" si="77"/>
        <v>33.674647000000007</v>
      </c>
      <c r="AR216" s="61">
        <f t="shared" si="77"/>
        <v>35.534115</v>
      </c>
      <c r="AS216" s="61">
        <f t="shared" si="77"/>
        <v>36.880938999999998</v>
      </c>
      <c r="AT216" s="61">
        <f t="shared" si="77"/>
        <v>37.670815000000005</v>
      </c>
      <c r="AU216" s="61">
        <f t="shared" si="77"/>
        <v>38.767673000000002</v>
      </c>
      <c r="AV216" s="61">
        <f t="shared" si="77"/>
        <v>39.861775000000002</v>
      </c>
      <c r="AW216" s="61">
        <f t="shared" si="77"/>
        <v>40.696991999999995</v>
      </c>
      <c r="AX216" s="61">
        <f t="shared" si="77"/>
        <v>42.011717000000004</v>
      </c>
      <c r="AY216" s="61">
        <f t="shared" si="77"/>
        <v>42.943269000000001</v>
      </c>
      <c r="AZ216" s="61">
        <f t="shared" si="77"/>
        <v>44.762012000000006</v>
      </c>
      <c r="BA216" s="61">
        <f t="shared" si="77"/>
        <v>47.129542000000001</v>
      </c>
      <c r="BB216" s="61">
        <f t="shared" si="77"/>
        <v>48.279878000000004</v>
      </c>
      <c r="BC216" s="61">
        <f t="shared" si="77"/>
        <v>49.284137000000001</v>
      </c>
      <c r="BD216" s="61">
        <f t="shared" si="77"/>
        <v>50.422861999999995</v>
      </c>
      <c r="BE216" s="61"/>
      <c r="BF216" s="61"/>
      <c r="BG216" s="61"/>
      <c r="BH216" s="38"/>
      <c r="BI216"/>
      <c r="BJ216"/>
      <c r="BK216"/>
      <c r="BL216"/>
      <c r="BM216"/>
      <c r="BN216"/>
      <c r="BO216"/>
      <c r="BP216"/>
      <c r="BQ216"/>
    </row>
    <row r="217" spans="1:69" s="37" customFormat="1" x14ac:dyDescent="0.2">
      <c r="A217" s="82" t="s">
        <v>183</v>
      </c>
      <c r="B217" s="4" t="s">
        <v>112</v>
      </c>
      <c r="C217" s="4" t="s">
        <v>113</v>
      </c>
      <c r="D217" s="4" t="s">
        <v>184</v>
      </c>
      <c r="E217" s="4" t="s">
        <v>114</v>
      </c>
      <c r="F217" s="61">
        <f t="shared" si="77"/>
        <v>17.324669000000004</v>
      </c>
      <c r="G217" s="61">
        <f t="shared" si="77"/>
        <v>19.928587000000004</v>
      </c>
      <c r="H217" s="61">
        <f t="shared" si="77"/>
        <v>20.649664000000001</v>
      </c>
      <c r="I217" s="61">
        <f t="shared" si="77"/>
        <v>24.424590999999996</v>
      </c>
      <c r="J217" s="61">
        <f t="shared" si="77"/>
        <v>23.058335999999997</v>
      </c>
      <c r="K217" s="61">
        <f t="shared" si="77"/>
        <v>25.917237</v>
      </c>
      <c r="L217" s="61">
        <f t="shared" si="77"/>
        <v>27.862915999999998</v>
      </c>
      <c r="M217" s="61">
        <f t="shared" si="77"/>
        <v>30.009133999999996</v>
      </c>
      <c r="N217" s="61">
        <f t="shared" si="77"/>
        <v>28.805906000000004</v>
      </c>
      <c r="O217" s="61">
        <f t="shared" si="77"/>
        <v>32.262079</v>
      </c>
      <c r="P217" s="61">
        <f t="shared" si="77"/>
        <v>31.847836000000008</v>
      </c>
      <c r="Q217" s="61">
        <f t="shared" si="77"/>
        <v>26.822094</v>
      </c>
      <c r="R217" s="61">
        <f t="shared" si="77"/>
        <v>25.721084999999995</v>
      </c>
      <c r="S217" s="61">
        <f t="shared" si="77"/>
        <v>28.658059999999999</v>
      </c>
      <c r="T217" s="61">
        <f t="shared" si="77"/>
        <v>28.003994999999989</v>
      </c>
      <c r="U217" s="61">
        <f t="shared" si="77"/>
        <v>30.026345999999997</v>
      </c>
      <c r="V217" s="61">
        <f t="shared" si="77"/>
        <v>29.703551999999995</v>
      </c>
      <c r="W217" s="61">
        <f t="shared" si="77"/>
        <v>32.29845000000001</v>
      </c>
      <c r="X217" s="61">
        <f t="shared" si="77"/>
        <v>33.281270000000006</v>
      </c>
      <c r="Y217" s="61">
        <f t="shared" si="77"/>
        <v>33.063747000000006</v>
      </c>
      <c r="Z217" s="61">
        <f t="shared" si="77"/>
        <v>35.149082999999997</v>
      </c>
      <c r="AA217" s="61">
        <f t="shared" si="77"/>
        <v>36.964459999999995</v>
      </c>
      <c r="AB217" s="61">
        <f t="shared" si="77"/>
        <v>36.299549999999996</v>
      </c>
      <c r="AC217" s="61">
        <f t="shared" si="77"/>
        <v>40.407257999999999</v>
      </c>
      <c r="AD217" s="61">
        <f t="shared" si="77"/>
        <v>43.629797000000003</v>
      </c>
      <c r="AE217" s="61">
        <f t="shared" si="77"/>
        <v>48.905034999999998</v>
      </c>
      <c r="AF217" s="61">
        <f t="shared" si="77"/>
        <v>50.026707999999999</v>
      </c>
      <c r="AG217" s="61">
        <f t="shared" si="77"/>
        <v>53.913509000000005</v>
      </c>
      <c r="AH217" s="61">
        <f t="shared" si="77"/>
        <v>56.725123000000004</v>
      </c>
      <c r="AI217" s="61">
        <f t="shared" si="77"/>
        <v>56.488556000000003</v>
      </c>
      <c r="AJ217" s="61">
        <f t="shared" si="77"/>
        <v>58.677729000000006</v>
      </c>
      <c r="AK217" s="61">
        <f t="shared" si="77"/>
        <v>63.712243999999991</v>
      </c>
      <c r="AL217" s="61">
        <f t="shared" si="77"/>
        <v>69.417045999999999</v>
      </c>
      <c r="AM217" s="61">
        <f t="shared" si="77"/>
        <v>79.35911999999999</v>
      </c>
      <c r="AN217" s="61">
        <f t="shared" si="77"/>
        <v>82.268827000000002</v>
      </c>
      <c r="AO217" s="61">
        <f t="shared" si="77"/>
        <v>86.079193000000004</v>
      </c>
      <c r="AP217" s="61">
        <f t="shared" si="77"/>
        <v>85.155842000000007</v>
      </c>
      <c r="AQ217" s="61">
        <f t="shared" si="77"/>
        <v>80.242502999999999</v>
      </c>
      <c r="AR217" s="61">
        <f t="shared" si="77"/>
        <v>89.161176999999995</v>
      </c>
      <c r="AS217" s="61">
        <f t="shared" si="77"/>
        <v>92.770702</v>
      </c>
      <c r="AT217" s="61">
        <f t="shared" si="77"/>
        <v>92.422195999999985</v>
      </c>
      <c r="AU217" s="61">
        <f t="shared" si="77"/>
        <v>95.847441000000003</v>
      </c>
      <c r="AV217" s="61">
        <f t="shared" si="77"/>
        <v>95.075248000000002</v>
      </c>
      <c r="AW217" s="61">
        <f t="shared" si="77"/>
        <v>103.47095800000001</v>
      </c>
      <c r="AX217" s="61">
        <f t="shared" si="77"/>
        <v>105.86344499999998</v>
      </c>
      <c r="AY217" s="61">
        <f t="shared" si="77"/>
        <v>107.094116</v>
      </c>
      <c r="AZ217" s="61">
        <f t="shared" si="77"/>
        <v>110.25749400000001</v>
      </c>
      <c r="BA217" s="61">
        <f t="shared" si="77"/>
        <v>113.35524000000001</v>
      </c>
      <c r="BB217" s="61">
        <f t="shared" si="77"/>
        <v>115.79401600000001</v>
      </c>
      <c r="BC217" s="61">
        <f t="shared" si="77"/>
        <v>117.50422700000001</v>
      </c>
      <c r="BD217" s="61">
        <f t="shared" si="77"/>
        <v>124.58795700000002</v>
      </c>
      <c r="BE217" s="62">
        <f>BE71-BE144</f>
        <v>126.99978332183345</v>
      </c>
      <c r="BF217" s="62">
        <f>BF71-BF144</f>
        <v>130.98463604054245</v>
      </c>
      <c r="BG217" s="62">
        <f>BG71-BG144</f>
        <v>132.30112917000582</v>
      </c>
      <c r="BH217" s="38"/>
      <c r="BI217"/>
      <c r="BJ217"/>
      <c r="BK217"/>
      <c r="BL217"/>
      <c r="BM217"/>
      <c r="BN217"/>
      <c r="BO217"/>
      <c r="BP217"/>
      <c r="BQ217"/>
    </row>
    <row r="218" spans="1:69" s="37" customFormat="1" x14ac:dyDescent="0.2">
      <c r="A218" s="49" t="s">
        <v>186</v>
      </c>
      <c r="B218" s="50" t="s">
        <v>112</v>
      </c>
      <c r="C218" s="50" t="s">
        <v>113</v>
      </c>
      <c r="D218" s="50" t="s">
        <v>187</v>
      </c>
      <c r="E218" s="50" t="s">
        <v>112</v>
      </c>
      <c r="F218" s="95">
        <f t="shared" si="77"/>
        <v>0</v>
      </c>
      <c r="G218" s="95" t="s">
        <v>202</v>
      </c>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f t="shared" si="77"/>
        <v>0.65817101600000005</v>
      </c>
      <c r="AO218" s="1">
        <f t="shared" si="77"/>
        <v>0.70742811200000011</v>
      </c>
      <c r="AP218" s="1">
        <f t="shared" si="77"/>
        <v>0.73255214100000021</v>
      </c>
      <c r="AQ218" s="1">
        <f t="shared" si="77"/>
        <v>0.78913812099999969</v>
      </c>
      <c r="AR218" s="1">
        <f t="shared" si="77"/>
        <v>0.84940979500000036</v>
      </c>
      <c r="AS218" s="1">
        <f t="shared" si="77"/>
        <v>1.3460171160000003</v>
      </c>
      <c r="AT218" s="1">
        <f t="shared" si="77"/>
        <v>1.5367798509999997</v>
      </c>
      <c r="AU218" s="1">
        <f t="shared" si="77"/>
        <v>1.5217801919999996</v>
      </c>
      <c r="AV218" s="1">
        <f t="shared" si="77"/>
        <v>1.7746007150000003</v>
      </c>
      <c r="AW218" s="1">
        <f t="shared" si="77"/>
        <v>1.912561894</v>
      </c>
      <c r="AX218" s="1">
        <f t="shared" si="77"/>
        <v>2.0528257410000004</v>
      </c>
      <c r="AY218" s="1">
        <f t="shared" si="77"/>
        <v>2.1355239289999997</v>
      </c>
      <c r="AZ218" s="1">
        <f t="shared" si="77"/>
        <v>2.3530274370000006</v>
      </c>
      <c r="BA218" s="1">
        <f t="shared" si="77"/>
        <v>2.437894268</v>
      </c>
      <c r="BB218" s="1">
        <f t="shared" si="77"/>
        <v>2.1498097360000004</v>
      </c>
      <c r="BC218" s="1">
        <f t="shared" si="77"/>
        <v>2.3913336919999995</v>
      </c>
      <c r="BD218" s="1">
        <f t="shared" si="77"/>
        <v>2.493200195</v>
      </c>
      <c r="BE218" s="1">
        <f t="shared" si="77"/>
        <v>2.5952682250000003</v>
      </c>
      <c r="BF218" s="1">
        <f t="shared" si="77"/>
        <v>2.6695624270000007</v>
      </c>
      <c r="BG218" s="1">
        <f t="shared" si="77"/>
        <v>2.6009488370000002</v>
      </c>
      <c r="BH218" s="38"/>
      <c r="BI218"/>
      <c r="BJ218"/>
      <c r="BK218"/>
      <c r="BL218"/>
      <c r="BM218"/>
      <c r="BN218"/>
      <c r="BO218"/>
      <c r="BP218"/>
      <c r="BQ218"/>
    </row>
    <row r="219" spans="1:69" s="37" customFormat="1" x14ac:dyDescent="0.2">
      <c r="A219" s="49" t="s">
        <v>188</v>
      </c>
      <c r="B219" s="50" t="s">
        <v>112</v>
      </c>
      <c r="C219" s="50" t="s">
        <v>113</v>
      </c>
      <c r="D219" s="50" t="s">
        <v>189</v>
      </c>
      <c r="E219" s="50" t="s">
        <v>112</v>
      </c>
      <c r="F219" s="95">
        <f t="shared" si="77"/>
        <v>0</v>
      </c>
      <c r="G219" s="95" t="s">
        <v>202</v>
      </c>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f t="shared" si="77"/>
        <v>0.32567035799999999</v>
      </c>
      <c r="AO219" s="1">
        <f t="shared" si="77"/>
        <v>0.32064460199999933</v>
      </c>
      <c r="AP219" s="1">
        <f t="shared" si="77"/>
        <v>0.32706496300000065</v>
      </c>
      <c r="AQ219" s="1">
        <f t="shared" si="77"/>
        <v>0.3825926759999998</v>
      </c>
      <c r="AR219" s="1">
        <f t="shared" si="77"/>
        <v>0.40980309600000009</v>
      </c>
      <c r="AS219" s="1">
        <f t="shared" si="77"/>
        <v>0.39685421000000032</v>
      </c>
      <c r="AT219" s="1">
        <f t="shared" si="77"/>
        <v>0.40506999099999996</v>
      </c>
      <c r="AU219" s="1">
        <f t="shared" si="77"/>
        <v>0.448273382</v>
      </c>
      <c r="AV219" s="1">
        <f t="shared" si="77"/>
        <v>0.43469079799999966</v>
      </c>
      <c r="AW219" s="1">
        <f t="shared" si="77"/>
        <v>0.43765817699999987</v>
      </c>
      <c r="AX219" s="1">
        <f t="shared" si="77"/>
        <v>0.44698398400000006</v>
      </c>
      <c r="AY219" s="1">
        <f t="shared" si="77"/>
        <v>0.44908089200000001</v>
      </c>
      <c r="AZ219" s="1">
        <f t="shared" si="77"/>
        <v>0.47310962900000053</v>
      </c>
      <c r="BA219" s="1">
        <f t="shared" si="77"/>
        <v>0.48008753599999965</v>
      </c>
      <c r="BB219" s="1">
        <f t="shared" si="77"/>
        <v>0.46126441100000015</v>
      </c>
      <c r="BC219" s="1">
        <f t="shared" si="77"/>
        <v>0.47099301700000007</v>
      </c>
      <c r="BD219" s="1">
        <f t="shared" si="77"/>
        <v>0.45545264499999982</v>
      </c>
      <c r="BE219" s="1">
        <f t="shared" si="77"/>
        <v>0.46983602199999996</v>
      </c>
      <c r="BF219" s="1">
        <f t="shared" si="77"/>
        <v>0.47477379899999939</v>
      </c>
      <c r="BG219" s="1">
        <f t="shared" si="77"/>
        <v>0.47140421899999962</v>
      </c>
      <c r="BH219" s="38"/>
      <c r="BI219"/>
      <c r="BJ219"/>
      <c r="BK219"/>
      <c r="BL219"/>
      <c r="BM219"/>
      <c r="BN219"/>
      <c r="BO219"/>
      <c r="BP219"/>
      <c r="BQ219"/>
    </row>
    <row r="220" spans="1:69" s="37" customFormat="1" x14ac:dyDescent="0.2">
      <c r="A220" s="49" t="s">
        <v>190</v>
      </c>
      <c r="B220" s="50" t="s">
        <v>112</v>
      </c>
      <c r="C220" s="50" t="s">
        <v>113</v>
      </c>
      <c r="D220" s="50" t="s">
        <v>190</v>
      </c>
      <c r="E220" s="50" t="s">
        <v>114</v>
      </c>
      <c r="F220" s="1">
        <f t="shared" si="77"/>
        <v>4.1112649999999995</v>
      </c>
      <c r="G220" s="1">
        <f t="shared" si="77"/>
        <v>4.3265419999999963</v>
      </c>
      <c r="H220" s="1">
        <f t="shared" si="77"/>
        <v>4.4180669999999971</v>
      </c>
      <c r="I220" s="1">
        <f t="shared" ref="I220:BD220" si="78">I74-I147</f>
        <v>4.5653889999999997</v>
      </c>
      <c r="J220" s="1">
        <f t="shared" si="78"/>
        <v>4.7760280000000002</v>
      </c>
      <c r="K220" s="1">
        <f t="shared" si="78"/>
        <v>5.1203250000000011</v>
      </c>
      <c r="L220" s="1">
        <f t="shared" si="78"/>
        <v>5.0638900000000007</v>
      </c>
      <c r="M220" s="1">
        <f t="shared" si="78"/>
        <v>5.3376700000000028</v>
      </c>
      <c r="N220" s="1">
        <f t="shared" si="78"/>
        <v>5.4030409999999947</v>
      </c>
      <c r="O220" s="1">
        <f t="shared" si="78"/>
        <v>5.4183030000000016</v>
      </c>
      <c r="P220" s="1">
        <f t="shared" si="78"/>
        <v>5.6695789999999988</v>
      </c>
      <c r="Q220" s="1">
        <f t="shared" si="78"/>
        <v>5.8057659999999984</v>
      </c>
      <c r="R220" s="1">
        <f t="shared" si="78"/>
        <v>5.9891969999999972</v>
      </c>
      <c r="S220" s="1">
        <f t="shared" si="78"/>
        <v>6.1709280000000035</v>
      </c>
      <c r="T220" s="1">
        <f t="shared" si="78"/>
        <v>6.5510670000000033</v>
      </c>
      <c r="U220" s="1">
        <f t="shared" si="78"/>
        <v>6.8414220000000014</v>
      </c>
      <c r="V220" s="1">
        <f t="shared" si="78"/>
        <v>6.9655989999999974</v>
      </c>
      <c r="W220" s="1">
        <f t="shared" si="78"/>
        <v>7.0747</v>
      </c>
      <c r="X220" s="1">
        <f t="shared" si="78"/>
        <v>7.1986539999999977</v>
      </c>
      <c r="Y220" s="1">
        <f t="shared" si="78"/>
        <v>7.3695809999999966</v>
      </c>
      <c r="Z220" s="1">
        <f t="shared" si="78"/>
        <v>7.3946830000000006</v>
      </c>
      <c r="AA220" s="1">
        <f t="shared" si="78"/>
        <v>7.5969190000000069</v>
      </c>
      <c r="AB220" s="1">
        <f t="shared" si="78"/>
        <v>7.7661430000000067</v>
      </c>
      <c r="AC220" s="1">
        <f t="shared" si="78"/>
        <v>7.8393889999999971</v>
      </c>
      <c r="AD220" s="1">
        <f t="shared" si="78"/>
        <v>7.856890000000007</v>
      </c>
      <c r="AE220" s="1">
        <f t="shared" si="78"/>
        <v>8.0711690000000118</v>
      </c>
      <c r="AF220" s="1">
        <f t="shared" si="78"/>
        <v>8.5173829999999953</v>
      </c>
      <c r="AG220" s="1">
        <f t="shared" si="78"/>
        <v>8.451194000000001</v>
      </c>
      <c r="AH220" s="1">
        <f t="shared" si="78"/>
        <v>8.5620000000000118</v>
      </c>
      <c r="AI220" s="1">
        <f t="shared" si="78"/>
        <v>8.6827709999999882</v>
      </c>
      <c r="AJ220" s="1">
        <f t="shared" si="78"/>
        <v>9.0495990000000006</v>
      </c>
      <c r="AK220" s="1">
        <f t="shared" si="78"/>
        <v>9.7464609999999965</v>
      </c>
      <c r="AL220" s="1">
        <f t="shared" si="78"/>
        <v>10.058523000000008</v>
      </c>
      <c r="AM220" s="1">
        <f t="shared" si="78"/>
        <v>10.533775999999989</v>
      </c>
      <c r="AN220" s="1">
        <f t="shared" si="78"/>
        <v>10.438524000000001</v>
      </c>
      <c r="AO220" s="1">
        <f t="shared" si="78"/>
        <v>10.577652999999998</v>
      </c>
      <c r="AP220" s="1">
        <f t="shared" si="78"/>
        <v>11.237757000000002</v>
      </c>
      <c r="AQ220" s="1">
        <f t="shared" si="78"/>
        <v>11.197522000000006</v>
      </c>
      <c r="AR220" s="1">
        <f t="shared" si="78"/>
        <v>11.786659999999998</v>
      </c>
      <c r="AS220" s="1">
        <f t="shared" si="78"/>
        <v>11.912092000000001</v>
      </c>
      <c r="AT220" s="1">
        <f t="shared" si="78"/>
        <v>12.219517999999994</v>
      </c>
      <c r="AU220" s="1">
        <f t="shared" si="78"/>
        <v>11.928702999999999</v>
      </c>
      <c r="AV220" s="1">
        <f t="shared" si="78"/>
        <v>12.172086999999991</v>
      </c>
      <c r="AW220" s="1">
        <f t="shared" si="78"/>
        <v>12.691513999999998</v>
      </c>
      <c r="AX220" s="1">
        <f t="shared" si="78"/>
        <v>13.270493999999999</v>
      </c>
      <c r="AY220" s="1">
        <f t="shared" si="78"/>
        <v>13.493659000000008</v>
      </c>
      <c r="AZ220" s="1">
        <f t="shared" si="78"/>
        <v>14.216875000000002</v>
      </c>
      <c r="BA220" s="1">
        <f t="shared" si="78"/>
        <v>15.60581599999999</v>
      </c>
      <c r="BB220" s="1">
        <f t="shared" si="78"/>
        <v>16.051507999999998</v>
      </c>
      <c r="BC220" s="1">
        <f t="shared" si="78"/>
        <v>16.568311999999992</v>
      </c>
      <c r="BD220" s="1">
        <f t="shared" si="78"/>
        <v>17.140332000000001</v>
      </c>
      <c r="BE220" s="1"/>
      <c r="BF220" s="1"/>
      <c r="BG220" s="1"/>
      <c r="BH220" s="38"/>
      <c r="BI220"/>
      <c r="BJ220"/>
      <c r="BK220"/>
      <c r="BL220"/>
      <c r="BM220"/>
      <c r="BN220"/>
      <c r="BO220"/>
      <c r="BP220"/>
      <c r="BQ220"/>
    </row>
    <row r="221" spans="1:69" s="37" customFormat="1" x14ac:dyDescent="0.2">
      <c r="A221" s="49" t="s">
        <v>191</v>
      </c>
      <c r="B221" s="50" t="s">
        <v>112</v>
      </c>
      <c r="C221" s="50" t="s">
        <v>113</v>
      </c>
      <c r="D221" s="50" t="s">
        <v>192</v>
      </c>
      <c r="E221" s="50" t="s">
        <v>114</v>
      </c>
      <c r="F221" s="1">
        <f t="shared" ref="F221:BG223" si="79">F75-F148</f>
        <v>1.0090240000000001</v>
      </c>
      <c r="G221" s="1">
        <f t="shared" si="79"/>
        <v>1.0170750000000002</v>
      </c>
      <c r="H221" s="1">
        <f t="shared" si="79"/>
        <v>1.0023299999999997</v>
      </c>
      <c r="I221" s="1">
        <f t="shared" si="79"/>
        <v>1.0228469999999996</v>
      </c>
      <c r="J221" s="1">
        <f t="shared" si="79"/>
        <v>1.0467839999999997</v>
      </c>
      <c r="K221" s="1">
        <f t="shared" si="79"/>
        <v>1.0617770000000011</v>
      </c>
      <c r="L221" s="1">
        <f t="shared" si="79"/>
        <v>1.0892549999999996</v>
      </c>
      <c r="M221" s="1">
        <f t="shared" si="79"/>
        <v>1.1090750000000007</v>
      </c>
      <c r="N221" s="1">
        <f t="shared" si="79"/>
        <v>1.1035530000000007</v>
      </c>
      <c r="O221" s="1">
        <f t="shared" si="79"/>
        <v>1.0996620000000012</v>
      </c>
      <c r="P221" s="1">
        <f t="shared" si="79"/>
        <v>1.1143660000000004</v>
      </c>
      <c r="Q221" s="1">
        <f t="shared" si="79"/>
        <v>1.1455389999999994</v>
      </c>
      <c r="R221" s="1">
        <f t="shared" si="79"/>
        <v>1.1476750000000004</v>
      </c>
      <c r="S221" s="1">
        <f t="shared" si="79"/>
        <v>1.157030999999999</v>
      </c>
      <c r="T221" s="1">
        <f t="shared" si="79"/>
        <v>1.2933250000000003</v>
      </c>
      <c r="U221" s="1">
        <f t="shared" si="79"/>
        <v>1.3156670000000004</v>
      </c>
      <c r="V221" s="1">
        <f t="shared" si="79"/>
        <v>1.3202059999999998</v>
      </c>
      <c r="W221" s="1">
        <f t="shared" si="79"/>
        <v>1.3897149999999998</v>
      </c>
      <c r="X221" s="1">
        <f t="shared" si="79"/>
        <v>1.426876</v>
      </c>
      <c r="Y221" s="1">
        <f t="shared" si="79"/>
        <v>1.460534</v>
      </c>
      <c r="Z221" s="1">
        <f t="shared" si="79"/>
        <v>1.5122049999999998</v>
      </c>
      <c r="AA221" s="1">
        <f t="shared" si="79"/>
        <v>1.4905879999999998</v>
      </c>
      <c r="AB221" s="1">
        <f t="shared" si="79"/>
        <v>1.5273920000000007</v>
      </c>
      <c r="AC221" s="1">
        <f t="shared" si="79"/>
        <v>1.5654620000000001</v>
      </c>
      <c r="AD221" s="1">
        <f t="shared" si="79"/>
        <v>1.6015059999999997</v>
      </c>
      <c r="AE221" s="1">
        <f t="shared" si="79"/>
        <v>1.6510449999999999</v>
      </c>
      <c r="AF221" s="1">
        <f t="shared" si="79"/>
        <v>1.724539</v>
      </c>
      <c r="AG221" s="1">
        <f t="shared" si="79"/>
        <v>1.8763040000000002</v>
      </c>
      <c r="AH221" s="1">
        <f t="shared" si="79"/>
        <v>1.9306270000000003</v>
      </c>
      <c r="AI221" s="1">
        <f t="shared" si="79"/>
        <v>2.1295850000000005</v>
      </c>
      <c r="AJ221" s="1">
        <f t="shared" si="79"/>
        <v>2.1736870000000001</v>
      </c>
      <c r="AK221" s="1">
        <f t="shared" si="79"/>
        <v>2.223809000000001</v>
      </c>
      <c r="AL221" s="1">
        <f t="shared" si="79"/>
        <v>2.306019</v>
      </c>
      <c r="AM221" s="1">
        <f t="shared" si="79"/>
        <v>2.4359090000000005</v>
      </c>
      <c r="AN221" s="1">
        <f t="shared" si="79"/>
        <v>2.5798030000000001</v>
      </c>
      <c r="AO221" s="1">
        <f t="shared" si="79"/>
        <v>2.7418439999999995</v>
      </c>
      <c r="AP221" s="1">
        <f t="shared" si="79"/>
        <v>2.8477479999999993</v>
      </c>
      <c r="AQ221" s="1">
        <f t="shared" si="79"/>
        <v>3.0124969999999998</v>
      </c>
      <c r="AR221" s="1">
        <f t="shared" si="79"/>
        <v>3.2463900000000003</v>
      </c>
      <c r="AS221" s="1">
        <f t="shared" si="79"/>
        <v>3.4612689999999997</v>
      </c>
      <c r="AT221" s="1">
        <f t="shared" si="79"/>
        <v>3.757031</v>
      </c>
      <c r="AU221" s="1">
        <f t="shared" si="79"/>
        <v>3.9600189999999991</v>
      </c>
      <c r="AV221" s="1">
        <f t="shared" si="79"/>
        <v>4.092943</v>
      </c>
      <c r="AW221" s="1">
        <f t="shared" si="79"/>
        <v>4.3424800000000001</v>
      </c>
      <c r="AX221" s="1">
        <f t="shared" si="79"/>
        <v>4.527582999999999</v>
      </c>
      <c r="AY221" s="1">
        <f t="shared" si="79"/>
        <v>4.6313100000000009</v>
      </c>
      <c r="AZ221" s="1">
        <f t="shared" si="79"/>
        <v>4.8009180000000002</v>
      </c>
      <c r="BA221" s="1">
        <f t="shared" si="79"/>
        <v>4.876481000000001</v>
      </c>
      <c r="BB221" s="1">
        <f t="shared" si="79"/>
        <v>5.0040179999999994</v>
      </c>
      <c r="BC221" s="1">
        <f t="shared" si="79"/>
        <v>5.2556759999999993</v>
      </c>
      <c r="BD221" s="1">
        <f t="shared" si="79"/>
        <v>5.3723410000000005</v>
      </c>
      <c r="BE221" s="51">
        <f t="shared" si="79"/>
        <v>5.6019166938883558</v>
      </c>
      <c r="BF221" s="51">
        <f t="shared" si="79"/>
        <v>6.7675924233228884</v>
      </c>
      <c r="BG221" s="51">
        <f t="shared" si="79"/>
        <v>6.9259579173048706</v>
      </c>
      <c r="BH221" s="38"/>
      <c r="BI221"/>
      <c r="BJ221"/>
      <c r="BK221"/>
      <c r="BL221"/>
      <c r="BM221"/>
      <c r="BN221"/>
      <c r="BO221"/>
      <c r="BP221"/>
      <c r="BQ221"/>
    </row>
    <row r="222" spans="1:69" s="37" customFormat="1" x14ac:dyDescent="0.2">
      <c r="A222" s="49" t="s">
        <v>194</v>
      </c>
      <c r="B222" s="50" t="s">
        <v>112</v>
      </c>
      <c r="C222" s="50" t="s">
        <v>113</v>
      </c>
      <c r="D222" s="50" t="s">
        <v>194</v>
      </c>
      <c r="E222" s="50" t="s">
        <v>114</v>
      </c>
      <c r="F222" s="1">
        <f t="shared" si="79"/>
        <v>0.86435999999999957</v>
      </c>
      <c r="G222" s="1">
        <f t="shared" si="79"/>
        <v>0.90199300000000004</v>
      </c>
      <c r="H222" s="1">
        <f t="shared" si="79"/>
        <v>0.91487100000000066</v>
      </c>
      <c r="I222" s="1">
        <f t="shared" si="79"/>
        <v>0.94407099999999922</v>
      </c>
      <c r="J222" s="1">
        <f t="shared" si="79"/>
        <v>0.97860399999999981</v>
      </c>
      <c r="K222" s="1">
        <f t="shared" si="79"/>
        <v>1.0244720000000003</v>
      </c>
      <c r="L222" s="1">
        <f t="shared" si="79"/>
        <v>1.0376719999999988</v>
      </c>
      <c r="M222" s="1">
        <f t="shared" si="79"/>
        <v>1.0754219999999997</v>
      </c>
      <c r="N222" s="1">
        <f t="shared" si="79"/>
        <v>1.1052869999999997</v>
      </c>
      <c r="O222" s="1">
        <f t="shared" si="79"/>
        <v>1.1180720000000006</v>
      </c>
      <c r="P222" s="1">
        <f t="shared" si="79"/>
        <v>1.1509129999999992</v>
      </c>
      <c r="Q222" s="1">
        <f t="shared" si="79"/>
        <v>1.1719920000000013</v>
      </c>
      <c r="R222" s="1">
        <f t="shared" si="79"/>
        <v>1.2147929999999993</v>
      </c>
      <c r="S222" s="1">
        <f t="shared" si="79"/>
        <v>1.2410870000000003</v>
      </c>
      <c r="T222" s="1">
        <f t="shared" si="79"/>
        <v>1.3017669999999999</v>
      </c>
      <c r="U222" s="1">
        <f t="shared" si="79"/>
        <v>1.3632580000000001</v>
      </c>
      <c r="V222" s="1">
        <f t="shared" si="79"/>
        <v>1.3919599999999992</v>
      </c>
      <c r="W222" s="1">
        <f t="shared" si="79"/>
        <v>1.4273139999999991</v>
      </c>
      <c r="X222" s="1">
        <f t="shared" si="79"/>
        <v>1.4697169999999993</v>
      </c>
      <c r="Y222" s="1">
        <f t="shared" si="79"/>
        <v>1.5081400000000009</v>
      </c>
      <c r="Z222" s="1">
        <f t="shared" si="79"/>
        <v>1.5336939999999988</v>
      </c>
      <c r="AA222" s="1">
        <f t="shared" si="79"/>
        <v>1.5569520000000008</v>
      </c>
      <c r="AB222" s="1">
        <f t="shared" si="79"/>
        <v>1.5837000000000003</v>
      </c>
      <c r="AC222" s="1">
        <f t="shared" si="79"/>
        <v>1.5989690000000003</v>
      </c>
      <c r="AD222" s="1">
        <f t="shared" si="79"/>
        <v>1.6024220000000007</v>
      </c>
      <c r="AE222" s="1">
        <f t="shared" si="79"/>
        <v>1.6404000000000014</v>
      </c>
      <c r="AF222" s="1">
        <f t="shared" si="79"/>
        <v>1.725538000000002</v>
      </c>
      <c r="AG222" s="1">
        <f t="shared" si="79"/>
        <v>1.726147000000001</v>
      </c>
      <c r="AH222" s="1">
        <f t="shared" si="79"/>
        <v>1.7523309999999981</v>
      </c>
      <c r="AI222" s="1">
        <f t="shared" si="79"/>
        <v>1.7929909999999989</v>
      </c>
      <c r="AJ222" s="1">
        <f t="shared" si="79"/>
        <v>1.8582879999999999</v>
      </c>
      <c r="AK222" s="1">
        <f t="shared" si="79"/>
        <v>1.9569469999999978</v>
      </c>
      <c r="AL222" s="1">
        <f t="shared" si="79"/>
        <v>2.0285220000000024</v>
      </c>
      <c r="AM222" s="1">
        <f t="shared" si="79"/>
        <v>2.1487369999999988</v>
      </c>
      <c r="AN222" s="1">
        <f t="shared" si="79"/>
        <v>2.1515479999999982</v>
      </c>
      <c r="AO222" s="1">
        <f t="shared" si="79"/>
        <v>2.1863869999999999</v>
      </c>
      <c r="AP222" s="1">
        <f t="shared" si="79"/>
        <v>2.2957359999999998</v>
      </c>
      <c r="AQ222" s="1">
        <f t="shared" si="79"/>
        <v>2.3160090000000011</v>
      </c>
      <c r="AR222" s="1">
        <f t="shared" si="79"/>
        <v>2.4479809999999986</v>
      </c>
      <c r="AS222" s="1">
        <f t="shared" si="79"/>
        <v>2.5442489999999989</v>
      </c>
      <c r="AT222" s="1">
        <f t="shared" si="79"/>
        <v>2.5363580000000017</v>
      </c>
      <c r="AU222" s="1">
        <f t="shared" si="79"/>
        <v>2.5737080000000017</v>
      </c>
      <c r="AV222" s="1">
        <f t="shared" si="79"/>
        <v>2.6953079999999989</v>
      </c>
      <c r="AW222" s="1">
        <f t="shared" si="79"/>
        <v>2.8244509999999998</v>
      </c>
      <c r="AX222" s="1">
        <f t="shared" si="79"/>
        <v>2.970008</v>
      </c>
      <c r="AY222" s="1">
        <f t="shared" si="79"/>
        <v>3.0426919999999988</v>
      </c>
      <c r="AZ222" s="1">
        <f t="shared" si="79"/>
        <v>3.1577340000000014</v>
      </c>
      <c r="BA222" s="1">
        <f t="shared" si="79"/>
        <v>3.3805570000000031</v>
      </c>
      <c r="BB222" s="1">
        <f t="shared" si="79"/>
        <v>3.4943840000000037</v>
      </c>
      <c r="BC222" s="1">
        <f t="shared" si="79"/>
        <v>3.5994880000000045</v>
      </c>
      <c r="BD222" s="1">
        <f t="shared" si="79"/>
        <v>3.6730310000000017</v>
      </c>
      <c r="BE222" s="51">
        <f t="shared" si="79"/>
        <v>3.8273441086271873</v>
      </c>
      <c r="BF222" s="51">
        <f t="shared" si="79"/>
        <v>8.5109255489334608</v>
      </c>
      <c r="BG222" s="51">
        <f t="shared" si="79"/>
        <v>8.6472924823704318</v>
      </c>
      <c r="BH222" s="38"/>
      <c r="BI222"/>
      <c r="BJ222"/>
      <c r="BK222"/>
      <c r="BL222"/>
      <c r="BM222"/>
      <c r="BN222"/>
      <c r="BO222"/>
      <c r="BP222"/>
      <c r="BQ222"/>
    </row>
    <row r="223" spans="1:69" s="37" customFormat="1" x14ac:dyDescent="0.2">
      <c r="A223" s="82" t="s">
        <v>196</v>
      </c>
      <c r="B223" s="4" t="s">
        <v>163</v>
      </c>
      <c r="C223" s="4" t="s">
        <v>164</v>
      </c>
      <c r="D223" s="4" t="s">
        <v>197</v>
      </c>
      <c r="E223" s="4" t="s">
        <v>198</v>
      </c>
      <c r="F223" s="61">
        <f t="shared" si="79"/>
        <v>227.28911700000006</v>
      </c>
      <c r="G223" s="61">
        <f t="shared" si="79"/>
        <v>224.72715200000002</v>
      </c>
      <c r="H223" s="61">
        <f t="shared" si="79"/>
        <v>227.36173700000001</v>
      </c>
      <c r="I223" s="61">
        <f t="shared" si="79"/>
        <v>229.97133200000002</v>
      </c>
      <c r="J223" s="61">
        <f t="shared" si="79"/>
        <v>234.56437</v>
      </c>
      <c r="K223" s="61">
        <f t="shared" si="79"/>
        <v>242.52554099999995</v>
      </c>
      <c r="L223" s="61">
        <f t="shared" si="79"/>
        <v>243.84618300000002</v>
      </c>
      <c r="M223" s="61">
        <f t="shared" si="79"/>
        <v>251.62772699999996</v>
      </c>
      <c r="N223" s="61">
        <f t="shared" si="79"/>
        <v>254.67289099999996</v>
      </c>
      <c r="O223" s="61">
        <f t="shared" si="79"/>
        <v>256.13453199999998</v>
      </c>
      <c r="P223" s="61">
        <f t="shared" si="79"/>
        <v>260.26962000000003</v>
      </c>
      <c r="Q223" s="61">
        <f t="shared" si="79"/>
        <v>263.20080300000001</v>
      </c>
      <c r="R223" s="61">
        <f t="shared" si="79"/>
        <v>263.6364860000001</v>
      </c>
      <c r="S223" s="61">
        <f t="shared" si="79"/>
        <v>270.23975099999996</v>
      </c>
      <c r="T223" s="61">
        <f t="shared" si="79"/>
        <v>280.45672499999995</v>
      </c>
      <c r="U223" s="61">
        <f t="shared" si="79"/>
        <v>290.69853999999998</v>
      </c>
      <c r="V223" s="61">
        <f t="shared" si="79"/>
        <v>301.59203199999996</v>
      </c>
      <c r="W223" s="61">
        <f t="shared" si="79"/>
        <v>310.25239599999998</v>
      </c>
      <c r="X223" s="61">
        <f t="shared" si="79"/>
        <v>320.69240500000001</v>
      </c>
      <c r="Y223" s="61">
        <f t="shared" si="79"/>
        <v>330.26707699999997</v>
      </c>
      <c r="Z223" s="61">
        <f t="shared" si="79"/>
        <v>339.55382900000006</v>
      </c>
      <c r="AA223" s="61">
        <f t="shared" si="79"/>
        <v>343.03806199999997</v>
      </c>
      <c r="AB223" s="61">
        <f t="shared" si="79"/>
        <v>350.82236</v>
      </c>
      <c r="AC223" s="61">
        <f t="shared" si="79"/>
        <v>349.67735599999997</v>
      </c>
      <c r="AD223" s="61">
        <f t="shared" si="79"/>
        <v>356.20580700000005</v>
      </c>
      <c r="AE223" s="61">
        <f t="shared" si="79"/>
        <v>366.93186521999996</v>
      </c>
      <c r="AF223" s="61">
        <f t="shared" si="79"/>
        <v>373.89644822000014</v>
      </c>
      <c r="AG223" s="61">
        <f t="shared" si="79"/>
        <v>383.59590022000003</v>
      </c>
      <c r="AH223" s="61">
        <f t="shared" si="79"/>
        <v>395.21181722</v>
      </c>
      <c r="AI223" s="61">
        <f t="shared" si="79"/>
        <v>416.03446433000011</v>
      </c>
      <c r="AJ223" s="61">
        <f t="shared" si="79"/>
        <v>417.63493000000011</v>
      </c>
      <c r="AK223" s="61">
        <f t="shared" si="79"/>
        <v>420.45984666999993</v>
      </c>
      <c r="AL223" s="61">
        <f t="shared" si="79"/>
        <v>428.71293466999998</v>
      </c>
      <c r="AM223" s="61">
        <f t="shared" si="79"/>
        <v>446.63626586000009</v>
      </c>
      <c r="AN223" s="61">
        <f t="shared" si="79"/>
        <v>457.40773248000005</v>
      </c>
      <c r="AO223" s="61">
        <f t="shared" si="79"/>
        <v>464.0818228600001</v>
      </c>
      <c r="AP223" s="61">
        <f t="shared" si="79"/>
        <v>471.82986156999999</v>
      </c>
      <c r="AQ223" s="61">
        <f t="shared" si="79"/>
        <v>479.02052871000001</v>
      </c>
      <c r="AR223" s="61">
        <f t="shared" si="79"/>
        <v>492.78807900000004</v>
      </c>
      <c r="AS223" s="61">
        <f t="shared" si="79"/>
        <v>496.40276962000002</v>
      </c>
      <c r="AT223" s="61">
        <f t="shared" si="79"/>
        <v>497.89246262</v>
      </c>
      <c r="AU223" s="61">
        <f t="shared" si="79"/>
        <v>508.6648738099999</v>
      </c>
      <c r="AV223" s="61">
        <f t="shared" si="79"/>
        <v>518.81646255999988</v>
      </c>
      <c r="AW223" s="61">
        <f t="shared" si="79"/>
        <v>529.41454747</v>
      </c>
      <c r="AX223" s="61">
        <f t="shared" si="79"/>
        <v>551.54227747000004</v>
      </c>
      <c r="AY223" s="61">
        <f t="shared" si="79"/>
        <v>558.58612233999997</v>
      </c>
      <c r="AZ223" s="61">
        <f t="shared" si="79"/>
        <v>577.13133243000004</v>
      </c>
      <c r="BA223" s="61">
        <f t="shared" si="79"/>
        <v>579.42205928999999</v>
      </c>
      <c r="BB223" s="61">
        <f t="shared" si="79"/>
        <v>602.42172780999988</v>
      </c>
      <c r="BC223" s="61">
        <f t="shared" si="79"/>
        <v>616.87320494999994</v>
      </c>
      <c r="BD223" s="61">
        <f t="shared" si="79"/>
        <v>628.25776702000007</v>
      </c>
      <c r="BE223" s="61">
        <f t="shared" si="79"/>
        <v>640.73258407000003</v>
      </c>
      <c r="BF223" s="61">
        <f t="shared" si="79"/>
        <v>648.71489499999996</v>
      </c>
      <c r="BG223" s="62">
        <f t="shared" si="79"/>
        <v>672.85093288904147</v>
      </c>
      <c r="BH223" s="38"/>
      <c r="BI223"/>
      <c r="BJ223"/>
      <c r="BK223"/>
      <c r="BL223"/>
      <c r="BM223"/>
      <c r="BN223"/>
      <c r="BO223"/>
      <c r="BP223"/>
      <c r="BQ223"/>
    </row>
    <row r="224" spans="1:69" s="37" customFormat="1" x14ac:dyDescent="0.2">
      <c r="A224" s="5" t="s">
        <v>196</v>
      </c>
      <c r="B224" s="5" t="s">
        <v>11</v>
      </c>
      <c r="C224" s="5" t="s">
        <v>169</v>
      </c>
      <c r="D224" s="5" t="s">
        <v>197</v>
      </c>
      <c r="E224" s="5" t="s">
        <v>11</v>
      </c>
      <c r="F224" s="67">
        <f>(F225*1000)/F223</f>
        <v>309.0454469933992</v>
      </c>
      <c r="G224" s="67">
        <f t="shared" ref="G224:BG224" si="80">(G225*1000)/G223</f>
        <v>315.71667356866612</v>
      </c>
      <c r="H224" s="67">
        <f t="shared" si="80"/>
        <v>316.04072848018399</v>
      </c>
      <c r="I224" s="67">
        <f t="shared" si="80"/>
        <v>318.55957811297992</v>
      </c>
      <c r="J224" s="67">
        <f t="shared" si="80"/>
        <v>319.40739870253952</v>
      </c>
      <c r="K224" s="67">
        <f t="shared" si="80"/>
        <v>319.40175595773667</v>
      </c>
      <c r="L224" s="67">
        <f t="shared" si="80"/>
        <v>323.6740612831324</v>
      </c>
      <c r="M224" s="67">
        <f t="shared" si="80"/>
        <v>327.60389768175258</v>
      </c>
      <c r="N224" s="67">
        <f t="shared" si="80"/>
        <v>329.57060337450707</v>
      </c>
      <c r="O224" s="67">
        <f t="shared" si="80"/>
        <v>328.07902860204723</v>
      </c>
      <c r="P224" s="67">
        <f t="shared" si="80"/>
        <v>333.85742811627398</v>
      </c>
      <c r="Q224" s="67">
        <f t="shared" si="80"/>
        <v>341.45597211570833</v>
      </c>
      <c r="R224" s="67">
        <f t="shared" si="80"/>
        <v>346.9449444869324</v>
      </c>
      <c r="S224" s="67">
        <f t="shared" si="80"/>
        <v>351.68143009427223</v>
      </c>
      <c r="T224" s="67">
        <f t="shared" si="80"/>
        <v>354.61455220943628</v>
      </c>
      <c r="U224" s="67">
        <f t="shared" si="80"/>
        <v>357.97115630508478</v>
      </c>
      <c r="V224" s="67">
        <f t="shared" si="80"/>
        <v>350.58034358149087</v>
      </c>
      <c r="W224" s="67">
        <f t="shared" si="80"/>
        <v>348.93655648029221</v>
      </c>
      <c r="X224" s="67">
        <f t="shared" si="80"/>
        <v>349.9366936987484</v>
      </c>
      <c r="Y224" s="67">
        <f t="shared" si="80"/>
        <v>350.95388315075672</v>
      </c>
      <c r="Z224" s="67">
        <f t="shared" si="80"/>
        <v>355.46673573220096</v>
      </c>
      <c r="AA224" s="67">
        <f t="shared" si="80"/>
        <v>365.57643448906839</v>
      </c>
      <c r="AB224" s="67">
        <f t="shared" si="80"/>
        <v>368.74179889788087</v>
      </c>
      <c r="AC224" s="67">
        <f t="shared" si="80"/>
        <v>381.0779378576633</v>
      </c>
      <c r="AD224" s="67">
        <f t="shared" si="80"/>
        <v>389.50871791935731</v>
      </c>
      <c r="AE224" s="67">
        <f t="shared" si="80"/>
        <v>390.80713563544691</v>
      </c>
      <c r="AF224" s="67">
        <f t="shared" si="80"/>
        <v>395.50751098065621</v>
      </c>
      <c r="AG224" s="67">
        <f t="shared" si="80"/>
        <v>400.02543617383407</v>
      </c>
      <c r="AH224" s="67">
        <f t="shared" si="80"/>
        <v>403.03570353852081</v>
      </c>
      <c r="AI224" s="67">
        <f t="shared" si="80"/>
        <v>396.62103505231499</v>
      </c>
      <c r="AJ224" s="67">
        <f t="shared" si="80"/>
        <v>403.55064946315684</v>
      </c>
      <c r="AK224" s="67">
        <f t="shared" si="80"/>
        <v>415.36534559284712</v>
      </c>
      <c r="AL224" s="67">
        <f t="shared" si="80"/>
        <v>421.0535352261943</v>
      </c>
      <c r="AM224" s="67">
        <f t="shared" si="80"/>
        <v>420.6888651735602</v>
      </c>
      <c r="AN224" s="67">
        <f t="shared" si="80"/>
        <v>433.4217021979801</v>
      </c>
      <c r="AO224" s="67">
        <f t="shared" si="80"/>
        <v>454.40380282598704</v>
      </c>
      <c r="AP224" s="67">
        <f t="shared" si="80"/>
        <v>459.40374443180866</v>
      </c>
      <c r="AQ224" s="67">
        <f t="shared" si="80"/>
        <v>467.55560519117375</v>
      </c>
      <c r="AR224" s="67">
        <f t="shared" si="80"/>
        <v>474.39896645714111</v>
      </c>
      <c r="AS224" s="67">
        <f t="shared" si="80"/>
        <v>481.76025523199428</v>
      </c>
      <c r="AT224" s="67">
        <f t="shared" si="80"/>
        <v>498.13727881093098</v>
      </c>
      <c r="AU224" s="67">
        <f t="shared" si="80"/>
        <v>504.94926139904931</v>
      </c>
      <c r="AV224" s="67">
        <f t="shared" si="80"/>
        <v>517.81612461638326</v>
      </c>
      <c r="AW224" s="67">
        <f t="shared" si="80"/>
        <v>536.1259585449601</v>
      </c>
      <c r="AX224" s="67">
        <f t="shared" si="80"/>
        <v>541.69751178548745</v>
      </c>
      <c r="AY224" s="67">
        <f t="shared" si="80"/>
        <v>565.28609081305228</v>
      </c>
      <c r="AZ224" s="67">
        <f t="shared" si="80"/>
        <v>572.50000494484505</v>
      </c>
      <c r="BA224" s="67">
        <f t="shared" si="80"/>
        <v>591.39671539238884</v>
      </c>
      <c r="BB224" s="67">
        <f t="shared" si="80"/>
        <v>581.1603779178771</v>
      </c>
      <c r="BC224" s="67">
        <f t="shared" si="80"/>
        <v>590.42766221223928</v>
      </c>
      <c r="BD224" s="67">
        <f t="shared" si="80"/>
        <v>601.40163607077523</v>
      </c>
      <c r="BE224" s="67">
        <f t="shared" si="80"/>
        <v>607.30851310581772</v>
      </c>
      <c r="BF224" s="67">
        <f t="shared" si="80"/>
        <v>577.67376098247314</v>
      </c>
      <c r="BG224" s="68">
        <f t="shared" si="80"/>
        <v>573.54166108873483</v>
      </c>
      <c r="BH224" s="38"/>
      <c r="BI224"/>
      <c r="BJ224"/>
      <c r="BK224"/>
      <c r="BL224"/>
      <c r="BM224"/>
      <c r="BN224"/>
      <c r="BO224"/>
      <c r="BP224"/>
      <c r="BQ224"/>
    </row>
    <row r="225" spans="1:69" s="37" customFormat="1" x14ac:dyDescent="0.2">
      <c r="A225" s="6" t="s">
        <v>196</v>
      </c>
      <c r="B225" s="6" t="s">
        <v>112</v>
      </c>
      <c r="C225" s="6" t="s">
        <v>113</v>
      </c>
      <c r="D225" s="6" t="s">
        <v>197</v>
      </c>
      <c r="E225" s="6" t="s">
        <v>114</v>
      </c>
      <c r="F225" s="84">
        <f t="shared" ref="F225:BG225" si="81">F79-F152</f>
        <v>70.24266676000002</v>
      </c>
      <c r="G225" s="84">
        <f t="shared" si="81"/>
        <v>70.950108890000024</v>
      </c>
      <c r="H225" s="84">
        <f t="shared" si="81"/>
        <v>71.855568989999995</v>
      </c>
      <c r="I225" s="84">
        <f t="shared" si="81"/>
        <v>73.259570500000052</v>
      </c>
      <c r="J225" s="84">
        <f t="shared" si="81"/>
        <v>74.921595249999996</v>
      </c>
      <c r="K225" s="84">
        <f t="shared" si="81"/>
        <v>77.463083660000052</v>
      </c>
      <c r="L225" s="84">
        <f t="shared" si="81"/>
        <v>78.926684379999926</v>
      </c>
      <c r="M225" s="84">
        <f t="shared" si="81"/>
        <v>82.434224129999961</v>
      </c>
      <c r="N225" s="84">
        <f t="shared" si="81"/>
        <v>83.932698350000067</v>
      </c>
      <c r="O225" s="84">
        <f t="shared" si="81"/>
        <v>84.032368449999979</v>
      </c>
      <c r="P225" s="84">
        <f t="shared" si="81"/>
        <v>86.892945949999955</v>
      </c>
      <c r="Q225" s="84">
        <f t="shared" si="81"/>
        <v>89.871486050000044</v>
      </c>
      <c r="R225" s="84">
        <f t="shared" si="81"/>
        <v>91.467345999999964</v>
      </c>
      <c r="S225" s="84">
        <f t="shared" si="81"/>
        <v>95.03830210000001</v>
      </c>
      <c r="T225" s="84">
        <f t="shared" si="81"/>
        <v>99.454035949999991</v>
      </c>
      <c r="U225" s="84">
        <f t="shared" si="81"/>
        <v>104.06169249999994</v>
      </c>
      <c r="V225" s="84">
        <f t="shared" si="81"/>
        <v>105.73223819999998</v>
      </c>
      <c r="W225" s="84">
        <f t="shared" si="81"/>
        <v>108.25840269999998</v>
      </c>
      <c r="X225" s="84">
        <f t="shared" si="81"/>
        <v>112.22203989999997</v>
      </c>
      <c r="Y225" s="84">
        <f t="shared" si="81"/>
        <v>115.90851314999998</v>
      </c>
      <c r="Z225" s="84">
        <f t="shared" si="81"/>
        <v>120.70009119999997</v>
      </c>
      <c r="AA225" s="84">
        <f t="shared" si="81"/>
        <v>125.40663159999997</v>
      </c>
      <c r="AB225" s="84">
        <f t="shared" si="81"/>
        <v>129.36286811999997</v>
      </c>
      <c r="AC225" s="84">
        <f t="shared" si="81"/>
        <v>133.25432574000001</v>
      </c>
      <c r="AD225" s="84">
        <f t="shared" si="81"/>
        <v>138.74526720000006</v>
      </c>
      <c r="AE225" s="84">
        <f t="shared" si="81"/>
        <v>143.39959122000005</v>
      </c>
      <c r="AF225" s="84">
        <f t="shared" si="81"/>
        <v>147.87885360000007</v>
      </c>
      <c r="AG225" s="84">
        <f t="shared" si="81"/>
        <v>153.44811730000004</v>
      </c>
      <c r="AH225" s="84">
        <f t="shared" si="81"/>
        <v>159.2844728</v>
      </c>
      <c r="AI225" s="84">
        <f t="shared" si="81"/>
        <v>165.00801986000005</v>
      </c>
      <c r="AJ225" s="84">
        <f t="shared" si="81"/>
        <v>168.5368472400001</v>
      </c>
      <c r="AK225" s="84">
        <f t="shared" si="81"/>
        <v>174.64444952000002</v>
      </c>
      <c r="AL225" s="84">
        <f t="shared" si="81"/>
        <v>180.51109673999997</v>
      </c>
      <c r="AM225" s="84">
        <f t="shared" si="81"/>
        <v>187.89490382999998</v>
      </c>
      <c r="AN225" s="84">
        <f t="shared" si="81"/>
        <v>198.25043800999993</v>
      </c>
      <c r="AO225" s="84">
        <f t="shared" si="81"/>
        <v>210.88054513000014</v>
      </c>
      <c r="AP225" s="84">
        <f t="shared" si="81"/>
        <v>216.76040513999993</v>
      </c>
      <c r="AQ225" s="84">
        <f t="shared" si="81"/>
        <v>223.96873320000009</v>
      </c>
      <c r="AR225" s="84">
        <f t="shared" si="81"/>
        <v>233.77815536000003</v>
      </c>
      <c r="AS225" s="84">
        <f t="shared" si="81"/>
        <v>239.14712499000007</v>
      </c>
      <c r="AT225" s="84">
        <f t="shared" si="81"/>
        <v>248.01879646999998</v>
      </c>
      <c r="AU225" s="84">
        <f t="shared" si="81"/>
        <v>256.84995233000006</v>
      </c>
      <c r="AV225" s="84">
        <f t="shared" si="81"/>
        <v>268.65153003</v>
      </c>
      <c r="AW225" s="84">
        <f t="shared" si="81"/>
        <v>283.83288173</v>
      </c>
      <c r="AX225" s="84">
        <f t="shared" si="81"/>
        <v>298.76907934999997</v>
      </c>
      <c r="AY225" s="84">
        <f t="shared" si="81"/>
        <v>315.76096547999998</v>
      </c>
      <c r="AZ225" s="84">
        <f t="shared" si="81"/>
        <v>330.40769067000002</v>
      </c>
      <c r="BA225" s="84">
        <f t="shared" si="81"/>
        <v>342.66830268999996</v>
      </c>
      <c r="BB225" s="84">
        <f t="shared" si="81"/>
        <v>350.10363900000004</v>
      </c>
      <c r="BC225" s="84">
        <f t="shared" si="81"/>
        <v>364.21900428000004</v>
      </c>
      <c r="BD225" s="84">
        <f t="shared" si="81"/>
        <v>377.83524895999994</v>
      </c>
      <c r="BE225" s="84">
        <f t="shared" si="81"/>
        <v>389.12235293000003</v>
      </c>
      <c r="BF225" s="84">
        <f t="shared" si="81"/>
        <v>374.74557320000008</v>
      </c>
      <c r="BG225" s="85">
        <f t="shared" si="81"/>
        <v>385.90804171428567</v>
      </c>
      <c r="BH225" s="38"/>
      <c r="BI225"/>
      <c r="BJ225"/>
      <c r="BK225"/>
      <c r="BL225"/>
      <c r="BM225"/>
      <c r="BN225"/>
      <c r="BO225"/>
      <c r="BP225"/>
      <c r="BQ225"/>
    </row>
    <row r="226" spans="1:69" s="37" customFormat="1" x14ac:dyDescent="0.2">
      <c r="A226" s="87"/>
      <c r="B226" s="87"/>
      <c r="C226" s="87"/>
      <c r="P226" s="17"/>
      <c r="BH226" s="38"/>
      <c r="BI226"/>
      <c r="BJ226"/>
      <c r="BK226"/>
      <c r="BL226"/>
      <c r="BM226"/>
      <c r="BN226"/>
      <c r="BO226"/>
      <c r="BP226"/>
      <c r="BQ226"/>
    </row>
    <row r="227" spans="1:69" x14ac:dyDescent="0.2">
      <c r="A227" s="87"/>
      <c r="B227" s="87"/>
      <c r="C227" s="8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row>
    <row r="228" spans="1:69" ht="15" x14ac:dyDescent="0.2">
      <c r="A228" s="45" t="s">
        <v>203</v>
      </c>
      <c r="B228" s="46"/>
      <c r="C228" s="46"/>
      <c r="D228" s="37"/>
      <c r="E228" s="46"/>
      <c r="F228" s="37"/>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1"/>
      <c r="AI228" s="90"/>
      <c r="AJ228" s="90"/>
      <c r="AK228" s="90"/>
      <c r="AL228" s="90"/>
      <c r="AM228" s="90"/>
      <c r="AN228" s="90"/>
      <c r="AO228" s="90"/>
      <c r="AP228" s="90"/>
      <c r="AQ228" s="90"/>
      <c r="AR228" s="91"/>
      <c r="AS228" s="91"/>
      <c r="AT228" s="91"/>
      <c r="AU228" s="92"/>
      <c r="AV228" s="91"/>
      <c r="AW228" s="91"/>
      <c r="AX228" s="91"/>
      <c r="AY228" s="91"/>
      <c r="AZ228" s="92"/>
      <c r="BA228" s="93"/>
      <c r="BB228" s="37"/>
      <c r="BC228" s="37"/>
      <c r="BD228" s="37"/>
      <c r="BE228" s="47" t="s">
        <v>46</v>
      </c>
      <c r="BF228" s="37"/>
      <c r="BG228" s="37"/>
    </row>
    <row r="229" spans="1:69" x14ac:dyDescent="0.2">
      <c r="A229" s="179" t="s">
        <v>47</v>
      </c>
      <c r="B229" s="179" t="s">
        <v>6</v>
      </c>
      <c r="C229" s="179" t="s">
        <v>5</v>
      </c>
      <c r="D229" s="179" t="s">
        <v>48</v>
      </c>
      <c r="E229" s="179" t="s">
        <v>49</v>
      </c>
      <c r="F229" s="20" t="s">
        <v>50</v>
      </c>
      <c r="G229" s="20" t="s">
        <v>51</v>
      </c>
      <c r="H229" s="20" t="s">
        <v>52</v>
      </c>
      <c r="I229" s="20" t="s">
        <v>53</v>
      </c>
      <c r="J229" s="20" t="s">
        <v>54</v>
      </c>
      <c r="K229" s="20" t="s">
        <v>55</v>
      </c>
      <c r="L229" s="20" t="s">
        <v>56</v>
      </c>
      <c r="M229" s="20" t="s">
        <v>57</v>
      </c>
      <c r="N229" s="20" t="s">
        <v>58</v>
      </c>
      <c r="O229" s="20" t="s">
        <v>59</v>
      </c>
      <c r="P229" s="20" t="s">
        <v>60</v>
      </c>
      <c r="Q229" s="20" t="s">
        <v>61</v>
      </c>
      <c r="R229" s="20" t="s">
        <v>62</v>
      </c>
      <c r="S229" s="20" t="s">
        <v>63</v>
      </c>
      <c r="T229" s="20" t="s">
        <v>64</v>
      </c>
      <c r="U229" s="20" t="s">
        <v>65</v>
      </c>
      <c r="V229" s="20" t="s">
        <v>66</v>
      </c>
      <c r="W229" s="20" t="s">
        <v>67</v>
      </c>
      <c r="X229" s="20" t="s">
        <v>68</v>
      </c>
      <c r="Y229" s="20" t="s">
        <v>69</v>
      </c>
      <c r="Z229" s="20" t="s">
        <v>70</v>
      </c>
      <c r="AA229" s="20" t="s">
        <v>71</v>
      </c>
      <c r="AB229" s="20" t="s">
        <v>72</v>
      </c>
      <c r="AC229" s="20" t="s">
        <v>73</v>
      </c>
      <c r="AD229" s="20" t="s">
        <v>74</v>
      </c>
      <c r="AE229" s="20" t="s">
        <v>75</v>
      </c>
      <c r="AF229" s="20" t="s">
        <v>76</v>
      </c>
      <c r="AG229" s="20" t="s">
        <v>77</v>
      </c>
      <c r="AH229" s="20" t="s">
        <v>78</v>
      </c>
      <c r="AI229" s="20" t="s">
        <v>79</v>
      </c>
      <c r="AJ229" s="20" t="s">
        <v>80</v>
      </c>
      <c r="AK229" s="20" t="s">
        <v>81</v>
      </c>
      <c r="AL229" s="20" t="s">
        <v>82</v>
      </c>
      <c r="AM229" s="20" t="s">
        <v>83</v>
      </c>
      <c r="AN229" s="20" t="s">
        <v>84</v>
      </c>
      <c r="AO229" s="20" t="s">
        <v>85</v>
      </c>
      <c r="AP229" s="20" t="s">
        <v>86</v>
      </c>
      <c r="AQ229" s="20" t="s">
        <v>87</v>
      </c>
      <c r="AR229" s="20" t="s">
        <v>88</v>
      </c>
      <c r="AS229" s="20" t="s">
        <v>89</v>
      </c>
      <c r="AT229" s="20" t="s">
        <v>90</v>
      </c>
      <c r="AU229" s="20" t="s">
        <v>91</v>
      </c>
      <c r="AV229" s="20" t="s">
        <v>92</v>
      </c>
      <c r="AW229" s="20" t="s">
        <v>93</v>
      </c>
      <c r="AX229" s="20" t="s">
        <v>94</v>
      </c>
      <c r="AY229" s="20" t="s">
        <v>95</v>
      </c>
      <c r="AZ229" s="20" t="s">
        <v>96</v>
      </c>
      <c r="BA229" s="20" t="s">
        <v>97</v>
      </c>
      <c r="BB229" s="20" t="s">
        <v>98</v>
      </c>
      <c r="BC229" s="20" t="s">
        <v>99</v>
      </c>
      <c r="BD229" s="20" t="s">
        <v>100</v>
      </c>
      <c r="BE229" s="20" t="s">
        <v>101</v>
      </c>
      <c r="BF229" s="20" t="s">
        <v>102</v>
      </c>
      <c r="BG229" s="20" t="s">
        <v>103</v>
      </c>
      <c r="BH229" s="38"/>
      <c r="BI229" s="179" t="s">
        <v>104</v>
      </c>
      <c r="BJ229" s="179" t="s">
        <v>105</v>
      </c>
      <c r="BK229" s="20" t="s">
        <v>100</v>
      </c>
      <c r="BL229" s="20" t="s">
        <v>101</v>
      </c>
      <c r="BM229" s="20" t="s">
        <v>102</v>
      </c>
      <c r="BN229" s="20" t="s">
        <v>103</v>
      </c>
      <c r="BO229" s="181" t="s">
        <v>106</v>
      </c>
      <c r="BP229" s="182"/>
      <c r="BQ229" s="183"/>
    </row>
    <row r="230" spans="1:69" x14ac:dyDescent="0.2">
      <c r="A230" s="184"/>
      <c r="B230" s="184"/>
      <c r="C230" s="184"/>
      <c r="D230" s="184"/>
      <c r="E230" s="184"/>
      <c r="F230" s="20">
        <v>1961</v>
      </c>
      <c r="G230" s="20">
        <v>1962</v>
      </c>
      <c r="H230" s="20">
        <v>1963</v>
      </c>
      <c r="I230" s="20">
        <v>1964</v>
      </c>
      <c r="J230" s="20">
        <v>1965</v>
      </c>
      <c r="K230" s="20">
        <v>1966</v>
      </c>
      <c r="L230" s="20">
        <v>1967</v>
      </c>
      <c r="M230" s="20">
        <v>1968</v>
      </c>
      <c r="N230" s="20">
        <v>1969</v>
      </c>
      <c r="O230" s="20">
        <v>1970</v>
      </c>
      <c r="P230" s="20">
        <v>1971</v>
      </c>
      <c r="Q230" s="20">
        <v>1972</v>
      </c>
      <c r="R230" s="20">
        <v>1973</v>
      </c>
      <c r="S230" s="20">
        <v>1974</v>
      </c>
      <c r="T230" s="20">
        <v>1975</v>
      </c>
      <c r="U230" s="20">
        <v>1976</v>
      </c>
      <c r="V230" s="20">
        <v>1977</v>
      </c>
      <c r="W230" s="20">
        <v>1978</v>
      </c>
      <c r="X230" s="20">
        <v>1979</v>
      </c>
      <c r="Y230" s="20">
        <v>1980</v>
      </c>
      <c r="Z230" s="20">
        <v>1981</v>
      </c>
      <c r="AA230" s="20">
        <v>1982</v>
      </c>
      <c r="AB230" s="20">
        <v>1983</v>
      </c>
      <c r="AC230" s="20">
        <v>1984</v>
      </c>
      <c r="AD230" s="20">
        <v>1985</v>
      </c>
      <c r="AE230" s="20">
        <v>1986</v>
      </c>
      <c r="AF230" s="20">
        <v>1987</v>
      </c>
      <c r="AG230" s="20">
        <v>1988</v>
      </c>
      <c r="AH230" s="20">
        <v>1989</v>
      </c>
      <c r="AI230" s="20">
        <v>1990</v>
      </c>
      <c r="AJ230" s="20">
        <v>1991</v>
      </c>
      <c r="AK230" s="20">
        <v>1992</v>
      </c>
      <c r="AL230" s="20">
        <v>1993</v>
      </c>
      <c r="AM230" s="20">
        <v>1994</v>
      </c>
      <c r="AN230" s="20">
        <v>1995</v>
      </c>
      <c r="AO230" s="20">
        <v>1996</v>
      </c>
      <c r="AP230" s="20">
        <v>1997</v>
      </c>
      <c r="AQ230" s="20">
        <v>1998</v>
      </c>
      <c r="AR230" s="20">
        <v>1999</v>
      </c>
      <c r="AS230" s="20">
        <v>2000</v>
      </c>
      <c r="AT230" s="20">
        <v>2001</v>
      </c>
      <c r="AU230" s="20">
        <v>2002</v>
      </c>
      <c r="AV230" s="20">
        <v>2003</v>
      </c>
      <c r="AW230" s="20">
        <v>2004</v>
      </c>
      <c r="AX230" s="20">
        <v>2005</v>
      </c>
      <c r="AY230" s="20">
        <v>2006</v>
      </c>
      <c r="AZ230" s="20">
        <v>2007</v>
      </c>
      <c r="BA230" s="20">
        <v>2008</v>
      </c>
      <c r="BB230" s="20">
        <v>2009</v>
      </c>
      <c r="BC230" s="20">
        <v>2010</v>
      </c>
      <c r="BD230" s="20">
        <v>2011</v>
      </c>
      <c r="BE230" s="20">
        <v>2012</v>
      </c>
      <c r="BF230" s="20">
        <v>2013</v>
      </c>
      <c r="BG230" s="20">
        <v>2014</v>
      </c>
      <c r="BH230" s="38"/>
      <c r="BI230" s="180"/>
      <c r="BJ230" s="180"/>
      <c r="BK230" s="48">
        <v>2011</v>
      </c>
      <c r="BL230" s="48">
        <v>2012</v>
      </c>
      <c r="BM230" s="48">
        <v>2013</v>
      </c>
      <c r="BN230" s="48">
        <v>2014</v>
      </c>
      <c r="BO230" s="48" t="s">
        <v>107</v>
      </c>
      <c r="BP230" s="48" t="s">
        <v>108</v>
      </c>
      <c r="BQ230" s="48" t="s">
        <v>109</v>
      </c>
    </row>
    <row r="231" spans="1:69" s="37" customFormat="1" x14ac:dyDescent="0.2">
      <c r="A231" s="49" t="s">
        <v>110</v>
      </c>
      <c r="B231" s="50" t="s">
        <v>13</v>
      </c>
      <c r="C231" s="50" t="s">
        <v>15</v>
      </c>
      <c r="D231" s="50" t="s">
        <v>110</v>
      </c>
      <c r="E231" s="50" t="s">
        <v>12</v>
      </c>
      <c r="F231" s="1">
        <v>31.114999999999998</v>
      </c>
      <c r="G231" s="1">
        <v>28.533000000000001</v>
      </c>
      <c r="H231" s="1">
        <v>29.571007999999999</v>
      </c>
      <c r="I231" s="1">
        <v>32.155999999999999</v>
      </c>
      <c r="J231" s="1">
        <v>31.509</v>
      </c>
      <c r="K231" s="1">
        <v>32.093353</v>
      </c>
      <c r="L231" s="1">
        <v>35.803573</v>
      </c>
      <c r="M231" s="1">
        <v>34.070214999999997</v>
      </c>
      <c r="N231" s="1">
        <v>29.18046</v>
      </c>
      <c r="O231" s="1">
        <v>22.681270000000001</v>
      </c>
      <c r="P231" s="1">
        <v>27.150670999999999</v>
      </c>
      <c r="Q231" s="1">
        <v>27.782373</v>
      </c>
      <c r="R231" s="1">
        <v>31.48762</v>
      </c>
      <c r="S231" s="1">
        <v>35.391120000000001</v>
      </c>
      <c r="T231" s="1">
        <v>37.603586999999997</v>
      </c>
      <c r="U231" s="1">
        <v>39.954436000000001</v>
      </c>
      <c r="V231" s="1">
        <v>37.101896000000004</v>
      </c>
      <c r="W231" s="1">
        <v>33.43806</v>
      </c>
      <c r="X231" s="1">
        <v>35.797612000000001</v>
      </c>
      <c r="Y231" s="1">
        <v>39.991999999999997</v>
      </c>
      <c r="Z231" s="1">
        <v>45.061608</v>
      </c>
      <c r="AA231" s="1">
        <v>44.061304</v>
      </c>
      <c r="AB231" s="1">
        <v>38.523795999999997</v>
      </c>
      <c r="AC231" s="1">
        <v>40.245908</v>
      </c>
      <c r="AD231" s="1">
        <v>39.912999999999997</v>
      </c>
      <c r="AE231" s="1">
        <v>38.788407999999997</v>
      </c>
      <c r="AF231" s="1">
        <v>36.103700000000003</v>
      </c>
      <c r="AG231" s="1">
        <v>34.469307999999998</v>
      </c>
      <c r="AH231" s="1">
        <v>38.884507999999997</v>
      </c>
      <c r="AI231" s="1">
        <v>42.0625</v>
      </c>
      <c r="AJ231" s="1">
        <v>37.552900000000001</v>
      </c>
      <c r="AK231" s="1">
        <v>39.229100000000003</v>
      </c>
      <c r="AL231" s="1">
        <v>37.752899999999997</v>
      </c>
      <c r="AM231" s="1">
        <v>35.770000000000003</v>
      </c>
      <c r="AN231" s="1">
        <v>35.807699999999997</v>
      </c>
      <c r="AO231" s="1">
        <v>37.676000000000002</v>
      </c>
      <c r="AP231" s="1">
        <v>36.823900000000002</v>
      </c>
      <c r="AQ231" s="1">
        <v>34.557699999999997</v>
      </c>
      <c r="AR231" s="1">
        <v>32.155799999999999</v>
      </c>
      <c r="AS231" s="1">
        <v>32.328865</v>
      </c>
      <c r="AT231" s="1">
        <v>30.222038000000001</v>
      </c>
      <c r="AU231" s="1">
        <v>27.255015</v>
      </c>
      <c r="AV231" s="1">
        <v>31.688569999999999</v>
      </c>
      <c r="AW231" s="1">
        <v>29.610855000000001</v>
      </c>
      <c r="AX231" s="1">
        <v>29.680388000000001</v>
      </c>
      <c r="AY231" s="1">
        <v>28.621292</v>
      </c>
      <c r="AZ231" s="1">
        <v>29.275085000000001</v>
      </c>
      <c r="BA231" s="1">
        <v>32.572527999999998</v>
      </c>
      <c r="BB231" s="1">
        <v>29.8294</v>
      </c>
      <c r="BC231" s="1">
        <v>27.539629999999999</v>
      </c>
      <c r="BD231" s="1">
        <v>27.039960000000001</v>
      </c>
      <c r="BE231" s="1">
        <v>29.294844000000001</v>
      </c>
      <c r="BF231" s="1">
        <v>28.715706000000001</v>
      </c>
      <c r="BG231" s="51">
        <f>BF231+(BF231*BQ231)</f>
        <v>28.182443344214096</v>
      </c>
      <c r="BH231" s="38"/>
      <c r="BI231" s="50" t="s">
        <v>110</v>
      </c>
      <c r="BJ231" s="50" t="s">
        <v>111</v>
      </c>
      <c r="BK231" s="1"/>
      <c r="BL231" s="1"/>
      <c r="BM231" s="1">
        <v>28.773720000000001</v>
      </c>
      <c r="BN231" s="1">
        <v>28.239380000000001</v>
      </c>
      <c r="BO231" s="52"/>
      <c r="BP231" s="52"/>
      <c r="BQ231" s="52">
        <f>(BN231-BM231)/BM231</f>
        <v>-1.8570417728399395E-2</v>
      </c>
    </row>
    <row r="232" spans="1:69" s="37" customFormat="1" x14ac:dyDescent="0.2">
      <c r="A232" s="53" t="s">
        <v>110</v>
      </c>
      <c r="B232" s="54" t="s">
        <v>11</v>
      </c>
      <c r="C232" s="54" t="s">
        <v>14</v>
      </c>
      <c r="D232" s="54" t="s">
        <v>110</v>
      </c>
      <c r="E232" s="54" t="s">
        <v>11</v>
      </c>
      <c r="F232" s="55">
        <v>1.3257920000000001</v>
      </c>
      <c r="G232" s="55">
        <v>1.5810110000000002</v>
      </c>
      <c r="H232" s="55">
        <v>1.7213779999999999</v>
      </c>
      <c r="I232" s="55">
        <v>1.594632</v>
      </c>
      <c r="J232" s="55">
        <v>1.6972610000000001</v>
      </c>
      <c r="K232" s="55">
        <v>1.808184</v>
      </c>
      <c r="L232" s="55">
        <v>1.5967040000000001</v>
      </c>
      <c r="M232" s="55">
        <v>1.7626660000000001</v>
      </c>
      <c r="N232" s="55">
        <v>1.9715819999999999</v>
      </c>
      <c r="O232" s="55">
        <v>2.0196509999999996</v>
      </c>
      <c r="P232" s="55">
        <v>2.1533570000000002</v>
      </c>
      <c r="Q232" s="55">
        <v>2.0371049999999999</v>
      </c>
      <c r="R232" s="55">
        <v>1.9918919999999998</v>
      </c>
      <c r="S232" s="55">
        <v>1.7462060000000001</v>
      </c>
      <c r="T232" s="55">
        <v>1.993614</v>
      </c>
      <c r="U232" s="55">
        <v>2.0540500000000002</v>
      </c>
      <c r="V232" s="55">
        <v>2.0357249999999998</v>
      </c>
      <c r="W232" s="55">
        <v>2.0772569999999999</v>
      </c>
      <c r="X232" s="55">
        <v>2.1028380000000002</v>
      </c>
      <c r="Y232" s="55">
        <v>2.1027080000000002</v>
      </c>
      <c r="Z232" s="55">
        <v>2.2326830000000002</v>
      </c>
      <c r="AA232" s="55">
        <v>2.3141919999999998</v>
      </c>
      <c r="AB232" s="55">
        <v>2.3965160000000001</v>
      </c>
      <c r="AC232" s="55">
        <v>2.2811240000000002</v>
      </c>
      <c r="AD232" s="55">
        <v>2.2605919999999999</v>
      </c>
      <c r="AE232" s="55">
        <v>2.2758090000000002</v>
      </c>
      <c r="AF232" s="55">
        <v>2.3074310000000002</v>
      </c>
      <c r="AG232" s="55">
        <v>1.892495</v>
      </c>
      <c r="AH232" s="55">
        <v>2.0631409999999999</v>
      </c>
      <c r="AI232" s="55">
        <v>2.529379</v>
      </c>
      <c r="AJ232" s="55">
        <v>2.2857249999999998</v>
      </c>
      <c r="AK232" s="55">
        <v>2.4729909999999999</v>
      </c>
      <c r="AL232" s="55">
        <v>2.4495580000000001</v>
      </c>
      <c r="AM232" s="55">
        <v>2.4066959999999997</v>
      </c>
      <c r="AN232" s="55">
        <v>2.3568509999999998</v>
      </c>
      <c r="AO232" s="55">
        <v>2.436124</v>
      </c>
      <c r="AP232" s="55">
        <v>2.4933890000000001</v>
      </c>
      <c r="AQ232" s="55">
        <v>2.702995</v>
      </c>
      <c r="AR232" s="55">
        <v>2.7835749999999999</v>
      </c>
      <c r="AS232" s="55">
        <v>2.6965029999999999</v>
      </c>
      <c r="AT232" s="55">
        <v>2.4363060000000001</v>
      </c>
      <c r="AU232" s="55">
        <v>2.1891479999999999</v>
      </c>
      <c r="AV232" s="55">
        <v>2.7407939999999997</v>
      </c>
      <c r="AW232" s="55">
        <v>2.8196599999999998</v>
      </c>
      <c r="AX232" s="55">
        <v>2.7961259999999997</v>
      </c>
      <c r="AY232" s="55">
        <v>2.602309</v>
      </c>
      <c r="AZ232" s="55">
        <v>2.5917720000000002</v>
      </c>
      <c r="BA232" s="55">
        <v>2.9665240000000002</v>
      </c>
      <c r="BB232" s="55">
        <v>2.923737</v>
      </c>
      <c r="BC232" s="55">
        <v>3.0221619999999998</v>
      </c>
      <c r="BD232" s="55">
        <v>2.9465539999999999</v>
      </c>
      <c r="BE232" s="55">
        <v>3.0340689999999997</v>
      </c>
      <c r="BF232" s="55">
        <v>3.3255760000000003</v>
      </c>
      <c r="BG232" s="56">
        <f>BG233/BG231</f>
        <v>2.9911273684128306</v>
      </c>
      <c r="BH232" s="38"/>
      <c r="BI232" s="54"/>
      <c r="BJ232" s="54"/>
      <c r="BK232" s="55"/>
      <c r="BL232" s="55"/>
      <c r="BM232" s="55"/>
      <c r="BN232" s="55"/>
      <c r="BO232" s="57"/>
      <c r="BP232" s="57"/>
      <c r="BQ232" s="57"/>
    </row>
    <row r="233" spans="1:69" s="37" customFormat="1" x14ac:dyDescent="0.2">
      <c r="A233" s="53" t="s">
        <v>110</v>
      </c>
      <c r="B233" s="54" t="s">
        <v>112</v>
      </c>
      <c r="C233" s="54" t="s">
        <v>113</v>
      </c>
      <c r="D233" s="54" t="s">
        <v>110</v>
      </c>
      <c r="E233" s="54" t="s">
        <v>114</v>
      </c>
      <c r="F233" s="2">
        <v>41.252007999999996</v>
      </c>
      <c r="G233" s="2">
        <v>45.110999999999997</v>
      </c>
      <c r="H233" s="2">
        <v>50.902895999999998</v>
      </c>
      <c r="I233" s="2">
        <v>51.277000000000001</v>
      </c>
      <c r="J233" s="2">
        <v>53.479008</v>
      </c>
      <c r="K233" s="2">
        <v>58.030687999999998</v>
      </c>
      <c r="L233" s="2">
        <v>57.167695000000002</v>
      </c>
      <c r="M233" s="2">
        <v>60.054416000000003</v>
      </c>
      <c r="N233" s="2">
        <v>57.531663999999999</v>
      </c>
      <c r="O233" s="2">
        <v>45.808253999999998</v>
      </c>
      <c r="P233" s="2">
        <v>58.465086999999997</v>
      </c>
      <c r="Q233" s="2">
        <v>56.595598000000003</v>
      </c>
      <c r="R233" s="2">
        <v>62.719954000000001</v>
      </c>
      <c r="S233" s="2">
        <v>61.800187999999999</v>
      </c>
      <c r="T233" s="2">
        <v>74.967055999999999</v>
      </c>
      <c r="U233" s="2">
        <v>82.068399999999997</v>
      </c>
      <c r="V233" s="2">
        <v>75.529263999999998</v>
      </c>
      <c r="W233" s="2">
        <v>69.459456000000003</v>
      </c>
      <c r="X233" s="2">
        <v>75.276576000000006</v>
      </c>
      <c r="Y233" s="2">
        <v>84.091504</v>
      </c>
      <c r="Z233" s="2">
        <v>100.608304</v>
      </c>
      <c r="AA233" s="2">
        <v>101.96630399999999</v>
      </c>
      <c r="AB233" s="2">
        <v>92.322912000000002</v>
      </c>
      <c r="AC233" s="2">
        <v>91.805903999999998</v>
      </c>
      <c r="AD233" s="2">
        <v>90.227007999999998</v>
      </c>
      <c r="AE233" s="2">
        <v>88.275008</v>
      </c>
      <c r="AF233" s="2">
        <v>83.306808000000004</v>
      </c>
      <c r="AG233" s="2">
        <v>65.233000000000004</v>
      </c>
      <c r="AH233" s="2">
        <v>80.224208000000004</v>
      </c>
      <c r="AI233" s="2">
        <v>106.392</v>
      </c>
      <c r="AJ233" s="2">
        <v>85.835599999999999</v>
      </c>
      <c r="AK233" s="2">
        <v>97.013199999999998</v>
      </c>
      <c r="AL233" s="2">
        <v>92.477900000000005</v>
      </c>
      <c r="AM233" s="2">
        <v>86.087500000000006</v>
      </c>
      <c r="AN233" s="2">
        <v>84.3934</v>
      </c>
      <c r="AO233" s="2">
        <v>91.7834</v>
      </c>
      <c r="AP233" s="2">
        <v>91.816299999999998</v>
      </c>
      <c r="AQ233" s="2">
        <v>93.409300000000002</v>
      </c>
      <c r="AR233" s="2">
        <v>89.508083999999997</v>
      </c>
      <c r="AS233" s="2">
        <v>87.174874000000003</v>
      </c>
      <c r="AT233" s="2">
        <v>73.630133000000001</v>
      </c>
      <c r="AU233" s="2">
        <v>59.66527</v>
      </c>
      <c r="AV233" s="2">
        <v>86.851854000000003</v>
      </c>
      <c r="AW233" s="2">
        <v>83.492540000000005</v>
      </c>
      <c r="AX233" s="2">
        <v>82.990089999999995</v>
      </c>
      <c r="AY233" s="2">
        <v>74.481441000000004</v>
      </c>
      <c r="AZ233" s="2">
        <v>75.874359999999996</v>
      </c>
      <c r="BA233" s="2">
        <v>96.627200000000002</v>
      </c>
      <c r="BB233" s="2">
        <v>87.213329999999999</v>
      </c>
      <c r="BC233" s="2">
        <v>83.229209999999995</v>
      </c>
      <c r="BD233" s="2">
        <v>79.674710000000005</v>
      </c>
      <c r="BE233" s="2">
        <v>88.882587000000001</v>
      </c>
      <c r="BF233" s="2">
        <v>95.496257999999997</v>
      </c>
      <c r="BG233" s="58">
        <f>BF233+(BF233*BQ233)</f>
        <v>84.297277595622802</v>
      </c>
      <c r="BH233" s="38"/>
      <c r="BI233" s="54" t="s">
        <v>110</v>
      </c>
      <c r="BJ233" s="54" t="s">
        <v>115</v>
      </c>
      <c r="BK233" s="2"/>
      <c r="BL233" s="2"/>
      <c r="BM233" s="2">
        <v>95.635759999999991</v>
      </c>
      <c r="BN233" s="2">
        <v>84.420419999999993</v>
      </c>
      <c r="BO233" s="57"/>
      <c r="BP233" s="57"/>
      <c r="BQ233" s="57">
        <f>(BN233-BM233)/BM233</f>
        <v>-0.11727140559138129</v>
      </c>
    </row>
    <row r="234" spans="1:69" s="37" customFormat="1" x14ac:dyDescent="0.2">
      <c r="A234" s="49" t="s">
        <v>116</v>
      </c>
      <c r="B234" s="50" t="s">
        <v>13</v>
      </c>
      <c r="C234" s="50" t="s">
        <v>15</v>
      </c>
      <c r="D234" s="50" t="s">
        <v>116</v>
      </c>
      <c r="E234" s="50" t="s">
        <v>12</v>
      </c>
      <c r="F234" s="1">
        <v>23.484919999999999</v>
      </c>
      <c r="G234" s="1">
        <v>22.728784000000001</v>
      </c>
      <c r="H234" s="1">
        <v>24.191586000000001</v>
      </c>
      <c r="I234" s="1">
        <v>22.672073000000001</v>
      </c>
      <c r="J234" s="1">
        <v>22.717922999999999</v>
      </c>
      <c r="K234" s="1">
        <v>23.393982999999999</v>
      </c>
      <c r="L234" s="1">
        <v>24.916187999999998</v>
      </c>
      <c r="M234" s="1">
        <v>23.044217</v>
      </c>
      <c r="N234" s="1">
        <v>22.484508000000002</v>
      </c>
      <c r="O234" s="1">
        <v>23.710926000000001</v>
      </c>
      <c r="P234" s="1">
        <v>26.519935</v>
      </c>
      <c r="Q234" s="1">
        <v>23.811378000000001</v>
      </c>
      <c r="R234" s="1">
        <v>25.678163000000001</v>
      </c>
      <c r="S234" s="1">
        <v>27.058928999999999</v>
      </c>
      <c r="T234" s="1">
        <v>28.001422999999999</v>
      </c>
      <c r="U234" s="1">
        <v>29.646056000000002</v>
      </c>
      <c r="V234" s="1">
        <v>29.716851999999999</v>
      </c>
      <c r="W234" s="1">
        <v>29.961193999999999</v>
      </c>
      <c r="X234" s="1">
        <v>30.2514</v>
      </c>
      <c r="Y234" s="1">
        <v>30.548103999999999</v>
      </c>
      <c r="Z234" s="1">
        <v>31.299299999999999</v>
      </c>
      <c r="AA234" s="1">
        <v>30.536904</v>
      </c>
      <c r="AB234" s="1">
        <v>21.908899999999999</v>
      </c>
      <c r="AC234" s="1">
        <v>30.244308</v>
      </c>
      <c r="AD234" s="1">
        <v>31.5594</v>
      </c>
      <c r="AE234" s="1">
        <v>28.878807999999999</v>
      </c>
      <c r="AF234" s="1">
        <v>25.0793</v>
      </c>
      <c r="AG234" s="1">
        <v>24.554407999999999</v>
      </c>
      <c r="AH234" s="1">
        <v>27.250599999999999</v>
      </c>
      <c r="AI234" s="1">
        <v>28.1248</v>
      </c>
      <c r="AJ234" s="1">
        <v>28.9558</v>
      </c>
      <c r="AK234" s="1">
        <v>30.026499999999999</v>
      </c>
      <c r="AL234" s="1">
        <v>26.48</v>
      </c>
      <c r="AM234" s="1">
        <v>30.3</v>
      </c>
      <c r="AN234" s="1">
        <v>27.391500000000001</v>
      </c>
      <c r="AO234" s="1">
        <v>30.488</v>
      </c>
      <c r="AP234" s="1">
        <v>30.4541</v>
      </c>
      <c r="AQ234" s="1">
        <v>30.494299999999999</v>
      </c>
      <c r="AR234" s="1">
        <v>29.6738</v>
      </c>
      <c r="AS234" s="1">
        <v>30.422243999999999</v>
      </c>
      <c r="AT234" s="1">
        <v>29.097221999999999</v>
      </c>
      <c r="AU234" s="1">
        <v>29.340357999999998</v>
      </c>
      <c r="AV234" s="1">
        <v>29.936426999999998</v>
      </c>
      <c r="AW234" s="1">
        <v>30.87003</v>
      </c>
      <c r="AX234" s="1">
        <v>31.483699999999999</v>
      </c>
      <c r="AY234" s="1">
        <v>29.647392</v>
      </c>
      <c r="AZ234" s="1">
        <v>36.382478999999996</v>
      </c>
      <c r="BA234" s="1">
        <v>32.965293000000003</v>
      </c>
      <c r="BB234" s="1">
        <v>33.310809999999996</v>
      </c>
      <c r="BC234" s="1">
        <v>34.16328</v>
      </c>
      <c r="BD234" s="1">
        <v>35.191209999999998</v>
      </c>
      <c r="BE234" s="1">
        <v>36.777338999999998</v>
      </c>
      <c r="BF234" s="1">
        <v>36.958412000000003</v>
      </c>
      <c r="BG234" s="51">
        <f>BF234+(BF234*BQ234)</f>
        <v>35.361329308501439</v>
      </c>
      <c r="BH234" s="38"/>
      <c r="BI234" s="50" t="s">
        <v>117</v>
      </c>
      <c r="BJ234" s="50" t="s">
        <v>118</v>
      </c>
      <c r="BK234" s="1"/>
      <c r="BL234" s="1"/>
      <c r="BM234" s="1">
        <v>43.921999999999997</v>
      </c>
      <c r="BN234" s="1">
        <v>42.024000000000001</v>
      </c>
      <c r="BO234" s="52"/>
      <c r="BP234" s="52"/>
      <c r="BQ234" s="52">
        <f>(BN234-BM234)/BM234</f>
        <v>-4.3212968444059842E-2</v>
      </c>
    </row>
    <row r="235" spans="1:69" s="37" customFormat="1" x14ac:dyDescent="0.2">
      <c r="A235" s="53" t="s">
        <v>116</v>
      </c>
      <c r="B235" s="54" t="s">
        <v>11</v>
      </c>
      <c r="C235" s="54" t="s">
        <v>14</v>
      </c>
      <c r="D235" s="54" t="s">
        <v>116</v>
      </c>
      <c r="E235" s="54" t="s">
        <v>11</v>
      </c>
      <c r="F235" s="55">
        <v>3.922939</v>
      </c>
      <c r="G235" s="55">
        <v>4.067634</v>
      </c>
      <c r="H235" s="55">
        <v>4.2581800000000003</v>
      </c>
      <c r="I235" s="55">
        <v>3.9628570000000001</v>
      </c>
      <c r="J235" s="55">
        <v>4.6539570000000001</v>
      </c>
      <c r="K235" s="55">
        <v>4.5971739999999999</v>
      </c>
      <c r="L235" s="55">
        <v>5.0305160000000004</v>
      </c>
      <c r="M235" s="55">
        <v>4.9947109999999997</v>
      </c>
      <c r="N235" s="55">
        <v>5.378762</v>
      </c>
      <c r="O235" s="55">
        <v>4.5592819999999996</v>
      </c>
      <c r="P235" s="55">
        <v>5.5191160000000004</v>
      </c>
      <c r="Q235" s="55">
        <v>6.0585190000000004</v>
      </c>
      <c r="R235" s="55">
        <v>5.7186779999999997</v>
      </c>
      <c r="S235" s="55">
        <v>4.5101569999999995</v>
      </c>
      <c r="T235" s="55">
        <v>5.4285079999999999</v>
      </c>
      <c r="U235" s="55">
        <v>5.515428</v>
      </c>
      <c r="V235" s="55">
        <v>5.7032940000000005</v>
      </c>
      <c r="W235" s="55">
        <v>6.3112469999999998</v>
      </c>
      <c r="X235" s="55">
        <v>6.8313899999999999</v>
      </c>
      <c r="Y235" s="55">
        <v>5.7090350000000001</v>
      </c>
      <c r="Z235" s="55">
        <v>6.8022160000000005</v>
      </c>
      <c r="AA235" s="55">
        <v>7.0636600000000005</v>
      </c>
      <c r="AB235" s="55">
        <v>5.1102980000000002</v>
      </c>
      <c r="AC235" s="55">
        <v>6.6676179999999992</v>
      </c>
      <c r="AD235" s="55">
        <v>7.364617</v>
      </c>
      <c r="AE235" s="55">
        <v>7.4398679999999997</v>
      </c>
      <c r="AF235" s="55">
        <v>7.5024740000000003</v>
      </c>
      <c r="AG235" s="55">
        <v>5.3173019999999998</v>
      </c>
      <c r="AH235" s="55">
        <v>7.2618589999999994</v>
      </c>
      <c r="AI235" s="55">
        <v>7.4168710000000004</v>
      </c>
      <c r="AJ235" s="55">
        <v>6.8131250000000003</v>
      </c>
      <c r="AK235" s="55">
        <v>8.1794949999999993</v>
      </c>
      <c r="AL235" s="55">
        <v>6.3250070000000003</v>
      </c>
      <c r="AM235" s="55">
        <v>8.6579499999999996</v>
      </c>
      <c r="AN235" s="55">
        <v>7.1277550000000005</v>
      </c>
      <c r="AO235" s="55">
        <v>7.9396289999999992</v>
      </c>
      <c r="AP235" s="55">
        <v>7.9150919999999996</v>
      </c>
      <c r="AQ235" s="55">
        <v>8.4223740000000014</v>
      </c>
      <c r="AR235" s="55">
        <v>8.3814779999999995</v>
      </c>
      <c r="AS235" s="55">
        <v>8.5071279999999998</v>
      </c>
      <c r="AT235" s="55">
        <v>8.5837830000000004</v>
      </c>
      <c r="AU235" s="55">
        <v>8.0695730000000001</v>
      </c>
      <c r="AV235" s="55">
        <v>8.8793030000000002</v>
      </c>
      <c r="AW235" s="55">
        <v>10.000325999999999</v>
      </c>
      <c r="AX235" s="55">
        <v>9.2617089999999997</v>
      </c>
      <c r="AY235" s="55">
        <v>9.3259759999999989</v>
      </c>
      <c r="AZ235" s="55">
        <v>9.4227710000000009</v>
      </c>
      <c r="BA235" s="55">
        <v>9.6384399999999992</v>
      </c>
      <c r="BB235" s="55">
        <v>10.270234</v>
      </c>
      <c r="BC235" s="55">
        <v>9.5974219999999999</v>
      </c>
      <c r="BD235" s="55">
        <v>9.2249539999999985</v>
      </c>
      <c r="BE235" s="55">
        <v>7.8004600000000002</v>
      </c>
      <c r="BF235" s="55">
        <v>9.9542490000000008</v>
      </c>
      <c r="BG235" s="56">
        <f>BG236/BG234</f>
        <v>10.624713902090884</v>
      </c>
      <c r="BH235" s="38"/>
      <c r="BI235" s="54"/>
      <c r="BJ235" s="54"/>
      <c r="BK235" s="55"/>
      <c r="BL235" s="55"/>
      <c r="BM235" s="55"/>
      <c r="BN235" s="55"/>
      <c r="BO235" s="57"/>
      <c r="BP235" s="57"/>
      <c r="BQ235" s="57"/>
    </row>
    <row r="236" spans="1:69" s="37" customFormat="1" x14ac:dyDescent="0.2">
      <c r="A236" s="53" t="s">
        <v>116</v>
      </c>
      <c r="B236" s="54" t="s">
        <v>112</v>
      </c>
      <c r="C236" s="54" t="s">
        <v>113</v>
      </c>
      <c r="D236" s="54" t="s">
        <v>116</v>
      </c>
      <c r="E236" s="54" t="s">
        <v>114</v>
      </c>
      <c r="F236" s="2">
        <v>92.129912000000004</v>
      </c>
      <c r="G236" s="2">
        <v>92.452368000000007</v>
      </c>
      <c r="H236" s="2">
        <v>103.012118</v>
      </c>
      <c r="I236" s="2">
        <v>89.846188999999995</v>
      </c>
      <c r="J236" s="2">
        <v>105.72823699999999</v>
      </c>
      <c r="K236" s="2">
        <v>107.546206</v>
      </c>
      <c r="L236" s="2">
        <v>125.34128</v>
      </c>
      <c r="M236" s="2">
        <v>115.09919499999999</v>
      </c>
      <c r="N236" s="2">
        <v>120.938811</v>
      </c>
      <c r="O236" s="2">
        <v>108.104797</v>
      </c>
      <c r="P236" s="2">
        <v>146.36658800000001</v>
      </c>
      <c r="Q236" s="2">
        <v>144.26167699999999</v>
      </c>
      <c r="R236" s="2">
        <v>146.84514100000001</v>
      </c>
      <c r="S236" s="2">
        <v>122.04002</v>
      </c>
      <c r="T236" s="2">
        <v>152.00593799999999</v>
      </c>
      <c r="U236" s="2">
        <v>163.510684</v>
      </c>
      <c r="V236" s="2">
        <v>169.48394400000001</v>
      </c>
      <c r="W236" s="2">
        <v>189.09250800000001</v>
      </c>
      <c r="X236" s="2">
        <v>206.659108</v>
      </c>
      <c r="Y236" s="2">
        <v>174.40020799999999</v>
      </c>
      <c r="Z236" s="2">
        <v>212.90459999999999</v>
      </c>
      <c r="AA236" s="2">
        <v>215.70230000000001</v>
      </c>
      <c r="AB236" s="2">
        <v>111.961</v>
      </c>
      <c r="AC236" s="2">
        <v>201.6575</v>
      </c>
      <c r="AD236" s="2">
        <v>232.42290800000001</v>
      </c>
      <c r="AE236" s="2">
        <v>214.85450800000001</v>
      </c>
      <c r="AF236" s="2">
        <v>188.1568</v>
      </c>
      <c r="AG236" s="2">
        <v>130.56319999999999</v>
      </c>
      <c r="AH236" s="2">
        <v>197.89000799999999</v>
      </c>
      <c r="AI236" s="2">
        <v>208.59800000000001</v>
      </c>
      <c r="AJ236" s="2">
        <v>197.27949599999999</v>
      </c>
      <c r="AK236" s="2">
        <v>245.601608</v>
      </c>
      <c r="AL236" s="2">
        <v>167.48619199999999</v>
      </c>
      <c r="AM236" s="2">
        <v>262.335892</v>
      </c>
      <c r="AN236" s="2">
        <v>195.239892</v>
      </c>
      <c r="AO236" s="2">
        <v>242.06340800000001</v>
      </c>
      <c r="AP236" s="2">
        <v>241.04700800000001</v>
      </c>
      <c r="AQ236" s="2">
        <v>256.83440000000002</v>
      </c>
      <c r="AR236" s="2">
        <v>248.71029200000001</v>
      </c>
      <c r="AS236" s="2">
        <v>258.80590999999998</v>
      </c>
      <c r="AT236" s="2">
        <v>249.76423500000001</v>
      </c>
      <c r="AU236" s="2">
        <v>236.76415700000001</v>
      </c>
      <c r="AV236" s="2">
        <v>265.81460399999997</v>
      </c>
      <c r="AW236" s="2">
        <v>308.71036299999997</v>
      </c>
      <c r="AX236" s="2">
        <v>291.59286200000003</v>
      </c>
      <c r="AY236" s="2">
        <v>276.49085600000001</v>
      </c>
      <c r="AZ236" s="2">
        <v>342.82377200000002</v>
      </c>
      <c r="BA236" s="2">
        <v>317.73401000000001</v>
      </c>
      <c r="BB236" s="2">
        <v>342.10980999999998</v>
      </c>
      <c r="BC236" s="2">
        <v>327.87943000000001</v>
      </c>
      <c r="BD236" s="2">
        <v>324.63731000000001</v>
      </c>
      <c r="BE236" s="2">
        <v>286.88016599999997</v>
      </c>
      <c r="BF236" s="2">
        <v>367.89324099999999</v>
      </c>
      <c r="BG236" s="58">
        <f>BF236+(BF236*BQ236)</f>
        <v>375.70400710044908</v>
      </c>
      <c r="BH236" s="38"/>
      <c r="BI236" s="54" t="s">
        <v>117</v>
      </c>
      <c r="BJ236" s="54" t="s">
        <v>119</v>
      </c>
      <c r="BK236" s="2"/>
      <c r="BL236" s="2"/>
      <c r="BM236" s="2">
        <v>388.346</v>
      </c>
      <c r="BN236" s="2">
        <v>396.59100000000001</v>
      </c>
      <c r="BO236" s="57"/>
      <c r="BP236" s="57"/>
      <c r="BQ236" s="57">
        <f>(BN236-BM236)/BM236</f>
        <v>2.123106714115764E-2</v>
      </c>
    </row>
    <row r="237" spans="1:69" s="37" customFormat="1" x14ac:dyDescent="0.2">
      <c r="A237" s="49" t="s">
        <v>120</v>
      </c>
      <c r="B237" s="50" t="s">
        <v>13</v>
      </c>
      <c r="C237" s="50" t="s">
        <v>15</v>
      </c>
      <c r="D237" s="50" t="s">
        <v>121</v>
      </c>
      <c r="E237" s="50" t="s">
        <v>12</v>
      </c>
      <c r="F237" s="1">
        <v>0.64300000000000002</v>
      </c>
      <c r="G237" s="1">
        <v>0.71699999999999997</v>
      </c>
      <c r="H237" s="1">
        <v>0.71699999999999997</v>
      </c>
      <c r="I237" s="1">
        <v>0.72299999999999998</v>
      </c>
      <c r="J237" s="1">
        <v>0.72546999999999995</v>
      </c>
      <c r="K237" s="1">
        <v>0.79608599999999996</v>
      </c>
      <c r="L237" s="1">
        <v>0.79725999999999997</v>
      </c>
      <c r="M237" s="1">
        <v>0.95237400000000005</v>
      </c>
      <c r="N237" s="1">
        <v>0.861321</v>
      </c>
      <c r="O237" s="1">
        <v>0.73437300000000005</v>
      </c>
      <c r="P237" s="1">
        <v>0.73566799999999999</v>
      </c>
      <c r="Q237" s="1">
        <v>0.73566799999999999</v>
      </c>
      <c r="R237" s="1">
        <v>0.87823700000000005</v>
      </c>
      <c r="S237" s="1">
        <v>1.0242450000000001</v>
      </c>
      <c r="T237" s="1">
        <v>1.140388</v>
      </c>
      <c r="U237" s="1">
        <v>1.003606</v>
      </c>
      <c r="V237" s="1">
        <v>0.91015000000000001</v>
      </c>
      <c r="W237" s="1">
        <v>1.2019299999999999</v>
      </c>
      <c r="X237" s="1">
        <v>1.16106</v>
      </c>
      <c r="Y237" s="1">
        <v>1.3403</v>
      </c>
      <c r="Z237" s="1">
        <v>1.5345800000000001</v>
      </c>
      <c r="AA237" s="1">
        <v>1.3201000000000001</v>
      </c>
      <c r="AB237" s="1">
        <v>0.87775000000000003</v>
      </c>
      <c r="AC237" s="1">
        <v>1.1339999999999999</v>
      </c>
      <c r="AD237" s="1">
        <v>1.0085</v>
      </c>
      <c r="AE237" s="1">
        <v>0.95499999999999996</v>
      </c>
      <c r="AF237" s="1">
        <v>0.94410000000000005</v>
      </c>
      <c r="AG237" s="1">
        <v>1.1736</v>
      </c>
      <c r="AH237" s="1">
        <v>1.087</v>
      </c>
      <c r="AI237" s="1">
        <v>1.1424000000000001</v>
      </c>
      <c r="AJ237" s="1">
        <v>1.1254</v>
      </c>
      <c r="AK237" s="1">
        <v>1.2675000000000001</v>
      </c>
      <c r="AL237" s="1">
        <v>1.1465000000000001</v>
      </c>
      <c r="AM237" s="1">
        <v>1.34195</v>
      </c>
      <c r="AN237" s="1">
        <v>1.2517</v>
      </c>
      <c r="AO237" s="1">
        <v>1.1347510000000001</v>
      </c>
      <c r="AP237" s="1">
        <v>1.2557529999999999</v>
      </c>
      <c r="AQ237" s="1">
        <v>1.3180750000000001</v>
      </c>
      <c r="AR237" s="1">
        <v>1.421271</v>
      </c>
      <c r="AS237" s="1">
        <v>1.2298530000000001</v>
      </c>
      <c r="AT237" s="1">
        <v>1.341143</v>
      </c>
      <c r="AU237" s="1">
        <v>1.2978400000000001</v>
      </c>
      <c r="AV237" s="1">
        <v>1.21286</v>
      </c>
      <c r="AW237" s="1">
        <v>1.3455900000000001</v>
      </c>
      <c r="AX237" s="1">
        <v>1.36138</v>
      </c>
      <c r="AY237" s="1">
        <v>1.1416299999999999</v>
      </c>
      <c r="AZ237" s="1">
        <v>1.112088</v>
      </c>
      <c r="BA237" s="1">
        <v>1.2043569999999999</v>
      </c>
      <c r="BB237" s="1">
        <v>1.2557499999999999</v>
      </c>
      <c r="BC237" s="1">
        <v>1.46295</v>
      </c>
      <c r="BD237" s="1">
        <v>1.05907</v>
      </c>
      <c r="BE237" s="1">
        <v>1.0841540000000001</v>
      </c>
      <c r="BF237" s="1">
        <v>0.99876500000000001</v>
      </c>
      <c r="BG237" s="51">
        <f>BF237+(BF237*BQ237)</f>
        <v>1.180726517987555</v>
      </c>
      <c r="BH237" s="38"/>
      <c r="BI237" s="50" t="s">
        <v>120</v>
      </c>
      <c r="BJ237" s="50" t="s">
        <v>111</v>
      </c>
      <c r="BK237" s="1"/>
      <c r="BL237" s="1"/>
      <c r="BM237" s="1">
        <v>0.99958000000000002</v>
      </c>
      <c r="BN237" s="1">
        <v>1.1816900000000001</v>
      </c>
      <c r="BO237" s="52"/>
      <c r="BP237" s="52"/>
      <c r="BQ237" s="52">
        <f>(BN237-BM237)/BM237</f>
        <v>0.18218651833770194</v>
      </c>
    </row>
    <row r="238" spans="1:69" s="37" customFormat="1" x14ac:dyDescent="0.2">
      <c r="A238" s="53" t="s">
        <v>120</v>
      </c>
      <c r="B238" s="54" t="s">
        <v>11</v>
      </c>
      <c r="C238" s="54" t="s">
        <v>14</v>
      </c>
      <c r="D238" s="54" t="s">
        <v>121</v>
      </c>
      <c r="E238" s="54" t="s">
        <v>11</v>
      </c>
      <c r="F238" s="55">
        <v>3.8227059999999997</v>
      </c>
      <c r="G238" s="55">
        <v>4.1785220000000001</v>
      </c>
      <c r="H238" s="55">
        <v>4.444909</v>
      </c>
      <c r="I238" s="55">
        <v>4.5905949999999995</v>
      </c>
      <c r="J238" s="55">
        <v>4.7693219999999998</v>
      </c>
      <c r="K238" s="55">
        <v>4.8442280000000002</v>
      </c>
      <c r="L238" s="55">
        <v>5.0850940000000007</v>
      </c>
      <c r="M238" s="55">
        <v>4.9600019999999994</v>
      </c>
      <c r="N238" s="55">
        <v>4.839861</v>
      </c>
      <c r="O238" s="55">
        <v>5.1762670000000002</v>
      </c>
      <c r="P238" s="55">
        <v>5.2881879999999999</v>
      </c>
      <c r="Q238" s="55">
        <v>5.2679029999999996</v>
      </c>
      <c r="R238" s="55">
        <v>4.7911080000000004</v>
      </c>
      <c r="S238" s="55">
        <v>4.9770479999999999</v>
      </c>
      <c r="T238" s="55">
        <v>5.1085890000000003</v>
      </c>
      <c r="U238" s="55">
        <v>5.2268300000000005</v>
      </c>
      <c r="V238" s="55">
        <v>4.9449870000000002</v>
      </c>
      <c r="W238" s="55">
        <v>5.0256589999999992</v>
      </c>
      <c r="X238" s="55">
        <v>5.1547900000000002</v>
      </c>
      <c r="Y238" s="55">
        <v>4.9460940000000004</v>
      </c>
      <c r="Z238" s="55">
        <v>5.4015040000000001</v>
      </c>
      <c r="AA238" s="55">
        <v>5.2790699999999999</v>
      </c>
      <c r="AB238" s="55">
        <v>5.1531760000000002</v>
      </c>
      <c r="AC238" s="55">
        <v>5.5522929999999997</v>
      </c>
      <c r="AD238" s="55">
        <v>6.0704019999999996</v>
      </c>
      <c r="AE238" s="55">
        <v>6.3340309999999995</v>
      </c>
      <c r="AF238" s="55">
        <v>6.2270949999999994</v>
      </c>
      <c r="AG238" s="55">
        <v>6.1801300000000001</v>
      </c>
      <c r="AH238" s="55">
        <v>6.4465500000000002</v>
      </c>
      <c r="AI238" s="55">
        <v>6.1974790000000004</v>
      </c>
      <c r="AJ238" s="55">
        <v>6.4243819999999996</v>
      </c>
      <c r="AK238" s="55">
        <v>6.4291910000000003</v>
      </c>
      <c r="AL238" s="55">
        <v>6.1761879999999998</v>
      </c>
      <c r="AM238" s="55">
        <v>6.6851219999999998</v>
      </c>
      <c r="AN238" s="55">
        <v>6.301031</v>
      </c>
      <c r="AO238" s="55">
        <v>6.8593060000000001</v>
      </c>
      <c r="AP238" s="55">
        <v>6.6101350000000005</v>
      </c>
      <c r="AQ238" s="55">
        <v>6.3457690000000007</v>
      </c>
      <c r="AR238" s="55">
        <v>6.5743649999999993</v>
      </c>
      <c r="AS238" s="55">
        <v>7.0397189999999998</v>
      </c>
      <c r="AT238" s="55">
        <v>7.2807259999999996</v>
      </c>
      <c r="AU238" s="55">
        <v>7.3730080000000005</v>
      </c>
      <c r="AV238" s="55">
        <v>7.4758630000000004</v>
      </c>
      <c r="AW238" s="55">
        <v>7.8328169999999995</v>
      </c>
      <c r="AX238" s="55">
        <v>7.4244770000000004</v>
      </c>
      <c r="AY238" s="55">
        <v>7.7312500000000002</v>
      </c>
      <c r="AZ238" s="55">
        <v>8.0917410000000007</v>
      </c>
      <c r="BA238" s="55">
        <v>7.6731179999999997</v>
      </c>
      <c r="BB238" s="55">
        <v>7.9412539999999989</v>
      </c>
      <c r="BC238" s="55">
        <v>7.5375170000000002</v>
      </c>
      <c r="BD238" s="55">
        <v>7.9208929999999995</v>
      </c>
      <c r="BE238" s="55">
        <v>8.3486890000000002</v>
      </c>
      <c r="BF238" s="55">
        <v>8.6237440000000003</v>
      </c>
      <c r="BG238" s="56">
        <f>BG239/BG237</f>
        <v>8.4849334615343039</v>
      </c>
      <c r="BH238" s="38"/>
      <c r="BI238" s="54"/>
      <c r="BJ238" s="54"/>
      <c r="BK238" s="55"/>
      <c r="BL238" s="55"/>
      <c r="BM238" s="55"/>
      <c r="BN238" s="55"/>
      <c r="BO238" s="57"/>
      <c r="BP238" s="57"/>
      <c r="BQ238" s="57"/>
    </row>
    <row r="239" spans="1:69" s="37" customFormat="1" x14ac:dyDescent="0.2">
      <c r="A239" s="53" t="s">
        <v>120</v>
      </c>
      <c r="B239" s="54" t="s">
        <v>112</v>
      </c>
      <c r="C239" s="54" t="s">
        <v>113</v>
      </c>
      <c r="D239" s="54" t="s">
        <v>121</v>
      </c>
      <c r="E239" s="54" t="s">
        <v>114</v>
      </c>
      <c r="F239" s="2">
        <v>2.4580000000000002</v>
      </c>
      <c r="G239" s="2">
        <v>2.996</v>
      </c>
      <c r="H239" s="2">
        <v>3.1869999999999998</v>
      </c>
      <c r="I239" s="2">
        <v>3.319</v>
      </c>
      <c r="J239" s="2">
        <v>3.46</v>
      </c>
      <c r="K239" s="2">
        <v>3.8564219999999998</v>
      </c>
      <c r="L239" s="2">
        <v>4.0541419999999997</v>
      </c>
      <c r="M239" s="2">
        <v>4.7237770000000001</v>
      </c>
      <c r="N239" s="2">
        <v>4.1686740000000002</v>
      </c>
      <c r="O239" s="2">
        <v>3.8013110000000001</v>
      </c>
      <c r="P239" s="2">
        <v>3.8903509999999999</v>
      </c>
      <c r="Q239" s="2">
        <v>3.8754279999999999</v>
      </c>
      <c r="R239" s="2">
        <v>4.2077280000000004</v>
      </c>
      <c r="S239" s="2">
        <v>5.0977170000000003</v>
      </c>
      <c r="T239" s="2">
        <v>5.825774</v>
      </c>
      <c r="U239" s="2">
        <v>5.2456779999999998</v>
      </c>
      <c r="V239" s="2">
        <v>4.50068</v>
      </c>
      <c r="W239" s="2">
        <v>6.0404900000000001</v>
      </c>
      <c r="X239" s="2">
        <v>5.9850199999999996</v>
      </c>
      <c r="Y239" s="2">
        <v>6.6292499999999999</v>
      </c>
      <c r="Z239" s="2">
        <v>8.28904</v>
      </c>
      <c r="AA239" s="2">
        <v>6.9688999999999997</v>
      </c>
      <c r="AB239" s="2">
        <v>4.5232000000000001</v>
      </c>
      <c r="AC239" s="2">
        <v>6.2962999999999996</v>
      </c>
      <c r="AD239" s="2">
        <v>6.1219999999999999</v>
      </c>
      <c r="AE239" s="2">
        <v>6.0490000000000004</v>
      </c>
      <c r="AF239" s="2">
        <v>5.8789999999999996</v>
      </c>
      <c r="AG239" s="2">
        <v>7.2530000000000001</v>
      </c>
      <c r="AH239" s="2">
        <v>7.0073999999999996</v>
      </c>
      <c r="AI239" s="2">
        <v>7.08</v>
      </c>
      <c r="AJ239" s="2">
        <v>7.23</v>
      </c>
      <c r="AK239" s="2">
        <v>8.1489999999999991</v>
      </c>
      <c r="AL239" s="2">
        <v>7.0810000000000004</v>
      </c>
      <c r="AM239" s="2">
        <v>8.9710999999999999</v>
      </c>
      <c r="AN239" s="2">
        <v>7.8869999999999996</v>
      </c>
      <c r="AO239" s="2">
        <v>7.7836040000000004</v>
      </c>
      <c r="AP239" s="2">
        <v>8.3006969999999995</v>
      </c>
      <c r="AQ239" s="2">
        <v>8.3642000000000003</v>
      </c>
      <c r="AR239" s="2">
        <v>9.3439540000000001</v>
      </c>
      <c r="AS239" s="2">
        <v>8.6578189999999999</v>
      </c>
      <c r="AT239" s="2">
        <v>9.7644950000000001</v>
      </c>
      <c r="AU239" s="2">
        <v>9.5689849999999996</v>
      </c>
      <c r="AV239" s="2">
        <v>9.0671750000000007</v>
      </c>
      <c r="AW239" s="2">
        <v>10.539759999999999</v>
      </c>
      <c r="AX239" s="2">
        <v>10.107535</v>
      </c>
      <c r="AY239" s="2">
        <v>8.8262269999999994</v>
      </c>
      <c r="AZ239" s="2">
        <v>8.9987279999999998</v>
      </c>
      <c r="BA239" s="2">
        <v>9.2411729999999999</v>
      </c>
      <c r="BB239" s="2">
        <v>9.9722299999999997</v>
      </c>
      <c r="BC239" s="2">
        <v>11.027010000000001</v>
      </c>
      <c r="BD239" s="2">
        <v>8.3887800000000006</v>
      </c>
      <c r="BE239" s="2">
        <v>9.0512650000000008</v>
      </c>
      <c r="BF239" s="2">
        <v>8.6130940000000002</v>
      </c>
      <c r="BG239" s="58">
        <f>BF239+(BF239*BQ239)</f>
        <v>10.018385941393491</v>
      </c>
      <c r="BH239" s="38"/>
      <c r="BI239" s="54" t="s">
        <v>120</v>
      </c>
      <c r="BJ239" s="54" t="s">
        <v>115</v>
      </c>
      <c r="BK239" s="2"/>
      <c r="BL239" s="2"/>
      <c r="BM239" s="2">
        <v>5.99831</v>
      </c>
      <c r="BN239" s="2">
        <v>6.9769799999999993</v>
      </c>
      <c r="BO239" s="57"/>
      <c r="BP239" s="57"/>
      <c r="BQ239" s="57">
        <f>(BN239-BM239)/BM239</f>
        <v>0.16315762273040227</v>
      </c>
    </row>
    <row r="240" spans="1:69" s="37" customFormat="1" x14ac:dyDescent="0.2">
      <c r="A240" s="59" t="s">
        <v>122</v>
      </c>
      <c r="B240" s="4" t="s">
        <v>13</v>
      </c>
      <c r="C240" s="4" t="s">
        <v>15</v>
      </c>
      <c r="D240" s="60" t="s">
        <v>123</v>
      </c>
      <c r="E240" s="4" t="s">
        <v>12</v>
      </c>
      <c r="F240" s="61">
        <v>81.854821999999999</v>
      </c>
      <c r="G240" s="61">
        <v>78.888814999999994</v>
      </c>
      <c r="H240" s="61">
        <v>80.976395999999994</v>
      </c>
      <c r="I240" s="61">
        <v>79.64179</v>
      </c>
      <c r="J240" s="61">
        <v>79.004394000000005</v>
      </c>
      <c r="K240" s="61">
        <v>80.741162000000003</v>
      </c>
      <c r="L240" s="61">
        <v>85.650751</v>
      </c>
      <c r="M240" s="61">
        <v>82.882717999999997</v>
      </c>
      <c r="N240" s="61">
        <v>77.593672999999995</v>
      </c>
      <c r="O240" s="61">
        <v>72.760191000000006</v>
      </c>
      <c r="P240" s="61">
        <v>81.896741000000006</v>
      </c>
      <c r="Q240" s="61">
        <v>76.212361000000001</v>
      </c>
      <c r="R240" s="61">
        <v>83.288725999999997</v>
      </c>
      <c r="S240" s="61">
        <v>86.136615000000006</v>
      </c>
      <c r="T240" s="61">
        <v>90.102123000000006</v>
      </c>
      <c r="U240" s="61">
        <v>92.728667000000002</v>
      </c>
      <c r="V240" s="61">
        <v>90.864211999999995</v>
      </c>
      <c r="W240" s="61">
        <v>85.781081999999998</v>
      </c>
      <c r="X240" s="61">
        <v>86.059662000000003</v>
      </c>
      <c r="Y240" s="61">
        <v>90.869343999999998</v>
      </c>
      <c r="Z240" s="61">
        <v>99.410038</v>
      </c>
      <c r="AA240" s="61">
        <v>97.695487</v>
      </c>
      <c r="AB240" s="61">
        <v>80.251046000000002</v>
      </c>
      <c r="AC240" s="61">
        <v>93.058616000000001</v>
      </c>
      <c r="AD240" s="61">
        <v>94.582499999999996</v>
      </c>
      <c r="AE240" s="61">
        <v>89.269515999999996</v>
      </c>
      <c r="AF240" s="61">
        <v>80.778304000000006</v>
      </c>
      <c r="AG240" s="61">
        <v>75.946116000000004</v>
      </c>
      <c r="AH240" s="61">
        <v>85.455400999999995</v>
      </c>
      <c r="AI240" s="61">
        <v>87.247873999999996</v>
      </c>
      <c r="AJ240" s="61">
        <v>82.948359999999994</v>
      </c>
      <c r="AK240" s="61">
        <v>86.027179000000004</v>
      </c>
      <c r="AL240" s="61">
        <v>79.670899000000006</v>
      </c>
      <c r="AM240" s="61">
        <v>81.937704999999994</v>
      </c>
      <c r="AN240" s="61">
        <v>78.042509999999993</v>
      </c>
      <c r="AO240" s="61">
        <v>85.421717000000001</v>
      </c>
      <c r="AP240" s="61">
        <v>82.950838000000005</v>
      </c>
      <c r="AQ240" s="61">
        <v>79.889660000000006</v>
      </c>
      <c r="AR240" s="61">
        <v>76.044000999999994</v>
      </c>
      <c r="AS240" s="61">
        <v>76.735607000000002</v>
      </c>
      <c r="AT240" s="61">
        <v>72.894886</v>
      </c>
      <c r="AU240" s="61">
        <v>68.735911000000002</v>
      </c>
      <c r="AV240" s="61">
        <v>75.633514000000005</v>
      </c>
      <c r="AW240" s="61">
        <v>72.940032000000002</v>
      </c>
      <c r="AX240" s="61">
        <v>72.650159000000002</v>
      </c>
      <c r="AY240" s="61">
        <v>68.809222000000005</v>
      </c>
      <c r="AZ240" s="61">
        <v>78.144861000000006</v>
      </c>
      <c r="BA240" s="61">
        <v>77.499386999999999</v>
      </c>
      <c r="BB240" s="61">
        <v>72.982752000000005</v>
      </c>
      <c r="BC240" s="61">
        <v>70.602818999999997</v>
      </c>
      <c r="BD240" s="61">
        <v>70.136833999999993</v>
      </c>
      <c r="BE240" s="61">
        <v>74.529476000000003</v>
      </c>
      <c r="BF240" s="61">
        <v>75.389760999999993</v>
      </c>
      <c r="BG240" s="62">
        <f>BF240+(BF240*BQ240)</f>
        <v>71.929321211108828</v>
      </c>
      <c r="BH240" s="38"/>
      <c r="BI240" s="60" t="s">
        <v>124</v>
      </c>
      <c r="BJ240" s="4" t="s">
        <v>111</v>
      </c>
      <c r="BK240" s="61"/>
      <c r="BL240" s="61"/>
      <c r="BM240" s="61">
        <v>74.859490000000008</v>
      </c>
      <c r="BN240" s="61">
        <v>71.423389999999998</v>
      </c>
      <c r="BO240" s="63"/>
      <c r="BP240" s="63"/>
      <c r="BQ240" s="63">
        <f>(BN240-BM240)/BM240</f>
        <v>-4.5900660023198259E-2</v>
      </c>
    </row>
    <row r="241" spans="1:69" s="37" customFormat="1" x14ac:dyDescent="0.2">
      <c r="A241" s="5" t="s">
        <v>122</v>
      </c>
      <c r="B241" s="5" t="s">
        <v>11</v>
      </c>
      <c r="C241" s="5" t="s">
        <v>14</v>
      </c>
      <c r="D241" s="5" t="s">
        <v>123</v>
      </c>
      <c r="E241" s="5" t="s">
        <v>11</v>
      </c>
      <c r="F241" s="64">
        <v>2.2032950000000002</v>
      </c>
      <c r="G241" s="64">
        <v>2.430218</v>
      </c>
      <c r="H241" s="64">
        <v>2.5801939999999997</v>
      </c>
      <c r="I241" s="64">
        <v>2.3786719999999999</v>
      </c>
      <c r="J241" s="64">
        <v>2.7318910000000001</v>
      </c>
      <c r="K241" s="64">
        <v>2.763252</v>
      </c>
      <c r="L241" s="64">
        <v>2.7815110000000001</v>
      </c>
      <c r="M241" s="64">
        <v>2.8588810000000002</v>
      </c>
      <c r="N241" s="64">
        <v>3.1086360000000002</v>
      </c>
      <c r="O241" s="64">
        <v>2.9607049999999999</v>
      </c>
      <c r="P241" s="64">
        <v>3.37601</v>
      </c>
      <c r="Q241" s="64">
        <v>3.4585489999999997</v>
      </c>
      <c r="R241" s="64">
        <v>3.293161</v>
      </c>
      <c r="S241" s="64">
        <v>2.7338240000000003</v>
      </c>
      <c r="T241" s="64">
        <v>3.1785189999999997</v>
      </c>
      <c r="U241" s="64">
        <v>3.2666310000000003</v>
      </c>
      <c r="V241" s="64">
        <v>3.3924629999999998</v>
      </c>
      <c r="W241" s="64">
        <v>3.7129199999999996</v>
      </c>
      <c r="X241" s="64">
        <v>3.9342540000000001</v>
      </c>
      <c r="Y241" s="64">
        <v>3.425233</v>
      </c>
      <c r="Z241" s="64">
        <v>3.8401730000000005</v>
      </c>
      <c r="AA241" s="64">
        <v>3.9555250000000002</v>
      </c>
      <c r="AB241" s="64">
        <v>3.1788349999999999</v>
      </c>
      <c r="AC241" s="64">
        <v>3.8421269999999996</v>
      </c>
      <c r="AD241" s="64">
        <v>4.1800280000000001</v>
      </c>
      <c r="AE241" s="64">
        <v>4.170471</v>
      </c>
      <c r="AF241" s="64">
        <v>4.1116150000000005</v>
      </c>
      <c r="AG241" s="64">
        <v>3.186763</v>
      </c>
      <c r="AH241" s="64">
        <v>3.8888980000000002</v>
      </c>
      <c r="AI241" s="64">
        <v>4.2318150000000001</v>
      </c>
      <c r="AJ241" s="64">
        <v>4.0248089999999994</v>
      </c>
      <c r="AK241" s="64">
        <v>4.6804300000000003</v>
      </c>
      <c r="AL241" s="64">
        <v>3.8974019999999996</v>
      </c>
      <c r="AM241" s="64">
        <v>4.9125050000000003</v>
      </c>
      <c r="AN241" s="64">
        <v>4.1893039999999999</v>
      </c>
      <c r="AO241" s="64">
        <v>4.6156600000000001</v>
      </c>
      <c r="AP241" s="64">
        <v>4.654973</v>
      </c>
      <c r="AQ241" s="64">
        <v>5.0124149999999998</v>
      </c>
      <c r="AR241" s="64">
        <v>5.123748</v>
      </c>
      <c r="AS241" s="64">
        <v>5.1308470000000002</v>
      </c>
      <c r="AT241" s="64">
        <v>5.0535050000000004</v>
      </c>
      <c r="AU241" s="64">
        <v>4.8471869999999999</v>
      </c>
      <c r="AV241" s="64">
        <v>5.2546809999999997</v>
      </c>
      <c r="AW241" s="64">
        <v>6.0296660000000006</v>
      </c>
      <c r="AX241" s="64">
        <v>5.7453760000000003</v>
      </c>
      <c r="AY241" s="64">
        <v>5.6229399999999998</v>
      </c>
      <c r="AZ241" s="64">
        <v>5.9278900000000005</v>
      </c>
      <c r="BA241" s="64">
        <v>5.9299790000000003</v>
      </c>
      <c r="BB241" s="64">
        <v>6.4252510000000003</v>
      </c>
      <c r="BC241" s="64">
        <v>6.3358910000000002</v>
      </c>
      <c r="BD241" s="64">
        <v>6.1891480000000003</v>
      </c>
      <c r="BE241" s="64">
        <v>5.4839250000000002</v>
      </c>
      <c r="BF241" s="64">
        <v>6.6710130000000003</v>
      </c>
      <c r="BG241" s="65">
        <f>BG242/BG240</f>
        <v>6.8933187364517652</v>
      </c>
      <c r="BH241" s="38"/>
      <c r="BI241" s="5"/>
      <c r="BJ241" s="5"/>
      <c r="BK241" s="64"/>
      <c r="BL241" s="64"/>
      <c r="BM241" s="64"/>
      <c r="BN241" s="64"/>
      <c r="BO241" s="66"/>
      <c r="BP241" s="66"/>
      <c r="BQ241" s="66"/>
    </row>
    <row r="242" spans="1:69" s="37" customFormat="1" x14ac:dyDescent="0.2">
      <c r="A242" s="5" t="s">
        <v>122</v>
      </c>
      <c r="B242" s="5" t="s">
        <v>112</v>
      </c>
      <c r="C242" s="5" t="s">
        <v>113</v>
      </c>
      <c r="D242" s="5" t="s">
        <v>123</v>
      </c>
      <c r="E242" s="5" t="s">
        <v>114</v>
      </c>
      <c r="F242" s="67">
        <v>180.35028399999999</v>
      </c>
      <c r="G242" s="67">
        <v>191.71702999999999</v>
      </c>
      <c r="H242" s="67">
        <v>208.93479400000001</v>
      </c>
      <c r="I242" s="67">
        <v>189.44165699999999</v>
      </c>
      <c r="J242" s="67">
        <v>215.831388</v>
      </c>
      <c r="K242" s="67">
        <v>223.10814099999999</v>
      </c>
      <c r="L242" s="67">
        <v>238.23848100000001</v>
      </c>
      <c r="M242" s="67">
        <v>236.95186200000001</v>
      </c>
      <c r="N242" s="67">
        <v>241.21050299999999</v>
      </c>
      <c r="O242" s="67">
        <v>215.42146600000001</v>
      </c>
      <c r="P242" s="67">
        <v>276.48421100000002</v>
      </c>
      <c r="Q242" s="67">
        <v>263.58422100000001</v>
      </c>
      <c r="R242" s="67">
        <v>274.283208</v>
      </c>
      <c r="S242" s="67">
        <v>235.48233099999999</v>
      </c>
      <c r="T242" s="67">
        <v>286.39131700000002</v>
      </c>
      <c r="U242" s="67">
        <v>302.91037499999999</v>
      </c>
      <c r="V242" s="67">
        <v>308.25347699999998</v>
      </c>
      <c r="W242" s="67">
        <v>318.49832400000003</v>
      </c>
      <c r="X242" s="67">
        <v>338.58058</v>
      </c>
      <c r="Y242" s="67">
        <v>311.24868199999997</v>
      </c>
      <c r="Z242" s="67">
        <v>381.75172800000001</v>
      </c>
      <c r="AA242" s="67">
        <v>386.43696299999999</v>
      </c>
      <c r="AB242" s="67">
        <v>255.10481200000001</v>
      </c>
      <c r="AC242" s="67">
        <v>357.543004</v>
      </c>
      <c r="AD242" s="67">
        <v>395.35751599999998</v>
      </c>
      <c r="AE242" s="67">
        <v>372.29591599999998</v>
      </c>
      <c r="AF242" s="67">
        <v>332.12924700000002</v>
      </c>
      <c r="AG242" s="67">
        <v>242.0223</v>
      </c>
      <c r="AH242" s="67">
        <v>332.32736599999998</v>
      </c>
      <c r="AI242" s="67">
        <v>369.21683899999999</v>
      </c>
      <c r="AJ242" s="67">
        <v>333.85127799999998</v>
      </c>
      <c r="AK242" s="67">
        <v>402.64416899999998</v>
      </c>
      <c r="AL242" s="67">
        <v>310.50954400000001</v>
      </c>
      <c r="AM242" s="67">
        <v>402.51937900000001</v>
      </c>
      <c r="AN242" s="67">
        <v>326.94383199999999</v>
      </c>
      <c r="AO242" s="67">
        <v>394.27758</v>
      </c>
      <c r="AP242" s="67">
        <v>386.13394399999999</v>
      </c>
      <c r="AQ242" s="67">
        <v>400.44016900000003</v>
      </c>
      <c r="AR242" s="67">
        <v>389.63031999999998</v>
      </c>
      <c r="AS242" s="67">
        <v>393.71869700000002</v>
      </c>
      <c r="AT242" s="67">
        <v>368.37467299999997</v>
      </c>
      <c r="AU242" s="67">
        <v>333.17583500000001</v>
      </c>
      <c r="AV242" s="67">
        <v>397.42999500000002</v>
      </c>
      <c r="AW242" s="67">
        <v>439.80404800000002</v>
      </c>
      <c r="AX242" s="67">
        <v>417.40250099999997</v>
      </c>
      <c r="AY242" s="67">
        <v>386.91012699999999</v>
      </c>
      <c r="AZ242" s="67">
        <v>463.23415299999999</v>
      </c>
      <c r="BA242" s="67">
        <v>459.569704</v>
      </c>
      <c r="BB242" s="67">
        <v>468.93249800000001</v>
      </c>
      <c r="BC242" s="67">
        <v>447.33175499999999</v>
      </c>
      <c r="BD242" s="67">
        <v>434.087264</v>
      </c>
      <c r="BE242" s="67">
        <v>408.71406100000002</v>
      </c>
      <c r="BF242" s="67">
        <v>502.92607800000002</v>
      </c>
      <c r="BG242" s="68">
        <f>BF242+(BF242*BQ242)</f>
        <v>495.83173760479389</v>
      </c>
      <c r="BH242" s="38"/>
      <c r="BI242" s="5" t="s">
        <v>124</v>
      </c>
      <c r="BJ242" s="5" t="s">
        <v>115</v>
      </c>
      <c r="BK242" s="67"/>
      <c r="BL242" s="67"/>
      <c r="BM242" s="67">
        <v>497.25900999999999</v>
      </c>
      <c r="BN242" s="67">
        <v>490.24460999999997</v>
      </c>
      <c r="BO242" s="66"/>
      <c r="BP242" s="66"/>
      <c r="BQ242" s="66">
        <f>(BN242-BM242)/BM242</f>
        <v>-1.4106129519905579E-2</v>
      </c>
    </row>
    <row r="243" spans="1:69" s="37" customFormat="1" x14ac:dyDescent="0.2">
      <c r="A243" s="49" t="s">
        <v>125</v>
      </c>
      <c r="B243" s="50" t="s">
        <v>13</v>
      </c>
      <c r="C243" s="50" t="s">
        <v>15</v>
      </c>
      <c r="D243" s="50" t="s">
        <v>125</v>
      </c>
      <c r="E243" s="50" t="s">
        <v>12</v>
      </c>
      <c r="F243" s="1">
        <v>11.013792</v>
      </c>
      <c r="G243" s="1">
        <v>11.261434</v>
      </c>
      <c r="H243" s="1">
        <v>11.672267</v>
      </c>
      <c r="I243" s="1">
        <v>12.554480999999999</v>
      </c>
      <c r="J243" s="1">
        <v>14.04824</v>
      </c>
      <c r="K243" s="1">
        <v>14.901906</v>
      </c>
      <c r="L243" s="1">
        <v>16.225643999999999</v>
      </c>
      <c r="M243" s="1">
        <v>16.869491</v>
      </c>
      <c r="N243" s="1">
        <v>16.858564000000001</v>
      </c>
      <c r="O243" s="1">
        <v>17.232896</v>
      </c>
      <c r="P243" s="1">
        <v>17.430372999999999</v>
      </c>
      <c r="Q243" s="1">
        <v>18.650887000000001</v>
      </c>
      <c r="R243" s="1">
        <v>22.717528000000001</v>
      </c>
      <c r="S243" s="1">
        <v>20.944614000000001</v>
      </c>
      <c r="T243" s="1">
        <v>21.855553</v>
      </c>
      <c r="U243" s="1">
        <v>20.144569000000001</v>
      </c>
      <c r="V243" s="1">
        <v>23.625240000000002</v>
      </c>
      <c r="W243" s="1">
        <v>26.049074999999998</v>
      </c>
      <c r="X243" s="1">
        <v>28.7456</v>
      </c>
      <c r="Y243" s="1">
        <v>27.719808</v>
      </c>
      <c r="Z243" s="1">
        <v>27.053999999999998</v>
      </c>
      <c r="AA243" s="1">
        <v>28.465807999999999</v>
      </c>
      <c r="AB243" s="1">
        <v>25.666608</v>
      </c>
      <c r="AC243" s="1">
        <v>27.160008000000001</v>
      </c>
      <c r="AD243" s="1">
        <v>25.327000000000002</v>
      </c>
      <c r="AE243" s="1">
        <v>23.974399999999999</v>
      </c>
      <c r="AF243" s="1">
        <v>23.597000000000001</v>
      </c>
      <c r="AG243" s="1">
        <v>23.751000000000001</v>
      </c>
      <c r="AH243" s="1">
        <v>24.572507999999999</v>
      </c>
      <c r="AI243" s="1">
        <v>23.352608</v>
      </c>
      <c r="AJ243" s="1">
        <v>24.074000000000002</v>
      </c>
      <c r="AK243" s="1">
        <v>24.1889</v>
      </c>
      <c r="AL243" s="1">
        <v>23.910599999999999</v>
      </c>
      <c r="AM243" s="1">
        <v>25.428100000000001</v>
      </c>
      <c r="AN243" s="1">
        <v>25.73</v>
      </c>
      <c r="AO243" s="1">
        <v>26.4922</v>
      </c>
      <c r="AP243" s="1">
        <v>29.026599999999998</v>
      </c>
      <c r="AQ243" s="1">
        <v>29.486899999999999</v>
      </c>
      <c r="AR243" s="1">
        <v>30.321999999999999</v>
      </c>
      <c r="AS243" s="1">
        <v>30.363489999999999</v>
      </c>
      <c r="AT243" s="1">
        <v>30.601150000000001</v>
      </c>
      <c r="AU243" s="1">
        <v>30.362611000000001</v>
      </c>
      <c r="AV243" s="1">
        <v>30.378910000000001</v>
      </c>
      <c r="AW243" s="1">
        <v>31.103560000000002</v>
      </c>
      <c r="AX243" s="1">
        <v>29.999770000000002</v>
      </c>
      <c r="AY243" s="1">
        <v>31.39188</v>
      </c>
      <c r="AZ243" s="1">
        <v>27.130745000000001</v>
      </c>
      <c r="BA243" s="1">
        <v>31.418054000000001</v>
      </c>
      <c r="BB243" s="1">
        <v>32.290280000000003</v>
      </c>
      <c r="BC243" s="1">
        <v>32.4801</v>
      </c>
      <c r="BD243" s="1">
        <v>31.398810000000001</v>
      </c>
      <c r="BE243" s="1">
        <v>32.477530000000002</v>
      </c>
      <c r="BF243" s="1">
        <v>32.522599999999997</v>
      </c>
      <c r="BG243" s="51">
        <f>BF243+(BF243*BQ243)</f>
        <v>35.631806827370276</v>
      </c>
      <c r="BH243" s="38"/>
      <c r="BI243" s="50" t="s">
        <v>126</v>
      </c>
      <c r="BJ243" s="50" t="s">
        <v>118</v>
      </c>
      <c r="BK243" s="1"/>
      <c r="BL243" s="1"/>
      <c r="BM243" s="1">
        <v>32.896999999999998</v>
      </c>
      <c r="BN243" s="1">
        <v>36.042000000000002</v>
      </c>
      <c r="BO243" s="52"/>
      <c r="BP243" s="52"/>
      <c r="BQ243" s="52">
        <f>(BN243-BM243)/BM243</f>
        <v>9.5601422622123691E-2</v>
      </c>
    </row>
    <row r="244" spans="1:69" s="37" customFormat="1" x14ac:dyDescent="0.2">
      <c r="A244" s="53" t="s">
        <v>125</v>
      </c>
      <c r="B244" s="54" t="s">
        <v>11</v>
      </c>
      <c r="C244" s="54" t="s">
        <v>14</v>
      </c>
      <c r="D244" s="54" t="s">
        <v>125</v>
      </c>
      <c r="E244" s="54" t="s">
        <v>11</v>
      </c>
      <c r="F244" s="55">
        <v>1.6931900000000002</v>
      </c>
      <c r="G244" s="55">
        <v>1.6332580000000001</v>
      </c>
      <c r="H244" s="55">
        <v>1.6418520000000001</v>
      </c>
      <c r="I244" s="55">
        <v>1.5345799999999998</v>
      </c>
      <c r="J244" s="55">
        <v>1.6537689999999998</v>
      </c>
      <c r="K244" s="55">
        <v>1.712215</v>
      </c>
      <c r="L244" s="55">
        <v>1.6513970000000002</v>
      </c>
      <c r="M244" s="55">
        <v>1.8004490000000002</v>
      </c>
      <c r="N244" s="55">
        <v>1.84165</v>
      </c>
      <c r="O244" s="55">
        <v>1.7964349999999998</v>
      </c>
      <c r="P244" s="55">
        <v>1.8524240000000001</v>
      </c>
      <c r="Q244" s="55">
        <v>1.874207</v>
      </c>
      <c r="R244" s="55">
        <v>1.8714389999999999</v>
      </c>
      <c r="S244" s="55">
        <v>1.593847</v>
      </c>
      <c r="T244" s="55">
        <v>1.9448849999999998</v>
      </c>
      <c r="U244" s="55">
        <v>1.753395</v>
      </c>
      <c r="V244" s="55">
        <v>2.0604209999999998</v>
      </c>
      <c r="W244" s="55">
        <v>1.972261</v>
      </c>
      <c r="X244" s="55">
        <v>2.1632290000000003</v>
      </c>
      <c r="Y244" s="55">
        <v>1.7897639999999999</v>
      </c>
      <c r="Z244" s="55">
        <v>2.0345529999999998</v>
      </c>
      <c r="AA244" s="55">
        <v>2.12392</v>
      </c>
      <c r="AB244" s="55">
        <v>1.7631240000000001</v>
      </c>
      <c r="AC244" s="55">
        <v>1.8985639999999999</v>
      </c>
      <c r="AD244" s="55">
        <v>2.2955740000000002</v>
      </c>
      <c r="AE244" s="55">
        <v>2.2452200000000002</v>
      </c>
      <c r="AF244" s="55">
        <v>2.2887110000000002</v>
      </c>
      <c r="AG244" s="55">
        <v>1.8233169999999999</v>
      </c>
      <c r="AH244" s="55">
        <v>2.1800259999999998</v>
      </c>
      <c r="AI244" s="55">
        <v>2.2985869999999999</v>
      </c>
      <c r="AJ244" s="55">
        <v>2.3064310000000003</v>
      </c>
      <c r="AK244" s="55">
        <v>2.5246</v>
      </c>
      <c r="AL244" s="55">
        <v>2.205603</v>
      </c>
      <c r="AM244" s="55">
        <v>2.7802199999999999</v>
      </c>
      <c r="AN244" s="55">
        <v>2.3889230000000001</v>
      </c>
      <c r="AO244" s="55">
        <v>2.527234</v>
      </c>
      <c r="AP244" s="55">
        <v>2.6153490000000001</v>
      </c>
      <c r="AQ244" s="55">
        <v>2.6227099999999997</v>
      </c>
      <c r="AR244" s="55">
        <v>2.4735800000000001</v>
      </c>
      <c r="AS244" s="55">
        <v>2.5608650000000002</v>
      </c>
      <c r="AT244" s="55">
        <v>2.6242509999999997</v>
      </c>
      <c r="AU244" s="55">
        <v>2.5473509999999999</v>
      </c>
      <c r="AV244" s="55">
        <v>2.2731129999999999</v>
      </c>
      <c r="AW244" s="55">
        <v>2.831118</v>
      </c>
      <c r="AX244" s="55">
        <v>2.888706</v>
      </c>
      <c r="AY244" s="55">
        <v>2.881777</v>
      </c>
      <c r="AZ244" s="55">
        <v>2.7847900000000001</v>
      </c>
      <c r="BA244" s="55">
        <v>2.6763150000000002</v>
      </c>
      <c r="BB244" s="55">
        <v>2.939711</v>
      </c>
      <c r="BC244" s="55">
        <v>2.923352</v>
      </c>
      <c r="BD244" s="55">
        <v>2.816611</v>
      </c>
      <c r="BE244" s="55">
        <v>2.6831230000000001</v>
      </c>
      <c r="BF244" s="55">
        <v>2.9112490000000002</v>
      </c>
      <c r="BG244" s="56">
        <f>BG245/BG243</f>
        <v>3.1347469749116414</v>
      </c>
      <c r="BH244" s="38"/>
      <c r="BI244" s="54"/>
      <c r="BJ244" s="54"/>
      <c r="BK244" s="55"/>
      <c r="BL244" s="55"/>
      <c r="BM244" s="55"/>
      <c r="BN244" s="55"/>
      <c r="BO244" s="57"/>
      <c r="BP244" s="57"/>
      <c r="BQ244" s="57"/>
    </row>
    <row r="245" spans="1:69" s="37" customFormat="1" x14ac:dyDescent="0.2">
      <c r="A245" s="53" t="s">
        <v>125</v>
      </c>
      <c r="B245" s="54" t="s">
        <v>112</v>
      </c>
      <c r="C245" s="54" t="s">
        <v>113</v>
      </c>
      <c r="D245" s="54" t="s">
        <v>125</v>
      </c>
      <c r="E245" s="54" t="s">
        <v>114</v>
      </c>
      <c r="F245" s="2">
        <v>18.648443</v>
      </c>
      <c r="G245" s="2">
        <v>18.392824999999998</v>
      </c>
      <c r="H245" s="2">
        <v>19.164134000000001</v>
      </c>
      <c r="I245" s="2">
        <v>19.265858999999999</v>
      </c>
      <c r="J245" s="2">
        <v>23.232544000000001</v>
      </c>
      <c r="K245" s="2">
        <v>25.515270999999998</v>
      </c>
      <c r="L245" s="2">
        <v>26.794972999999999</v>
      </c>
      <c r="M245" s="2">
        <v>30.372655000000002</v>
      </c>
      <c r="N245" s="2">
        <v>31.047567999999998</v>
      </c>
      <c r="O245" s="2">
        <v>30.95778</v>
      </c>
      <c r="P245" s="2">
        <v>32.288438999999997</v>
      </c>
      <c r="Q245" s="2">
        <v>34.955627999999997</v>
      </c>
      <c r="R245" s="2">
        <v>42.514473000000002</v>
      </c>
      <c r="S245" s="2">
        <v>33.382517</v>
      </c>
      <c r="T245" s="2">
        <v>42.506545000000003</v>
      </c>
      <c r="U245" s="2">
        <v>35.321395000000003</v>
      </c>
      <c r="V245" s="2">
        <v>48.677936000000003</v>
      </c>
      <c r="W245" s="2">
        <v>51.375579999999999</v>
      </c>
      <c r="X245" s="2">
        <v>62.183304</v>
      </c>
      <c r="Y245" s="2">
        <v>49.611904000000003</v>
      </c>
      <c r="Z245" s="2">
        <v>55.0428</v>
      </c>
      <c r="AA245" s="2">
        <v>60.459104000000004</v>
      </c>
      <c r="AB245" s="2">
        <v>45.253399999999999</v>
      </c>
      <c r="AC245" s="2">
        <v>51.564999999999998</v>
      </c>
      <c r="AD245" s="2">
        <v>58.14</v>
      </c>
      <c r="AE245" s="2">
        <v>53.827800000000003</v>
      </c>
      <c r="AF245" s="2">
        <v>54.006708000000003</v>
      </c>
      <c r="AG245" s="2">
        <v>43.305607999999999</v>
      </c>
      <c r="AH245" s="2">
        <v>53.5687</v>
      </c>
      <c r="AI245" s="2">
        <v>53.677999999999997</v>
      </c>
      <c r="AJ245" s="2">
        <v>55.525008</v>
      </c>
      <c r="AK245" s="2">
        <v>61.067300000000003</v>
      </c>
      <c r="AL245" s="2">
        <v>52.737299999999998</v>
      </c>
      <c r="AM245" s="2">
        <v>70.695700000000002</v>
      </c>
      <c r="AN245" s="2">
        <v>61.466999999999999</v>
      </c>
      <c r="AO245" s="2">
        <v>66.951999999999998</v>
      </c>
      <c r="AP245" s="2">
        <v>75.914699999999996</v>
      </c>
      <c r="AQ245" s="2">
        <v>77.335599999999999</v>
      </c>
      <c r="AR245" s="2">
        <v>75.003900000000002</v>
      </c>
      <c r="AS245" s="2">
        <v>77.756799000000001</v>
      </c>
      <c r="AT245" s="2">
        <v>80.305110999999997</v>
      </c>
      <c r="AU245" s="2">
        <v>77.344240999999997</v>
      </c>
      <c r="AV245" s="2">
        <v>69.054692000000003</v>
      </c>
      <c r="AW245" s="2">
        <v>88.057845</v>
      </c>
      <c r="AX245" s="2">
        <v>86.660527999999999</v>
      </c>
      <c r="AY245" s="2">
        <v>90.464398000000003</v>
      </c>
      <c r="AZ245" s="2">
        <v>75.553438999999997</v>
      </c>
      <c r="BA245" s="2">
        <v>84.084599999999995</v>
      </c>
      <c r="BB245" s="2">
        <v>94.924099999999996</v>
      </c>
      <c r="BC245" s="2">
        <v>94.950760000000002</v>
      </c>
      <c r="BD245" s="2">
        <v>88.438230000000004</v>
      </c>
      <c r="BE245" s="2">
        <v>87.141199999999998</v>
      </c>
      <c r="BF245" s="2">
        <v>94.681399999999996</v>
      </c>
      <c r="BG245" s="58">
        <f>BF245+(BF245*BQ245)</f>
        <v>111.69669866273495</v>
      </c>
      <c r="BH245" s="38"/>
      <c r="BI245" s="54" t="s">
        <v>126</v>
      </c>
      <c r="BJ245" s="54" t="s">
        <v>119</v>
      </c>
      <c r="BK245" s="2"/>
      <c r="BL245" s="2"/>
      <c r="BM245" s="2">
        <v>96.989000000000004</v>
      </c>
      <c r="BN245" s="2">
        <v>114.419</v>
      </c>
      <c r="BO245" s="57"/>
      <c r="BP245" s="57"/>
      <c r="BQ245" s="57">
        <f>(BN245-BM245)/BM245</f>
        <v>0.17971110125890558</v>
      </c>
    </row>
    <row r="246" spans="1:69" s="37" customFormat="1" x14ac:dyDescent="0.2">
      <c r="A246" s="49" t="s">
        <v>127</v>
      </c>
      <c r="B246" s="50" t="s">
        <v>13</v>
      </c>
      <c r="C246" s="50" t="s">
        <v>15</v>
      </c>
      <c r="D246" s="69" t="s">
        <v>127</v>
      </c>
      <c r="E246" s="50" t="s">
        <v>12</v>
      </c>
      <c r="F246" s="1">
        <v>0.28744399999999998</v>
      </c>
      <c r="G246" s="1">
        <v>0.15021699999999999</v>
      </c>
      <c r="H246" s="1">
        <v>0.193437</v>
      </c>
      <c r="I246" s="1">
        <v>0.320102</v>
      </c>
      <c r="J246" s="1">
        <v>0.58071600000000001</v>
      </c>
      <c r="K246" s="1">
        <v>0.61713700000000005</v>
      </c>
      <c r="L246" s="1">
        <v>0.655582</v>
      </c>
      <c r="M246" s="1">
        <v>0.42572300000000002</v>
      </c>
      <c r="N246" s="1">
        <v>0.81421600000000005</v>
      </c>
      <c r="O246" s="1">
        <v>1.638954</v>
      </c>
      <c r="P246" s="1">
        <v>2.1472319999999998</v>
      </c>
      <c r="Q246" s="1">
        <v>1.323304</v>
      </c>
      <c r="R246" s="1">
        <v>1.274742</v>
      </c>
      <c r="S246" s="1">
        <v>1.278789</v>
      </c>
      <c r="T246" s="1">
        <v>1.8291999999999999</v>
      </c>
      <c r="U246" s="1">
        <v>0.71952099999999997</v>
      </c>
      <c r="V246" s="1">
        <v>1.4528000000000001</v>
      </c>
      <c r="W246" s="1">
        <v>2.8246660000000001</v>
      </c>
      <c r="X246" s="1">
        <v>3.4074</v>
      </c>
      <c r="Y246" s="1">
        <v>2.0800550000000002</v>
      </c>
      <c r="Z246" s="1">
        <v>1.4015</v>
      </c>
      <c r="AA246" s="1">
        <v>1.7685</v>
      </c>
      <c r="AB246" s="1">
        <v>2.3138999999999998</v>
      </c>
      <c r="AC246" s="1">
        <v>3.0712999999999999</v>
      </c>
      <c r="AD246" s="1">
        <v>2.7833000000000001</v>
      </c>
      <c r="AE246" s="1">
        <v>2.64</v>
      </c>
      <c r="AF246" s="1">
        <v>2.6859999999999999</v>
      </c>
      <c r="AG246" s="1">
        <v>3.6838000000000002</v>
      </c>
      <c r="AH246" s="1">
        <v>2.9510000000000001</v>
      </c>
      <c r="AI246" s="1">
        <v>2.56</v>
      </c>
      <c r="AJ246" s="1">
        <v>3.2063000000000001</v>
      </c>
      <c r="AK246" s="1">
        <v>3.0983000000000001</v>
      </c>
      <c r="AL246" s="1">
        <v>4.1816500000000003</v>
      </c>
      <c r="AM246" s="1">
        <v>5.9058999999999999</v>
      </c>
      <c r="AN246" s="1">
        <v>5.4475800000000003</v>
      </c>
      <c r="AO246" s="1">
        <v>3.5929099999999998</v>
      </c>
      <c r="AP246" s="1">
        <v>5.1530800000000001</v>
      </c>
      <c r="AQ246" s="1">
        <v>5.8661500000000002</v>
      </c>
      <c r="AR246" s="1">
        <v>5.9885799999999998</v>
      </c>
      <c r="AS246" s="1">
        <v>5.4670040000000002</v>
      </c>
      <c r="AT246" s="1">
        <v>4.3752779999999998</v>
      </c>
      <c r="AU246" s="1">
        <v>4.1476620000000004</v>
      </c>
      <c r="AV246" s="1">
        <v>5.1218950000000003</v>
      </c>
      <c r="AW246" s="1">
        <v>5.2052399999999999</v>
      </c>
      <c r="AX246" s="1">
        <v>5.6270340000000001</v>
      </c>
      <c r="AY246" s="1">
        <v>5.6517929999999996</v>
      </c>
      <c r="AZ246" s="1">
        <v>6.7956700000000003</v>
      </c>
      <c r="BA246" s="1">
        <v>6.8945600000000002</v>
      </c>
      <c r="BB246" s="1">
        <v>6.8430799999999996</v>
      </c>
      <c r="BC246" s="1">
        <v>7.4281800000000002</v>
      </c>
      <c r="BD246" s="1">
        <v>7.8939199999999996</v>
      </c>
      <c r="BE246" s="1">
        <v>9.0804600000000004</v>
      </c>
      <c r="BF246" s="1">
        <v>8.6920000000000002</v>
      </c>
      <c r="BG246" s="51">
        <f>BF246+(BF246*BQ246)</f>
        <v>8.8796925243516007</v>
      </c>
      <c r="BH246" s="38"/>
      <c r="BI246" s="69" t="s">
        <v>128</v>
      </c>
      <c r="BJ246" s="50" t="s">
        <v>118</v>
      </c>
      <c r="BK246" s="1"/>
      <c r="BL246" s="1"/>
      <c r="BM246" s="1">
        <v>8.5210000000000008</v>
      </c>
      <c r="BN246" s="1">
        <v>8.7050000000000001</v>
      </c>
      <c r="BO246" s="52"/>
      <c r="BP246" s="52"/>
      <c r="BQ246" s="52">
        <f>(BN246-BM246)/BM246</f>
        <v>2.1593709658490702E-2</v>
      </c>
    </row>
    <row r="247" spans="1:69" s="37" customFormat="1" x14ac:dyDescent="0.2">
      <c r="A247" s="53" t="s">
        <v>127</v>
      </c>
      <c r="B247" s="54" t="s">
        <v>11</v>
      </c>
      <c r="C247" s="54" t="s">
        <v>14</v>
      </c>
      <c r="D247" s="54" t="s">
        <v>127</v>
      </c>
      <c r="E247" s="54" t="s">
        <v>11</v>
      </c>
      <c r="F247" s="55">
        <v>0.88526499999999997</v>
      </c>
      <c r="G247" s="55">
        <v>0.88472700000000004</v>
      </c>
      <c r="H247" s="55">
        <v>0.98016900000000007</v>
      </c>
      <c r="I247" s="55">
        <v>0.93806699999999998</v>
      </c>
      <c r="J247" s="55">
        <v>0.88264799999999999</v>
      </c>
      <c r="K247" s="55">
        <v>0.94815899999999997</v>
      </c>
      <c r="L247" s="55">
        <v>0.85450200000000009</v>
      </c>
      <c r="M247" s="55">
        <v>1.033517</v>
      </c>
      <c r="N247" s="55">
        <v>0.93035800000000002</v>
      </c>
      <c r="O247" s="55">
        <v>0.99911000000000005</v>
      </c>
      <c r="P247" s="55">
        <v>1.003431</v>
      </c>
      <c r="Q247" s="55">
        <v>0.98206000000000004</v>
      </c>
      <c r="R247" s="55">
        <v>0.94652599999999998</v>
      </c>
      <c r="S247" s="55">
        <v>0.909833</v>
      </c>
      <c r="T247" s="55">
        <v>1.0054670000000001</v>
      </c>
      <c r="U247" s="55">
        <v>1.163124</v>
      </c>
      <c r="V247" s="55">
        <v>1.358177</v>
      </c>
      <c r="W247" s="55">
        <v>1.238113</v>
      </c>
      <c r="X247" s="55">
        <v>1.0010780000000001</v>
      </c>
      <c r="Y247" s="55">
        <v>1.19394</v>
      </c>
      <c r="Z247" s="55">
        <v>1.3189440000000001</v>
      </c>
      <c r="AA247" s="55">
        <v>1.270003</v>
      </c>
      <c r="AB247" s="55">
        <v>1.127534</v>
      </c>
      <c r="AC247" s="55">
        <v>1.11093</v>
      </c>
      <c r="AD247" s="55">
        <v>1.2567820000000001</v>
      </c>
      <c r="AE247" s="55">
        <v>1.434242</v>
      </c>
      <c r="AF247" s="55">
        <v>1.436504</v>
      </c>
      <c r="AG247" s="55">
        <v>1.149818</v>
      </c>
      <c r="AH247" s="55">
        <v>1.1053879999999998</v>
      </c>
      <c r="AI247" s="55">
        <v>1.296875</v>
      </c>
      <c r="AJ247" s="55">
        <v>1.346786</v>
      </c>
      <c r="AK247" s="55">
        <v>1.27305</v>
      </c>
      <c r="AL247" s="55">
        <v>1.33856</v>
      </c>
      <c r="AM247" s="55">
        <v>1.26004</v>
      </c>
      <c r="AN247" s="55">
        <v>1.2274180000000001</v>
      </c>
      <c r="AO247" s="55">
        <v>1.4697530000000001</v>
      </c>
      <c r="AP247" s="55">
        <v>1.3212950000000001</v>
      </c>
      <c r="AQ247" s="55">
        <v>1.4238959999999998</v>
      </c>
      <c r="AR247" s="55">
        <v>1.5728520000000001</v>
      </c>
      <c r="AS247" s="55">
        <v>1.4842360000000001</v>
      </c>
      <c r="AT247" s="55">
        <v>1.354303</v>
      </c>
      <c r="AU247" s="55">
        <v>1.2580260000000001</v>
      </c>
      <c r="AV247" s="55">
        <v>1.4560360000000001</v>
      </c>
      <c r="AW247" s="55">
        <v>1.5918829999999999</v>
      </c>
      <c r="AX247" s="55">
        <v>1.8129950000000001</v>
      </c>
      <c r="AY247" s="55">
        <v>1.7044589999999999</v>
      </c>
      <c r="AZ247" s="55">
        <v>1.5084040000000001</v>
      </c>
      <c r="BA247" s="55">
        <v>1.928841</v>
      </c>
      <c r="BB247" s="55">
        <v>1.9813509999999999</v>
      </c>
      <c r="BC247" s="55">
        <v>1.869461</v>
      </c>
      <c r="BD247" s="55">
        <v>1.8828929999999999</v>
      </c>
      <c r="BE247" s="55">
        <v>1.819482</v>
      </c>
      <c r="BF247" s="55">
        <v>2.1646339999999999</v>
      </c>
      <c r="BG247" s="56">
        <f>BG248/BG246</f>
        <v>1.8647704878829379</v>
      </c>
      <c r="BH247" s="38"/>
      <c r="BI247" s="54"/>
      <c r="BJ247" s="54"/>
      <c r="BK247" s="55"/>
      <c r="BL247" s="55"/>
      <c r="BM247" s="55"/>
      <c r="BN247" s="55"/>
      <c r="BO247" s="57"/>
      <c r="BP247" s="57"/>
      <c r="BQ247" s="57"/>
    </row>
    <row r="248" spans="1:69" s="37" customFormat="1" x14ac:dyDescent="0.2">
      <c r="A248" s="53" t="s">
        <v>127</v>
      </c>
      <c r="B248" s="54" t="s">
        <v>112</v>
      </c>
      <c r="C248" s="54" t="s">
        <v>113</v>
      </c>
      <c r="D248" s="54" t="s">
        <v>127</v>
      </c>
      <c r="E248" s="54" t="s">
        <v>114</v>
      </c>
      <c r="F248" s="2">
        <v>0.25446400000000002</v>
      </c>
      <c r="G248" s="2">
        <v>0.13290099999999999</v>
      </c>
      <c r="H248" s="2">
        <v>0.18960099999999999</v>
      </c>
      <c r="I248" s="2">
        <v>0.30027700000000002</v>
      </c>
      <c r="J248" s="2">
        <v>0.51256800000000002</v>
      </c>
      <c r="K248" s="2">
        <v>0.585144</v>
      </c>
      <c r="L248" s="2">
        <v>0.56019600000000003</v>
      </c>
      <c r="M248" s="2">
        <v>0.43999199999999999</v>
      </c>
      <c r="N248" s="2">
        <v>0.75751199999999996</v>
      </c>
      <c r="O248" s="2">
        <v>1.6374960000000001</v>
      </c>
      <c r="P248" s="2">
        <v>2.1545999999999998</v>
      </c>
      <c r="Q248" s="2">
        <v>1.2995639999999999</v>
      </c>
      <c r="R248" s="2">
        <v>1.2065760000000001</v>
      </c>
      <c r="S248" s="2">
        <v>1.163484</v>
      </c>
      <c r="T248" s="2">
        <v>1.8391999999999999</v>
      </c>
      <c r="U248" s="2">
        <v>0.83689199999999997</v>
      </c>
      <c r="V248" s="2">
        <v>1.97316</v>
      </c>
      <c r="W248" s="2">
        <v>3.4972560000000001</v>
      </c>
      <c r="X248" s="2">
        <v>3.4110719999999999</v>
      </c>
      <c r="Y248" s="2">
        <v>2.48346</v>
      </c>
      <c r="Z248" s="2">
        <v>1.8485</v>
      </c>
      <c r="AA248" s="2">
        <v>2.246</v>
      </c>
      <c r="AB248" s="2">
        <v>2.609</v>
      </c>
      <c r="AC248" s="2">
        <v>3.4119999999999999</v>
      </c>
      <c r="AD248" s="2">
        <v>3.4980000000000002</v>
      </c>
      <c r="AE248" s="2">
        <v>3.7864</v>
      </c>
      <c r="AF248" s="2">
        <v>3.8584499999999999</v>
      </c>
      <c r="AG248" s="2">
        <v>4.2356999999999996</v>
      </c>
      <c r="AH248" s="2">
        <v>3.262</v>
      </c>
      <c r="AI248" s="2">
        <v>3.32</v>
      </c>
      <c r="AJ248" s="2">
        <v>4.3182</v>
      </c>
      <c r="AK248" s="2">
        <v>3.9442900000000001</v>
      </c>
      <c r="AL248" s="2">
        <v>5.5973899999999999</v>
      </c>
      <c r="AM248" s="2">
        <v>7.4416700000000002</v>
      </c>
      <c r="AN248" s="2">
        <v>6.6864600000000003</v>
      </c>
      <c r="AO248" s="2">
        <v>5.2806899999999999</v>
      </c>
      <c r="AP248" s="2">
        <v>6.8087400000000002</v>
      </c>
      <c r="AQ248" s="2">
        <v>8.3527900000000006</v>
      </c>
      <c r="AR248" s="2">
        <v>9.4191500000000001</v>
      </c>
      <c r="AS248" s="2">
        <v>8.1143260000000001</v>
      </c>
      <c r="AT248" s="2">
        <v>5.9254499999999997</v>
      </c>
      <c r="AU248" s="2">
        <v>5.217867</v>
      </c>
      <c r="AV248" s="2">
        <v>7.457662</v>
      </c>
      <c r="AW248" s="2">
        <v>8.2861329999999995</v>
      </c>
      <c r="AX248" s="2">
        <v>10.201784</v>
      </c>
      <c r="AY248" s="2">
        <v>9.633248</v>
      </c>
      <c r="AZ248" s="2">
        <v>10.250619</v>
      </c>
      <c r="BA248" s="2">
        <v>13.29851</v>
      </c>
      <c r="BB248" s="2">
        <v>13.558540000000001</v>
      </c>
      <c r="BC248" s="2">
        <v>13.88669</v>
      </c>
      <c r="BD248" s="2">
        <v>14.86341</v>
      </c>
      <c r="BE248" s="2">
        <v>16.521730000000002</v>
      </c>
      <c r="BF248" s="2">
        <v>18.815000000000001</v>
      </c>
      <c r="BG248" s="58">
        <f>BF248+(BF248*BQ248)</f>
        <v>16.55858856088561</v>
      </c>
      <c r="BH248" s="38"/>
      <c r="BI248" s="54" t="s">
        <v>128</v>
      </c>
      <c r="BJ248" s="54" t="s">
        <v>119</v>
      </c>
      <c r="BK248" s="2"/>
      <c r="BL248" s="2"/>
      <c r="BM248" s="2">
        <v>18.97</v>
      </c>
      <c r="BN248" s="2">
        <v>16.695</v>
      </c>
      <c r="BO248" s="57"/>
      <c r="BP248" s="57"/>
      <c r="BQ248" s="57">
        <f>(BN248-BM248)/BM248</f>
        <v>-0.11992619926199255</v>
      </c>
    </row>
    <row r="249" spans="1:69" s="37" customFormat="1" x14ac:dyDescent="0.2">
      <c r="A249" s="49" t="s">
        <v>129</v>
      </c>
      <c r="B249" s="50" t="s">
        <v>13</v>
      </c>
      <c r="C249" s="50" t="s">
        <v>15</v>
      </c>
      <c r="D249" s="69" t="s">
        <v>129</v>
      </c>
      <c r="E249" s="50" t="s">
        <v>12</v>
      </c>
      <c r="F249" s="1">
        <v>3.0719E-2</v>
      </c>
      <c r="G249" s="1">
        <v>2.4686E-2</v>
      </c>
      <c r="H249" s="1">
        <v>4.3300999999999999E-2</v>
      </c>
      <c r="I249" s="1">
        <v>5.0747E-2</v>
      </c>
      <c r="J249" s="1">
        <v>4.8967999999999998E-2</v>
      </c>
      <c r="K249" s="1">
        <v>5.3418E-2</v>
      </c>
      <c r="L249" s="1">
        <v>0.10817400000000001</v>
      </c>
      <c r="M249" s="1">
        <v>8.9837E-2</v>
      </c>
      <c r="N249" s="1">
        <v>9.6894999999999995E-2</v>
      </c>
      <c r="O249" s="1">
        <v>0.11335000000000001</v>
      </c>
      <c r="P249" s="1">
        <v>0.26345000000000002</v>
      </c>
      <c r="Q249" s="1">
        <v>0.41649599999999998</v>
      </c>
      <c r="R249" s="1">
        <v>0.35632399999999997</v>
      </c>
      <c r="S249" s="1">
        <v>0.271341</v>
      </c>
      <c r="T249" s="1">
        <v>0.50609000000000004</v>
      </c>
      <c r="U249" s="1">
        <v>0.44523400000000002</v>
      </c>
      <c r="V249" s="1">
        <v>0.95950000000000002</v>
      </c>
      <c r="W249" s="1">
        <v>1.2238</v>
      </c>
      <c r="X249" s="1">
        <v>2.3506</v>
      </c>
      <c r="Y249" s="1">
        <v>1.6267</v>
      </c>
      <c r="Z249" s="1">
        <v>1.6584000000000001</v>
      </c>
      <c r="AA249" s="1">
        <v>1.9890000000000001</v>
      </c>
      <c r="AB249" s="1">
        <v>1.2811999999999999</v>
      </c>
      <c r="AC249" s="1">
        <v>1.5733999999999999</v>
      </c>
      <c r="AD249" s="1">
        <v>1.2028000000000001</v>
      </c>
      <c r="AE249" s="1">
        <v>0.81710000000000005</v>
      </c>
      <c r="AF249" s="1">
        <v>0.75239999999999996</v>
      </c>
      <c r="AG249" s="1">
        <v>0.81789999999999996</v>
      </c>
      <c r="AH249" s="1">
        <v>0.7762</v>
      </c>
      <c r="AI249" s="1">
        <v>0.81379999999999997</v>
      </c>
      <c r="AJ249" s="1">
        <v>1.1640999999999999</v>
      </c>
      <c r="AK249" s="1">
        <v>0.87778</v>
      </c>
      <c r="AL249" s="1">
        <v>1.0830599999999999</v>
      </c>
      <c r="AM249" s="1">
        <v>1.47109</v>
      </c>
      <c r="AN249" s="1">
        <v>1.4075</v>
      </c>
      <c r="AO249" s="1">
        <v>1.0671999999999999</v>
      </c>
      <c r="AP249" s="1">
        <v>1.1805000000000001</v>
      </c>
      <c r="AQ249" s="1">
        <v>1.482</v>
      </c>
      <c r="AR249" s="1">
        <v>1.4714</v>
      </c>
      <c r="AS249" s="1">
        <v>1.14001</v>
      </c>
      <c r="AT249" s="1">
        <v>1.1007800000000001</v>
      </c>
      <c r="AU249" s="1">
        <v>0.97156299999999995</v>
      </c>
      <c r="AV249" s="1">
        <v>0.99470400000000003</v>
      </c>
      <c r="AW249" s="1">
        <v>0.74782499999999996</v>
      </c>
      <c r="AX249" s="1">
        <v>1.12704</v>
      </c>
      <c r="AY249" s="1">
        <v>0.79320000000000002</v>
      </c>
      <c r="AZ249" s="1">
        <v>0.89313600000000004</v>
      </c>
      <c r="BA249" s="1">
        <v>1.03844</v>
      </c>
      <c r="BB249" s="1">
        <v>0.85406000000000004</v>
      </c>
      <c r="BC249" s="1">
        <v>0.80971000000000004</v>
      </c>
      <c r="BD249" s="1">
        <v>0.60375999999999996</v>
      </c>
      <c r="BE249" s="1">
        <v>0.78473000000000004</v>
      </c>
      <c r="BF249" s="1">
        <v>0.62350000000000005</v>
      </c>
      <c r="BG249" s="51">
        <f>BF249+(BF249*BQ249)</f>
        <v>0.65243040000000008</v>
      </c>
      <c r="BH249" s="38"/>
      <c r="BI249" s="69" t="s">
        <v>130</v>
      </c>
      <c r="BJ249" s="50" t="s">
        <v>118</v>
      </c>
      <c r="BK249" s="1"/>
      <c r="BL249" s="1"/>
      <c r="BM249" s="1">
        <v>0.625</v>
      </c>
      <c r="BN249" s="1">
        <v>0.65400000000000003</v>
      </c>
      <c r="BO249" s="52"/>
      <c r="BP249" s="52"/>
      <c r="BQ249" s="52">
        <f>(BN249-BM249)/BM249</f>
        <v>4.6400000000000038E-2</v>
      </c>
    </row>
    <row r="250" spans="1:69" s="37" customFormat="1" x14ac:dyDescent="0.2">
      <c r="A250" s="53" t="s">
        <v>129</v>
      </c>
      <c r="B250" s="54" t="s">
        <v>11</v>
      </c>
      <c r="C250" s="54" t="s">
        <v>14</v>
      </c>
      <c r="D250" s="54" t="s">
        <v>129</v>
      </c>
      <c r="E250" s="54" t="s">
        <v>11</v>
      </c>
      <c r="F250" s="55">
        <v>0.90937199999999996</v>
      </c>
      <c r="G250" s="55">
        <v>0.982298</v>
      </c>
      <c r="H250" s="55">
        <v>1.0914299999999999</v>
      </c>
      <c r="I250" s="55">
        <v>0.58438900000000005</v>
      </c>
      <c r="J250" s="55">
        <v>0.68802099999999999</v>
      </c>
      <c r="K250" s="55">
        <v>0.88215599999999994</v>
      </c>
      <c r="L250" s="55">
        <v>1.113151</v>
      </c>
      <c r="M250" s="55">
        <v>1.0551999999999999</v>
      </c>
      <c r="N250" s="55">
        <v>0.99001000000000006</v>
      </c>
      <c r="O250" s="55">
        <v>0.9783059999999999</v>
      </c>
      <c r="P250" s="55">
        <v>1.034489</v>
      </c>
      <c r="Q250" s="55">
        <v>0.98611000000000004</v>
      </c>
      <c r="R250" s="55">
        <v>1.10683</v>
      </c>
      <c r="S250" s="55">
        <v>1.099189</v>
      </c>
      <c r="T250" s="55">
        <v>1.134061</v>
      </c>
      <c r="U250" s="55">
        <v>1.0938969999999999</v>
      </c>
      <c r="V250" s="55">
        <v>1.470558</v>
      </c>
      <c r="W250" s="55">
        <v>1.5878410000000001</v>
      </c>
      <c r="X250" s="55">
        <v>1.5008079999999999</v>
      </c>
      <c r="Y250" s="55">
        <v>1.1453249999999999</v>
      </c>
      <c r="Z250" s="55">
        <v>1.2973950000000001</v>
      </c>
      <c r="AA250" s="55">
        <v>1.2637510000000001</v>
      </c>
      <c r="AB250" s="55">
        <v>1.173119</v>
      </c>
      <c r="AC250" s="55">
        <v>1.133405</v>
      </c>
      <c r="AD250" s="55">
        <v>1.2401899999999999</v>
      </c>
      <c r="AE250" s="55">
        <v>1.530168</v>
      </c>
      <c r="AF250" s="55">
        <v>1.6419459999999999</v>
      </c>
      <c r="AG250" s="55">
        <v>1.0522069999999999</v>
      </c>
      <c r="AH250" s="55">
        <v>1.1159490000000001</v>
      </c>
      <c r="AI250" s="55">
        <v>1.4036620000000002</v>
      </c>
      <c r="AJ250" s="55">
        <v>1.5235799999999999</v>
      </c>
      <c r="AK250" s="55">
        <v>1.3987559999999999</v>
      </c>
      <c r="AL250" s="55">
        <v>1.149678</v>
      </c>
      <c r="AM250" s="55">
        <v>1.570713</v>
      </c>
      <c r="AN250" s="55">
        <v>1.3391120000000001</v>
      </c>
      <c r="AO250" s="55">
        <v>1.5642799999999999</v>
      </c>
      <c r="AP250" s="55">
        <v>1.467937</v>
      </c>
      <c r="AQ250" s="55">
        <v>1.6894740000000001</v>
      </c>
      <c r="AR250" s="55">
        <v>1.421028</v>
      </c>
      <c r="AS250" s="55">
        <v>1.5149250000000001</v>
      </c>
      <c r="AT250" s="55">
        <v>1.5030430000000001</v>
      </c>
      <c r="AU250" s="55">
        <v>1.3064180000000001</v>
      </c>
      <c r="AV250" s="55">
        <v>1.3584240000000001</v>
      </c>
      <c r="AW250" s="55">
        <v>1.312994</v>
      </c>
      <c r="AX250" s="55">
        <v>1.6916439999999999</v>
      </c>
      <c r="AY250" s="55">
        <v>1.4241429999999999</v>
      </c>
      <c r="AZ250" s="55">
        <v>1.5967309999999999</v>
      </c>
      <c r="BA250" s="55">
        <v>1.603145</v>
      </c>
      <c r="BB250" s="55">
        <v>1.731986</v>
      </c>
      <c r="BC250" s="55">
        <v>1.6159239999999999</v>
      </c>
      <c r="BD250" s="55">
        <v>1.5641149999999999</v>
      </c>
      <c r="BE250" s="55">
        <v>1.720936</v>
      </c>
      <c r="BF250" s="55">
        <v>1.5619889999999998</v>
      </c>
      <c r="BG250" s="56">
        <f>BG251/BG249</f>
        <v>1.6597767501865448</v>
      </c>
      <c r="BH250" s="38"/>
      <c r="BI250" s="54"/>
      <c r="BJ250" s="54"/>
      <c r="BK250" s="55"/>
      <c r="BL250" s="55"/>
      <c r="BM250" s="55"/>
      <c r="BN250" s="55"/>
      <c r="BO250" s="57"/>
      <c r="BP250" s="57"/>
      <c r="BQ250" s="57"/>
    </row>
    <row r="251" spans="1:69" s="37" customFormat="1" x14ac:dyDescent="0.2">
      <c r="A251" s="53" t="s">
        <v>129</v>
      </c>
      <c r="B251" s="54" t="s">
        <v>112</v>
      </c>
      <c r="C251" s="54" t="s">
        <v>113</v>
      </c>
      <c r="D251" s="54" t="s">
        <v>129</v>
      </c>
      <c r="E251" s="54" t="s">
        <v>114</v>
      </c>
      <c r="F251" s="2">
        <v>2.7935000000000001E-2</v>
      </c>
      <c r="G251" s="2">
        <v>2.4249E-2</v>
      </c>
      <c r="H251" s="2">
        <v>4.7260000000000003E-2</v>
      </c>
      <c r="I251" s="2">
        <v>2.9655999999999998E-2</v>
      </c>
      <c r="J251" s="2">
        <v>3.3690999999999999E-2</v>
      </c>
      <c r="K251" s="2">
        <v>4.7122999999999998E-2</v>
      </c>
      <c r="L251" s="2">
        <v>0.12041399999999999</v>
      </c>
      <c r="M251" s="2">
        <v>9.4796000000000005E-2</v>
      </c>
      <c r="N251" s="2">
        <v>9.5926999999999998E-2</v>
      </c>
      <c r="O251" s="2">
        <v>0.110891</v>
      </c>
      <c r="P251" s="2">
        <v>0.272536</v>
      </c>
      <c r="Q251" s="2">
        <v>0.41071099999999999</v>
      </c>
      <c r="R251" s="2">
        <v>0.39439000000000002</v>
      </c>
      <c r="S251" s="2">
        <v>0.29825499999999999</v>
      </c>
      <c r="T251" s="2">
        <v>0.57393700000000003</v>
      </c>
      <c r="U251" s="2">
        <v>0.48703999999999997</v>
      </c>
      <c r="V251" s="2">
        <v>1.411</v>
      </c>
      <c r="W251" s="2">
        <v>1.9432</v>
      </c>
      <c r="X251" s="2">
        <v>3.5278</v>
      </c>
      <c r="Y251" s="2">
        <v>1.8631</v>
      </c>
      <c r="Z251" s="2">
        <v>2.1516000000000002</v>
      </c>
      <c r="AA251" s="2">
        <v>2.5135999999999998</v>
      </c>
      <c r="AB251" s="2">
        <v>1.5029999999999999</v>
      </c>
      <c r="AC251" s="2">
        <v>1.7833000000000001</v>
      </c>
      <c r="AD251" s="2">
        <v>1.4917</v>
      </c>
      <c r="AE251" s="2">
        <v>1.2503</v>
      </c>
      <c r="AF251" s="2">
        <v>1.2354000000000001</v>
      </c>
      <c r="AG251" s="2">
        <v>0.86060000000000003</v>
      </c>
      <c r="AH251" s="2">
        <v>0.86619999999999997</v>
      </c>
      <c r="AI251" s="2">
        <v>1.1423000000000001</v>
      </c>
      <c r="AJ251" s="2">
        <v>1.7736000000000001</v>
      </c>
      <c r="AK251" s="2">
        <v>1.2278</v>
      </c>
      <c r="AL251" s="2">
        <v>1.2451700000000001</v>
      </c>
      <c r="AM251" s="2">
        <v>2.3106599999999999</v>
      </c>
      <c r="AN251" s="2">
        <v>1.8848</v>
      </c>
      <c r="AO251" s="2">
        <v>1.6694</v>
      </c>
      <c r="AP251" s="2">
        <v>1.7329000000000001</v>
      </c>
      <c r="AQ251" s="2">
        <v>2.5038</v>
      </c>
      <c r="AR251" s="2">
        <v>2.0909</v>
      </c>
      <c r="AS251" s="2">
        <v>1.7270300000000001</v>
      </c>
      <c r="AT251" s="2">
        <v>1.65452</v>
      </c>
      <c r="AU251" s="2">
        <v>1.2692669999999999</v>
      </c>
      <c r="AV251" s="2">
        <v>1.3512299999999999</v>
      </c>
      <c r="AW251" s="2">
        <v>0.98189000000000004</v>
      </c>
      <c r="AX251" s="2">
        <v>1.9065510000000001</v>
      </c>
      <c r="AY251" s="2">
        <v>1.1296299999999999</v>
      </c>
      <c r="AZ251" s="2">
        <v>1.4260980000000001</v>
      </c>
      <c r="BA251" s="2">
        <v>1.6647700000000001</v>
      </c>
      <c r="BB251" s="2">
        <v>1.47922</v>
      </c>
      <c r="BC251" s="2">
        <v>1.30843</v>
      </c>
      <c r="BD251" s="2">
        <v>0.94435000000000002</v>
      </c>
      <c r="BE251" s="2">
        <v>1.3504700000000001</v>
      </c>
      <c r="BF251" s="2">
        <v>0.97389999999999999</v>
      </c>
      <c r="BG251" s="58">
        <f>BF251+(BF251*BQ251)</f>
        <v>1.0828888090349076</v>
      </c>
      <c r="BH251" s="38"/>
      <c r="BI251" s="54" t="s">
        <v>130</v>
      </c>
      <c r="BJ251" s="54" t="s">
        <v>119</v>
      </c>
      <c r="BK251" s="2"/>
      <c r="BL251" s="2"/>
      <c r="BM251" s="2">
        <v>0.97399999999999998</v>
      </c>
      <c r="BN251" s="2">
        <v>1.083</v>
      </c>
      <c r="BO251" s="57"/>
      <c r="BP251" s="57"/>
      <c r="BQ251" s="57">
        <f>(BN251-BM251)/BM251</f>
        <v>0.11190965092402463</v>
      </c>
    </row>
    <row r="252" spans="1:69" s="37" customFormat="1" x14ac:dyDescent="0.2">
      <c r="A252" s="59" t="s">
        <v>131</v>
      </c>
      <c r="B252" s="4" t="s">
        <v>13</v>
      </c>
      <c r="C252" s="4" t="s">
        <v>15</v>
      </c>
      <c r="D252" s="60" t="s">
        <v>132</v>
      </c>
      <c r="E252" s="4" t="s">
        <v>12</v>
      </c>
      <c r="F252" s="61">
        <v>20.342677999999999</v>
      </c>
      <c r="G252" s="61">
        <v>20.314668000000001</v>
      </c>
      <c r="H252" s="61">
        <v>20.517934</v>
      </c>
      <c r="I252" s="61">
        <v>21.349425</v>
      </c>
      <c r="J252" s="61">
        <v>23.052368000000001</v>
      </c>
      <c r="K252" s="61">
        <v>22.094809000000001</v>
      </c>
      <c r="L252" s="61">
        <v>22.253404</v>
      </c>
      <c r="M252" s="61">
        <v>23.884779000000002</v>
      </c>
      <c r="N252" s="61">
        <v>25.068114999999999</v>
      </c>
      <c r="O252" s="61">
        <v>26.782509999999998</v>
      </c>
      <c r="P252" s="61">
        <v>26.621988000000002</v>
      </c>
      <c r="Q252" s="61">
        <v>27.446118999999999</v>
      </c>
      <c r="R252" s="61">
        <v>31.336373999999999</v>
      </c>
      <c r="S252" s="61">
        <v>29.686354000000001</v>
      </c>
      <c r="T252" s="61">
        <v>29.724893999999999</v>
      </c>
      <c r="U252" s="61">
        <v>27.154612</v>
      </c>
      <c r="V252" s="61">
        <v>33.305231999999997</v>
      </c>
      <c r="W252" s="61">
        <v>36.747540999999998</v>
      </c>
      <c r="X252" s="61">
        <v>41.791594000000003</v>
      </c>
      <c r="Y252" s="61">
        <v>38.342922999999999</v>
      </c>
      <c r="Z252" s="61">
        <v>37.18244</v>
      </c>
      <c r="AA252" s="61">
        <v>37.757627999999997</v>
      </c>
      <c r="AB252" s="61">
        <v>33.622467999999998</v>
      </c>
      <c r="AC252" s="61">
        <v>37.798037999999998</v>
      </c>
      <c r="AD252" s="61">
        <v>35.264209999999999</v>
      </c>
      <c r="AE252" s="61">
        <v>32.807369999999999</v>
      </c>
      <c r="AF252" s="61">
        <v>32.719017000000001</v>
      </c>
      <c r="AG252" s="61">
        <v>34.63485</v>
      </c>
      <c r="AH252" s="61">
        <v>33.820867999999997</v>
      </c>
      <c r="AI252" s="61">
        <v>33.341715999999998</v>
      </c>
      <c r="AJ252" s="61">
        <v>35.361355000000003</v>
      </c>
      <c r="AK252" s="61">
        <v>33.924655000000001</v>
      </c>
      <c r="AL252" s="61">
        <v>35.940849999999998</v>
      </c>
      <c r="AM252" s="61">
        <v>40.077199999999998</v>
      </c>
      <c r="AN252" s="61">
        <v>40.977919999999997</v>
      </c>
      <c r="AO252" s="61">
        <v>37.796610000000001</v>
      </c>
      <c r="AP252" s="61">
        <v>42.576732999999997</v>
      </c>
      <c r="AQ252" s="61">
        <v>43.191935000000001</v>
      </c>
      <c r="AR252" s="61">
        <v>45.078315000000003</v>
      </c>
      <c r="AS252" s="61">
        <v>43.917776000000003</v>
      </c>
      <c r="AT252" s="61">
        <v>43.404485999999999</v>
      </c>
      <c r="AU252" s="61">
        <v>42.367350999999999</v>
      </c>
      <c r="AV252" s="61">
        <v>43.325848000000001</v>
      </c>
      <c r="AW252" s="61">
        <v>44.022703</v>
      </c>
      <c r="AX252" s="61">
        <v>44.408225999999999</v>
      </c>
      <c r="AY252" s="61">
        <v>44.809925</v>
      </c>
      <c r="AZ252" s="61">
        <v>40.509824999999999</v>
      </c>
      <c r="BA252" s="61">
        <v>44.098782999999997</v>
      </c>
      <c r="BB252" s="61">
        <v>44.535463</v>
      </c>
      <c r="BC252" s="61">
        <v>46.372244000000002</v>
      </c>
      <c r="BD252" s="61">
        <v>44.712764</v>
      </c>
      <c r="BE252" s="61">
        <v>47.526116000000002</v>
      </c>
      <c r="BF252" s="61">
        <v>46.035992999999998</v>
      </c>
      <c r="BG252" s="62">
        <f>BF252+(BF252*BQ252)</f>
        <v>49.774521434264344</v>
      </c>
      <c r="BH252" s="38"/>
      <c r="BI252" s="60" t="s">
        <v>131</v>
      </c>
      <c r="BJ252" s="4" t="s">
        <v>111</v>
      </c>
      <c r="BK252" s="61"/>
      <c r="BL252" s="61"/>
      <c r="BM252" s="61">
        <v>42.30292</v>
      </c>
      <c r="BN252" s="61">
        <v>45.738289999999999</v>
      </c>
      <c r="BO252" s="63"/>
      <c r="BP252" s="63"/>
      <c r="BQ252" s="63">
        <f>(BN252-BM252)/BM252</f>
        <v>8.1208814899775217E-2</v>
      </c>
    </row>
    <row r="253" spans="1:69" s="37" customFormat="1" x14ac:dyDescent="0.2">
      <c r="A253" s="5" t="s">
        <v>131</v>
      </c>
      <c r="B253" s="5" t="s">
        <v>11</v>
      </c>
      <c r="C253" s="5" t="s">
        <v>14</v>
      </c>
      <c r="D253" s="5" t="s">
        <v>132</v>
      </c>
      <c r="E253" s="5" t="s">
        <v>11</v>
      </c>
      <c r="F253" s="64">
        <v>0.24487899999999999</v>
      </c>
      <c r="G253" s="64">
        <v>0.24990300000000001</v>
      </c>
      <c r="H253" s="64">
        <v>0.26056599999999996</v>
      </c>
      <c r="I253" s="64">
        <v>0.24921599999999999</v>
      </c>
      <c r="J253" s="64">
        <v>0.273953</v>
      </c>
      <c r="K253" s="64">
        <v>0.28568899999999997</v>
      </c>
      <c r="L253" s="64">
        <v>0.28214600000000001</v>
      </c>
      <c r="M253" s="64">
        <v>0.30475399999999997</v>
      </c>
      <c r="N253" s="64">
        <v>0.30111100000000002</v>
      </c>
      <c r="O253" s="64">
        <v>0.29999100000000001</v>
      </c>
      <c r="P253" s="64">
        <v>0.31019000000000002</v>
      </c>
      <c r="Q253" s="64">
        <v>0.31269200000000003</v>
      </c>
      <c r="R253" s="64">
        <v>0.31651799999999997</v>
      </c>
      <c r="S253" s="64">
        <v>0.27254200000000001</v>
      </c>
      <c r="T253" s="64">
        <v>0.33540599999999998</v>
      </c>
      <c r="U253" s="64">
        <v>0.30217899999999998</v>
      </c>
      <c r="V253" s="64">
        <v>0.35584099999999996</v>
      </c>
      <c r="W253" s="64">
        <v>0.35198099999999999</v>
      </c>
      <c r="X253" s="64">
        <v>0.37823200000000001</v>
      </c>
      <c r="Y253" s="64">
        <v>0.310861</v>
      </c>
      <c r="Z253" s="64">
        <v>0.35692800000000002</v>
      </c>
      <c r="AA253" s="64">
        <v>0.38075100000000001</v>
      </c>
      <c r="AB253" s="64">
        <v>0.32543</v>
      </c>
      <c r="AC253" s="64">
        <v>0.34575900000000004</v>
      </c>
      <c r="AD253" s="64">
        <v>0.40372199999999997</v>
      </c>
      <c r="AE253" s="64">
        <v>0.40592699999999998</v>
      </c>
      <c r="AF253" s="64">
        <v>0.41138100000000005</v>
      </c>
      <c r="AG253" s="64">
        <v>0.330291</v>
      </c>
      <c r="AH253" s="64">
        <v>0.37798000000000004</v>
      </c>
      <c r="AI253" s="64">
        <v>0.397538</v>
      </c>
      <c r="AJ253" s="64">
        <v>0.40765100000000004</v>
      </c>
      <c r="AK253" s="64">
        <v>0.43557700000000005</v>
      </c>
      <c r="AL253" s="64">
        <v>0.388206</v>
      </c>
      <c r="AM253" s="64">
        <v>0.46774799999999994</v>
      </c>
      <c r="AN253" s="64">
        <v>0.40077399999999996</v>
      </c>
      <c r="AO253" s="64">
        <v>0.443828</v>
      </c>
      <c r="AP253" s="64">
        <v>0.44560100000000002</v>
      </c>
      <c r="AQ253" s="64">
        <v>0.46444200000000002</v>
      </c>
      <c r="AR253" s="64">
        <v>0.44337500000000002</v>
      </c>
      <c r="AS253" s="64">
        <v>0.44734300000000005</v>
      </c>
      <c r="AT253" s="64">
        <v>0.44951599999999997</v>
      </c>
      <c r="AU253" s="64">
        <v>0.43088500000000002</v>
      </c>
      <c r="AV253" s="64">
        <v>0.41242399999999996</v>
      </c>
      <c r="AW253" s="64">
        <v>0.49096300000000004</v>
      </c>
      <c r="AX253" s="64">
        <v>0.51261199999999996</v>
      </c>
      <c r="AY253" s="64">
        <v>0.50240600000000002</v>
      </c>
      <c r="AZ253" s="64">
        <v>0.49195699999999998</v>
      </c>
      <c r="BA253" s="64">
        <v>0.5142770000000001</v>
      </c>
      <c r="BB253" s="64">
        <v>0.5495270000000001</v>
      </c>
      <c r="BC253" s="64">
        <v>0.533416</v>
      </c>
      <c r="BD253" s="64">
        <v>0.531864</v>
      </c>
      <c r="BE253" s="64">
        <v>0.52546199999999998</v>
      </c>
      <c r="BF253" s="64">
        <v>0.57493500000000008</v>
      </c>
      <c r="BG253" s="65">
        <f>BG254/BG252</f>
        <v>0.6017653490029059</v>
      </c>
      <c r="BH253" s="38"/>
      <c r="BI253" s="5"/>
      <c r="BJ253" s="5"/>
      <c r="BK253" s="64"/>
      <c r="BL253" s="64"/>
      <c r="BM253" s="64"/>
      <c r="BN253" s="64"/>
      <c r="BO253" s="66"/>
      <c r="BP253" s="66"/>
      <c r="BQ253" s="66"/>
    </row>
    <row r="254" spans="1:69" s="37" customFormat="1" x14ac:dyDescent="0.2">
      <c r="A254" s="5" t="s">
        <v>131</v>
      </c>
      <c r="B254" s="5" t="s">
        <v>112</v>
      </c>
      <c r="C254" s="5" t="s">
        <v>113</v>
      </c>
      <c r="D254" s="5" t="s">
        <v>132</v>
      </c>
      <c r="E254" s="5" t="s">
        <v>114</v>
      </c>
      <c r="F254" s="67">
        <v>4.9814952100000003</v>
      </c>
      <c r="G254" s="67">
        <v>5.0767044700000001</v>
      </c>
      <c r="H254" s="67">
        <v>5.3462668799999999</v>
      </c>
      <c r="I254" s="67">
        <v>5.3206210499999997</v>
      </c>
      <c r="J254" s="67">
        <v>6.3152727100000003</v>
      </c>
      <c r="K254" s="67">
        <v>6.3122358399999996</v>
      </c>
      <c r="L254" s="67">
        <v>6.2787060599999993</v>
      </c>
      <c r="M254" s="67">
        <v>7.2789865499999999</v>
      </c>
      <c r="N254" s="67">
        <v>7.5482753699999998</v>
      </c>
      <c r="O254" s="67">
        <v>8.03450518</v>
      </c>
      <c r="P254" s="67">
        <v>8.257870650000001</v>
      </c>
      <c r="Q254" s="67">
        <v>8.5821750199999993</v>
      </c>
      <c r="R254" s="67">
        <v>9.9185352899999994</v>
      </c>
      <c r="S254" s="67">
        <v>8.0907924300000005</v>
      </c>
      <c r="T254" s="67">
        <v>9.9698951099999995</v>
      </c>
      <c r="U254" s="67">
        <v>8.2055542500000005</v>
      </c>
      <c r="V254" s="67">
        <v>11.851360880000001</v>
      </c>
      <c r="W254" s="67">
        <v>12.934449949999999</v>
      </c>
      <c r="X254" s="67">
        <v>15.806937060000001</v>
      </c>
      <c r="Y254" s="67">
        <v>11.919305919999999</v>
      </c>
      <c r="Z254" s="67">
        <v>13.2714506</v>
      </c>
      <c r="AA254" s="67">
        <v>14.376259470000001</v>
      </c>
      <c r="AB254" s="67">
        <v>10.941754</v>
      </c>
      <c r="AC254" s="67">
        <v>13.0690048</v>
      </c>
      <c r="AD254" s="67">
        <v>14.236924199999999</v>
      </c>
      <c r="AE254" s="67">
        <v>13.317401220000001</v>
      </c>
      <c r="AF254" s="67">
        <v>13.45996774</v>
      </c>
      <c r="AG254" s="67">
        <v>11.43958844</v>
      </c>
      <c r="AH254" s="67">
        <v>12.783598060000001</v>
      </c>
      <c r="AI254" s="67">
        <v>13.254612949999999</v>
      </c>
      <c r="AJ254" s="67">
        <v>14.415084330000001</v>
      </c>
      <c r="AK254" s="67">
        <v>14.776806000000001</v>
      </c>
      <c r="AL254" s="67">
        <v>13.952460260000001</v>
      </c>
      <c r="AM254" s="67">
        <v>18.746042199999998</v>
      </c>
      <c r="AN254" s="67">
        <v>16.422901</v>
      </c>
      <c r="AO254" s="67">
        <v>16.775209400000001</v>
      </c>
      <c r="AP254" s="67">
        <v>18.9722139</v>
      </c>
      <c r="AQ254" s="67">
        <v>20.060154000000001</v>
      </c>
      <c r="AR254" s="67">
        <v>19.986580499999999</v>
      </c>
      <c r="AS254" s="67">
        <v>19.646310109999998</v>
      </c>
      <c r="AT254" s="67">
        <v>19.511022280000002</v>
      </c>
      <c r="AU254" s="67">
        <v>18.255443280000001</v>
      </c>
      <c r="AV254" s="67">
        <v>17.86863022</v>
      </c>
      <c r="AW254" s="67">
        <v>21.613501210000003</v>
      </c>
      <c r="AX254" s="67">
        <v>22.764200339999999</v>
      </c>
      <c r="AY254" s="67">
        <v>22.512765980000001</v>
      </c>
      <c r="AZ254" s="67">
        <v>19.92909203</v>
      </c>
      <c r="BA254" s="67">
        <v>22.67897408</v>
      </c>
      <c r="BB254" s="67">
        <v>24.473456809999998</v>
      </c>
      <c r="BC254" s="67">
        <v>24.735707300000001</v>
      </c>
      <c r="BD254" s="67">
        <v>23.781106059999999</v>
      </c>
      <c r="BE254" s="67">
        <v>24.973185960000002</v>
      </c>
      <c r="BF254" s="67">
        <v>26.467714659999999</v>
      </c>
      <c r="BG254" s="68">
        <f>BF254+(BF254*BQ254)</f>
        <v>29.952582262342702</v>
      </c>
      <c r="BH254" s="38"/>
      <c r="BI254" s="5" t="s">
        <v>131</v>
      </c>
      <c r="BJ254" s="5" t="s">
        <v>115</v>
      </c>
      <c r="BK254" s="67"/>
      <c r="BL254" s="67"/>
      <c r="BM254" s="67">
        <v>118.58693</v>
      </c>
      <c r="BN254" s="67">
        <v>134.20066</v>
      </c>
      <c r="BO254" s="66"/>
      <c r="BP254" s="66"/>
      <c r="BQ254" s="66">
        <f>(BN254-BM254)/BM254</f>
        <v>0.13166484704511708</v>
      </c>
    </row>
    <row r="255" spans="1:69" s="37" customFormat="1" x14ac:dyDescent="0.2">
      <c r="A255" s="49" t="s">
        <v>133</v>
      </c>
      <c r="B255" s="50" t="s">
        <v>13</v>
      </c>
      <c r="C255" s="50" t="s">
        <v>15</v>
      </c>
      <c r="D255" s="50" t="s">
        <v>134</v>
      </c>
      <c r="E255" s="50" t="s">
        <v>12</v>
      </c>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1"/>
      <c r="BH255" s="38"/>
      <c r="BI255" s="50"/>
      <c r="BJ255" s="50"/>
      <c r="BK255" s="70"/>
      <c r="BL255" s="70"/>
      <c r="BM255" s="70"/>
      <c r="BN255" s="70"/>
      <c r="BO255" s="71"/>
      <c r="BP255" s="71"/>
      <c r="BQ255" s="71"/>
    </row>
    <row r="256" spans="1:69" s="37" customFormat="1" x14ac:dyDescent="0.2">
      <c r="A256" s="53" t="s">
        <v>133</v>
      </c>
      <c r="B256" s="54" t="s">
        <v>11</v>
      </c>
      <c r="C256" s="54" t="s">
        <v>14</v>
      </c>
      <c r="D256" s="54" t="s">
        <v>134</v>
      </c>
      <c r="E256" s="54" t="s">
        <v>11</v>
      </c>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55"/>
      <c r="BH256" s="38"/>
      <c r="BI256" s="54"/>
      <c r="BJ256" s="54"/>
      <c r="BK256" s="55"/>
      <c r="BL256" s="55"/>
      <c r="BM256" s="55"/>
      <c r="BN256" s="55"/>
      <c r="BO256" s="57"/>
      <c r="BP256" s="57"/>
      <c r="BQ256" s="57"/>
    </row>
    <row r="257" spans="1:69" s="37" customFormat="1" x14ac:dyDescent="0.2">
      <c r="A257" s="53" t="s">
        <v>133</v>
      </c>
      <c r="B257" s="54" t="s">
        <v>112</v>
      </c>
      <c r="C257" s="54" t="s">
        <v>113</v>
      </c>
      <c r="D257" s="54" t="s">
        <v>134</v>
      </c>
      <c r="E257" s="94" t="s">
        <v>114</v>
      </c>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c r="AZ257" s="98"/>
      <c r="BA257" s="98"/>
      <c r="BB257" s="98"/>
      <c r="BC257" s="98"/>
      <c r="BD257" s="98"/>
      <c r="BE257" s="98"/>
      <c r="BF257" s="98"/>
      <c r="BG257" s="58"/>
      <c r="BH257" s="38"/>
      <c r="BI257" s="54"/>
      <c r="BJ257" s="54"/>
      <c r="BK257" s="2"/>
      <c r="BL257" s="2"/>
      <c r="BM257" s="2"/>
      <c r="BN257" s="2"/>
      <c r="BO257" s="57"/>
      <c r="BP257" s="57"/>
      <c r="BQ257" s="57"/>
    </row>
    <row r="258" spans="1:69" s="37" customFormat="1" x14ac:dyDescent="0.2">
      <c r="A258" s="72" t="s">
        <v>133</v>
      </c>
      <c r="B258" s="73" t="s">
        <v>112</v>
      </c>
      <c r="C258" s="73" t="s">
        <v>113</v>
      </c>
      <c r="D258" s="73" t="s">
        <v>135</v>
      </c>
      <c r="E258" s="73" t="s">
        <v>136</v>
      </c>
      <c r="F258" s="99">
        <v>2.1534999999999999E-2</v>
      </c>
      <c r="G258" s="99">
        <v>1.0043E-2</v>
      </c>
      <c r="H258" s="99">
        <v>7.6530000000000001E-3</v>
      </c>
      <c r="I258" s="99">
        <v>7.783E-3</v>
      </c>
      <c r="J258" s="99">
        <v>8.3540000000000003E-3</v>
      </c>
      <c r="K258" s="99">
        <v>3.9649999999999998E-2</v>
      </c>
      <c r="L258" s="99">
        <v>4.2895000000000003E-2</v>
      </c>
      <c r="M258" s="99">
        <v>4.9123E-2</v>
      </c>
      <c r="N258" s="99">
        <v>9.6287999999999999E-2</v>
      </c>
      <c r="O258" s="99">
        <v>8.2553000000000001E-2</v>
      </c>
      <c r="P258" s="99">
        <v>0.120711</v>
      </c>
      <c r="Q258" s="99">
        <v>0.18485199999999999</v>
      </c>
      <c r="R258" s="99">
        <v>0.20347100000000001</v>
      </c>
      <c r="S258" s="99">
        <v>0.1983</v>
      </c>
      <c r="T258" s="99">
        <v>0.38735700000000001</v>
      </c>
      <c r="U258" s="99">
        <v>0.45882200000000001</v>
      </c>
      <c r="V258" s="99">
        <v>0.31956200000000001</v>
      </c>
      <c r="W258" s="99">
        <v>0.19769800000000001</v>
      </c>
      <c r="X258" s="99">
        <v>0.177728</v>
      </c>
      <c r="Y258" s="99">
        <v>0.163221</v>
      </c>
      <c r="Z258" s="99">
        <v>0.17272299999999999</v>
      </c>
      <c r="AA258" s="99">
        <v>0.13384599999999999</v>
      </c>
      <c r="AB258" s="99">
        <v>0.19463800000000001</v>
      </c>
      <c r="AC258" s="99">
        <v>0.210617</v>
      </c>
      <c r="AD258" s="99">
        <v>0.26634000000000002</v>
      </c>
      <c r="AE258" s="99">
        <v>0.31084800000000001</v>
      </c>
      <c r="AF258" s="99">
        <v>0.222466</v>
      </c>
      <c r="AG258" s="99">
        <v>0.16644</v>
      </c>
      <c r="AH258" s="99">
        <v>0.13461000000000001</v>
      </c>
      <c r="AI258" s="99">
        <v>0.17829100000000001</v>
      </c>
      <c r="AJ258" s="99">
        <v>0.13351099999999999</v>
      </c>
      <c r="AK258" s="99">
        <v>0.14299100000000001</v>
      </c>
      <c r="AL258" s="99">
        <v>0.169957</v>
      </c>
      <c r="AM258" s="99">
        <v>0.17699599999999999</v>
      </c>
      <c r="AN258" s="99">
        <v>7.8097E-2</v>
      </c>
      <c r="AO258" s="99">
        <v>0.117184</v>
      </c>
      <c r="AP258" s="99">
        <v>0.140157</v>
      </c>
      <c r="AQ258" s="99">
        <v>9.2539999999999997E-2</v>
      </c>
      <c r="AR258" s="99">
        <v>7.5813000000000005E-2</v>
      </c>
      <c r="AS258" s="99">
        <v>9.0801000000000007E-2</v>
      </c>
      <c r="AT258" s="99">
        <v>0.12931100000000001</v>
      </c>
      <c r="AU258" s="99">
        <v>0.15878200000000001</v>
      </c>
      <c r="AV258" s="99">
        <v>0.17876800000000001</v>
      </c>
      <c r="AW258" s="99">
        <v>0.25357600000000002</v>
      </c>
      <c r="AX258" s="99">
        <v>0.47822399999999998</v>
      </c>
      <c r="AY258" s="99">
        <v>0.63224100000000005</v>
      </c>
      <c r="AZ258" s="99">
        <v>0.74163800000000002</v>
      </c>
      <c r="BA258" s="99">
        <v>0.99388699999999996</v>
      </c>
      <c r="BB258" s="99">
        <v>0.94633699999999998</v>
      </c>
      <c r="BC258" s="99">
        <v>0.92700800000000005</v>
      </c>
      <c r="BD258" s="99">
        <v>1.0571470000000001</v>
      </c>
      <c r="BE258" s="75">
        <f t="shared" ref="BE258:BG262" si="82">BD258+(BD258*BO258)</f>
        <v>0.96421100000000015</v>
      </c>
      <c r="BF258" s="75">
        <f t="shared" si="82"/>
        <v>1.1849340000000002</v>
      </c>
      <c r="BG258" s="75">
        <f t="shared" si="82"/>
        <v>1.2778700000000003</v>
      </c>
      <c r="BH258" s="38"/>
      <c r="BI258" s="73" t="s">
        <v>137</v>
      </c>
      <c r="BJ258" s="73" t="s">
        <v>119</v>
      </c>
      <c r="BK258" s="74">
        <v>9.0999999999999998E-2</v>
      </c>
      <c r="BL258" s="74">
        <v>8.3000000000000004E-2</v>
      </c>
      <c r="BM258" s="74">
        <v>0.10199999999999999</v>
      </c>
      <c r="BN258" s="74">
        <v>0.11</v>
      </c>
      <c r="BO258" s="76">
        <f>(BL258-BK258)/BK258</f>
        <v>-8.7912087912087836E-2</v>
      </c>
      <c r="BP258" s="76">
        <f>(BM258-BL258)/BL258</f>
        <v>0.22891566265060226</v>
      </c>
      <c r="BQ258" s="76">
        <f>(BN258-BM258)/BM258</f>
        <v>7.8431372549019676E-2</v>
      </c>
    </row>
    <row r="259" spans="1:69" s="37" customFormat="1" x14ac:dyDescent="0.2">
      <c r="A259" s="49" t="s">
        <v>138</v>
      </c>
      <c r="B259" s="50" t="s">
        <v>112</v>
      </c>
      <c r="C259" s="50" t="s">
        <v>113</v>
      </c>
      <c r="D259" s="50" t="s">
        <v>139</v>
      </c>
      <c r="E259" s="73" t="s">
        <v>114</v>
      </c>
      <c r="F259" s="1">
        <v>1.4E-3</v>
      </c>
      <c r="G259" s="1">
        <v>1E-3</v>
      </c>
      <c r="H259" s="1">
        <v>1.4E-3</v>
      </c>
      <c r="I259" s="1">
        <v>1.1000000000000001E-3</v>
      </c>
      <c r="J259" s="1">
        <v>6.3500000000000004E-4</v>
      </c>
      <c r="K259" s="1">
        <v>6.8000000000000005E-4</v>
      </c>
      <c r="L259" s="1">
        <v>2.2699999999999999E-4</v>
      </c>
      <c r="M259" s="1">
        <v>8.9999999999999998E-4</v>
      </c>
      <c r="N259" s="1">
        <v>8.9999999999999998E-4</v>
      </c>
      <c r="O259" s="1">
        <v>5.8E-4</v>
      </c>
      <c r="P259" s="1">
        <v>6.8999999999999997E-4</v>
      </c>
      <c r="Q259" s="1">
        <v>9.7999999999999997E-5</v>
      </c>
      <c r="R259" s="1">
        <v>6.0499999999999996E-4</v>
      </c>
      <c r="S259" s="1">
        <v>4.3600000000000003E-4</v>
      </c>
      <c r="T259" s="1">
        <v>5.3399999999999997E-4</v>
      </c>
      <c r="U259" s="1">
        <v>5.1999999999999995E-4</v>
      </c>
      <c r="V259" s="1">
        <v>3.2299999999999999E-4</v>
      </c>
      <c r="W259" s="1">
        <v>1.0200000000000001E-3</v>
      </c>
      <c r="X259" s="1">
        <v>2.1800000000000001E-4</v>
      </c>
      <c r="Y259" s="1">
        <v>4.7600000000000002E-4</v>
      </c>
      <c r="Z259" s="1">
        <v>2.72E-4</v>
      </c>
      <c r="AA259" s="1">
        <v>6.2600000000000004E-4</v>
      </c>
      <c r="AB259" s="1">
        <v>5.5800000000000001E-4</v>
      </c>
      <c r="AC259" s="1">
        <v>3.9500000000000001E-4</v>
      </c>
      <c r="AD259" s="1">
        <v>7.8899999999999999E-4</v>
      </c>
      <c r="AE259" s="1">
        <v>8.1499999999999997E-4</v>
      </c>
      <c r="AF259" s="1">
        <v>4.0999999999999999E-4</v>
      </c>
      <c r="AG259" s="1">
        <v>4.0999999999999999E-4</v>
      </c>
      <c r="AH259" s="1">
        <v>7.5000000000000002E-4</v>
      </c>
      <c r="AI259" s="1">
        <v>6.8000000000000005E-4</v>
      </c>
      <c r="AJ259" s="1">
        <v>2.4499999999999999E-4</v>
      </c>
      <c r="AK259" s="1">
        <v>7.7499999999999997E-4</v>
      </c>
      <c r="AL259" s="1">
        <v>7.2999999999999996E-4</v>
      </c>
      <c r="AM259" s="1">
        <v>5.9999999999999995E-4</v>
      </c>
      <c r="AN259" s="1">
        <v>5.5000000000000003E-4</v>
      </c>
      <c r="AO259" s="1">
        <v>9.5E-4</v>
      </c>
      <c r="AP259" s="1">
        <v>4.8999999999999998E-4</v>
      </c>
      <c r="AQ259" s="1">
        <v>5.5999999999999995E-4</v>
      </c>
      <c r="AR259" s="1">
        <v>6.8499999999999995E-4</v>
      </c>
      <c r="AS259" s="1">
        <v>4.0999999999999999E-4</v>
      </c>
      <c r="AT259" s="1">
        <v>4.0000000000000002E-4</v>
      </c>
      <c r="AU259" s="1">
        <v>8.0000000000000004E-4</v>
      </c>
      <c r="AV259" s="1">
        <v>1E-3</v>
      </c>
      <c r="AW259" s="1">
        <v>1.6000000000000001E-3</v>
      </c>
      <c r="AX259" s="1">
        <v>1.9E-3</v>
      </c>
      <c r="AY259" s="1">
        <v>1.2999999999999999E-3</v>
      </c>
      <c r="AZ259" s="1">
        <v>1E-3</v>
      </c>
      <c r="BA259" s="1">
        <v>2.5000000000000001E-3</v>
      </c>
      <c r="BB259" s="1">
        <v>3.0000000000000001E-3</v>
      </c>
      <c r="BC259" s="1">
        <v>3.3E-3</v>
      </c>
      <c r="BD259" s="1">
        <v>4.7000000000000002E-3</v>
      </c>
      <c r="BE259" s="1">
        <v>8.0000000000000002E-3</v>
      </c>
      <c r="BF259" s="1">
        <v>0.01</v>
      </c>
      <c r="BG259" s="75">
        <f t="shared" si="82"/>
        <v>0.01</v>
      </c>
      <c r="BH259" s="38"/>
      <c r="BI259" s="50" t="s">
        <v>140</v>
      </c>
      <c r="BJ259" s="73" t="s">
        <v>119</v>
      </c>
      <c r="BK259" s="1"/>
      <c r="BL259" s="1"/>
      <c r="BM259" s="1">
        <v>5.0000000000000001E-3</v>
      </c>
      <c r="BN259" s="1">
        <v>5.0000000000000001E-3</v>
      </c>
      <c r="BO259" s="52"/>
      <c r="BP259" s="52"/>
      <c r="BQ259" s="76">
        <f t="shared" ref="BQ259:BQ264" si="83">(BN259-BM259)/BM259</f>
        <v>0</v>
      </c>
    </row>
    <row r="260" spans="1:69" s="37" customFormat="1" x14ac:dyDescent="0.2">
      <c r="A260" s="49" t="s">
        <v>141</v>
      </c>
      <c r="B260" s="50" t="s">
        <v>112</v>
      </c>
      <c r="C260" s="50" t="s">
        <v>113</v>
      </c>
      <c r="D260" s="50" t="s">
        <v>142</v>
      </c>
      <c r="E260" s="73" t="s">
        <v>114</v>
      </c>
      <c r="F260" s="1">
        <v>2.0785469999999999</v>
      </c>
      <c r="G260" s="1">
        <v>2.2549130000000002</v>
      </c>
      <c r="H260" s="1">
        <v>2.3939349999999999</v>
      </c>
      <c r="I260" s="1">
        <v>2.278073</v>
      </c>
      <c r="J260" s="1">
        <v>2.4242520000000001</v>
      </c>
      <c r="K260" s="1">
        <v>2.7205720000000002</v>
      </c>
      <c r="L260" s="1">
        <v>2.8537669999999999</v>
      </c>
      <c r="M260" s="1">
        <v>2.8229709999999999</v>
      </c>
      <c r="N260" s="1">
        <v>3.058878</v>
      </c>
      <c r="O260" s="1">
        <v>3.7002739999999998</v>
      </c>
      <c r="P260" s="1">
        <v>3.8604829999999999</v>
      </c>
      <c r="Q260" s="1">
        <v>3.6830829999999999</v>
      </c>
      <c r="R260" s="1">
        <v>3.4937990000000001</v>
      </c>
      <c r="S260" s="1">
        <v>4.1883439999999998</v>
      </c>
      <c r="T260" s="1">
        <v>3.467921</v>
      </c>
      <c r="U260" s="1">
        <v>4.483689</v>
      </c>
      <c r="V260" s="1">
        <v>4.0164949999999999</v>
      </c>
      <c r="W260" s="1">
        <v>4.7955579999999998</v>
      </c>
      <c r="X260" s="1">
        <v>5.2930000000000001</v>
      </c>
      <c r="Y260" s="1">
        <v>5.6496069999999996</v>
      </c>
      <c r="Z260" s="1">
        <v>5.2763</v>
      </c>
      <c r="AA260" s="1">
        <v>5.1593</v>
      </c>
      <c r="AB260" s="1">
        <v>5.6275000000000004</v>
      </c>
      <c r="AC260" s="1">
        <v>5.1017999999999999</v>
      </c>
      <c r="AD260" s="1">
        <v>5.3574999999999999</v>
      </c>
      <c r="AE260" s="1">
        <v>5.4268999999999998</v>
      </c>
      <c r="AF260" s="1">
        <v>5.9669999999999996</v>
      </c>
      <c r="AG260" s="1">
        <v>6.0339999999999998</v>
      </c>
      <c r="AH260" s="1">
        <v>5.5229999999999997</v>
      </c>
      <c r="AI260" s="1">
        <v>6.0629999999999997</v>
      </c>
      <c r="AJ260" s="1">
        <v>6.2601000000000004</v>
      </c>
      <c r="AK260" s="1">
        <v>6.6952999999999996</v>
      </c>
      <c r="AL260" s="1">
        <v>6.4424999999999999</v>
      </c>
      <c r="AM260" s="1">
        <v>6.5212000000000003</v>
      </c>
      <c r="AN260" s="1">
        <v>7.2977999999999996</v>
      </c>
      <c r="AO260" s="1">
        <v>7.1479999999999997</v>
      </c>
      <c r="AP260" s="1">
        <v>7.4184999999999999</v>
      </c>
      <c r="AQ260" s="1">
        <v>8.5063999999999993</v>
      </c>
      <c r="AR260" s="1">
        <v>8.4989000000000008</v>
      </c>
      <c r="AS260" s="1">
        <v>8.6495999999999995</v>
      </c>
      <c r="AT260" s="1">
        <v>8.8810000000000002</v>
      </c>
      <c r="AU260" s="1">
        <v>8.6773000000000007</v>
      </c>
      <c r="AV260" s="1">
        <v>8.0538000000000007</v>
      </c>
      <c r="AW260" s="1">
        <v>8.1292000000000009</v>
      </c>
      <c r="AX260" s="1">
        <v>9.5465999999999998</v>
      </c>
      <c r="AY260" s="1">
        <v>9.5367999999999995</v>
      </c>
      <c r="AZ260" s="1">
        <v>9.6019000000000005</v>
      </c>
      <c r="BA260" s="1">
        <v>8.7385000000000002</v>
      </c>
      <c r="BB260" s="1">
        <v>9.1173000000000002</v>
      </c>
      <c r="BC260" s="1">
        <v>8.7975600000000007</v>
      </c>
      <c r="BD260" s="1">
        <v>8.8077629999999996</v>
      </c>
      <c r="BE260" s="1">
        <v>9.2562999999999995</v>
      </c>
      <c r="BF260" s="1">
        <v>9.4636999999999993</v>
      </c>
      <c r="BG260" s="75">
        <f t="shared" si="82"/>
        <v>9.85704758613881</v>
      </c>
      <c r="BH260" s="38"/>
      <c r="BI260" s="50" t="s">
        <v>143</v>
      </c>
      <c r="BJ260" s="50" t="s">
        <v>119</v>
      </c>
      <c r="BK260" s="1"/>
      <c r="BL260" s="1"/>
      <c r="BM260" s="1">
        <v>10.129</v>
      </c>
      <c r="BN260" s="1">
        <v>10.55</v>
      </c>
      <c r="BO260" s="76"/>
      <c r="BP260" s="76"/>
      <c r="BQ260" s="76">
        <f t="shared" si="83"/>
        <v>4.1563826636390674E-2</v>
      </c>
    </row>
    <row r="261" spans="1:69" s="37" customFormat="1" x14ac:dyDescent="0.2">
      <c r="A261" s="49" t="s">
        <v>144</v>
      </c>
      <c r="B261" s="50" t="s">
        <v>112</v>
      </c>
      <c r="C261" s="50" t="s">
        <v>113</v>
      </c>
      <c r="D261" s="50" t="s">
        <v>145</v>
      </c>
      <c r="E261" s="54" t="s">
        <v>114</v>
      </c>
      <c r="F261" s="1">
        <v>9.4549999999999999E-3</v>
      </c>
      <c r="G261" s="1">
        <v>1.2916E-2</v>
      </c>
      <c r="H261" s="1">
        <v>1.393E-2</v>
      </c>
      <c r="I261" s="1">
        <v>1.5474999999999999E-2</v>
      </c>
      <c r="J261" s="1">
        <v>2.35E-2</v>
      </c>
      <c r="K261" s="1">
        <v>3.8303999999999998E-2</v>
      </c>
      <c r="L261" s="1">
        <v>4.5751E-2</v>
      </c>
      <c r="M261" s="1">
        <v>5.2803999999999997E-2</v>
      </c>
      <c r="N261" s="1">
        <v>6.7727999999999997E-2</v>
      </c>
      <c r="O261" s="1">
        <v>6.9976999999999998E-2</v>
      </c>
      <c r="P261" s="1">
        <v>8.6775000000000005E-2</v>
      </c>
      <c r="Q261" s="1">
        <v>0.11521099999999999</v>
      </c>
      <c r="R261" s="1">
        <v>0.14457900000000001</v>
      </c>
      <c r="S261" s="1">
        <v>0.112873</v>
      </c>
      <c r="T261" s="1">
        <v>0.14169999999999999</v>
      </c>
      <c r="U261" s="1">
        <v>0.22580700000000001</v>
      </c>
      <c r="V261" s="1">
        <v>0.25902700000000001</v>
      </c>
      <c r="W261" s="1">
        <v>0.29004000000000002</v>
      </c>
      <c r="X261" s="1">
        <v>0.36485699999999999</v>
      </c>
      <c r="Y261" s="1">
        <v>0.418159</v>
      </c>
      <c r="Z261" s="1">
        <v>0.38212699999999999</v>
      </c>
      <c r="AA261" s="1">
        <v>0.36618099999999998</v>
      </c>
      <c r="AB261" s="1">
        <v>0.45644099999999999</v>
      </c>
      <c r="AC261" s="1">
        <v>0.51439999999999997</v>
      </c>
      <c r="AD261" s="1">
        <v>0.49769999999999998</v>
      </c>
      <c r="AE261" s="1">
        <v>0.63314999999999999</v>
      </c>
      <c r="AF261" s="1">
        <v>0.65369999999999995</v>
      </c>
      <c r="AG261" s="1">
        <v>0.55532000000000004</v>
      </c>
      <c r="AH261" s="1">
        <v>0.53500000000000003</v>
      </c>
      <c r="AI261" s="1">
        <v>0.60992000000000002</v>
      </c>
      <c r="AJ261" s="1">
        <v>0.76175999999999999</v>
      </c>
      <c r="AK261" s="1">
        <v>0.80371999999999999</v>
      </c>
      <c r="AL261" s="1">
        <v>1.06724</v>
      </c>
      <c r="AM261" s="1">
        <v>1.2261200000000001</v>
      </c>
      <c r="AN261" s="1">
        <v>1.31592</v>
      </c>
      <c r="AO261" s="1">
        <v>1.2946</v>
      </c>
      <c r="AP261" s="1">
        <v>1.5995999999999999</v>
      </c>
      <c r="AQ261" s="1">
        <v>1.5609999999999999</v>
      </c>
      <c r="AR261" s="1">
        <v>1.489493</v>
      </c>
      <c r="AS261" s="1">
        <v>1.6096170000000001</v>
      </c>
      <c r="AT261" s="1">
        <v>1.4421660000000001</v>
      </c>
      <c r="AU261" s="1">
        <v>1.127175</v>
      </c>
      <c r="AV261" s="1">
        <v>1.3550279999999999</v>
      </c>
      <c r="AW261" s="1">
        <v>1.742105</v>
      </c>
      <c r="AX261" s="1">
        <v>1.6989749999999999</v>
      </c>
      <c r="AY261" s="1">
        <v>1.970396</v>
      </c>
      <c r="AZ261" s="1">
        <v>2.00427</v>
      </c>
      <c r="BA261" s="1">
        <v>2.2025800000000002</v>
      </c>
      <c r="BB261" s="1">
        <v>2.2997999999999998</v>
      </c>
      <c r="BC261" s="1">
        <v>3.0350199999999998</v>
      </c>
      <c r="BD261" s="1">
        <v>3.4283000000000001</v>
      </c>
      <c r="BE261" s="1">
        <v>3.7250000000000001</v>
      </c>
      <c r="BF261" s="1">
        <v>3.5318000000000001</v>
      </c>
      <c r="BG261" s="75">
        <f t="shared" si="82"/>
        <v>3.6487147586206898</v>
      </c>
      <c r="BH261" s="38"/>
      <c r="BI261" s="50" t="s">
        <v>146</v>
      </c>
      <c r="BJ261" s="50" t="s">
        <v>119</v>
      </c>
      <c r="BK261" s="1"/>
      <c r="BL261" s="1"/>
      <c r="BM261" s="1">
        <v>4.3499999999999996</v>
      </c>
      <c r="BN261" s="1">
        <v>4.4939999999999998</v>
      </c>
      <c r="BO261" s="76"/>
      <c r="BP261" s="76"/>
      <c r="BQ261" s="76">
        <f t="shared" si="83"/>
        <v>3.3103448275862098E-2</v>
      </c>
    </row>
    <row r="262" spans="1:69" s="37" customFormat="1" x14ac:dyDescent="0.2">
      <c r="A262" s="49" t="s">
        <v>147</v>
      </c>
      <c r="B262" s="50" t="s">
        <v>112</v>
      </c>
      <c r="C262" s="50" t="s">
        <v>113</v>
      </c>
      <c r="D262" s="50" t="s">
        <v>148</v>
      </c>
      <c r="E262" s="73" t="s">
        <v>114</v>
      </c>
      <c r="F262" s="1">
        <v>1.0499999999999999E-3</v>
      </c>
      <c r="G262" s="1">
        <v>4.17E-4</v>
      </c>
      <c r="H262" s="1">
        <v>1.0740000000000001E-3</v>
      </c>
      <c r="I262" s="1">
        <v>3.039E-3</v>
      </c>
      <c r="J262" s="1">
        <v>3.0200000000000001E-3</v>
      </c>
      <c r="K262" s="1">
        <v>2.0049999999999998E-3</v>
      </c>
      <c r="L262" s="1">
        <v>1.4690999999999999E-2</v>
      </c>
      <c r="M262" s="1">
        <v>2.2204000000000002E-2</v>
      </c>
      <c r="N262" s="1">
        <v>1.6792000000000001E-2</v>
      </c>
      <c r="O262" s="1">
        <v>1.4127000000000001E-2</v>
      </c>
      <c r="P262" s="1">
        <v>2.1304E-2</v>
      </c>
      <c r="Q262" s="1">
        <v>4.8051000000000003E-2</v>
      </c>
      <c r="R262" s="1">
        <v>0.114233</v>
      </c>
      <c r="S262" s="1">
        <v>0.11991300000000001</v>
      </c>
      <c r="T262" s="1">
        <v>8.0171999999999993E-2</v>
      </c>
      <c r="U262" s="1">
        <v>8.1513000000000002E-2</v>
      </c>
      <c r="V262" s="1">
        <v>2.8000000000000001E-2</v>
      </c>
      <c r="W262" s="1">
        <v>0.1</v>
      </c>
      <c r="X262" s="1">
        <v>0.128</v>
      </c>
      <c r="Y262" s="1">
        <v>0.23799999999999999</v>
      </c>
      <c r="Z262" s="1">
        <v>0.33</v>
      </c>
      <c r="AA262" s="1">
        <v>0.155</v>
      </c>
      <c r="AB262" s="1">
        <v>0.314</v>
      </c>
      <c r="AC262" s="1">
        <v>0.219</v>
      </c>
      <c r="AD262" s="1">
        <v>0.23499999999999999</v>
      </c>
      <c r="AE262" s="1">
        <v>0.28199999999999997</v>
      </c>
      <c r="AF262" s="1">
        <v>0.27600000000000002</v>
      </c>
      <c r="AG262" s="1">
        <v>0.39900000000000002</v>
      </c>
      <c r="AH262" s="1">
        <v>0.25890000000000002</v>
      </c>
      <c r="AI262" s="1">
        <v>0.24479999999999999</v>
      </c>
      <c r="AJ262" s="1">
        <v>0.2737</v>
      </c>
      <c r="AK262" s="1">
        <v>0.43269999999999997</v>
      </c>
      <c r="AL262" s="1">
        <v>0.35239999999999999</v>
      </c>
      <c r="AM262" s="1">
        <v>0.28270000000000001</v>
      </c>
      <c r="AN262" s="1">
        <v>0.54669999999999996</v>
      </c>
      <c r="AO262" s="1">
        <v>0.4027</v>
      </c>
      <c r="AP262" s="1">
        <v>0.39300000000000002</v>
      </c>
      <c r="AQ262" s="1">
        <v>0.44729999999999998</v>
      </c>
      <c r="AR262" s="1">
        <v>0.55500000000000005</v>
      </c>
      <c r="AS262" s="1">
        <v>0.42449999999999999</v>
      </c>
      <c r="AT262" s="1">
        <v>0.32979999999999998</v>
      </c>
      <c r="AU262" s="1">
        <v>0.16020000000000001</v>
      </c>
      <c r="AV262" s="1">
        <v>0.29470000000000002</v>
      </c>
      <c r="AW262" s="1">
        <v>0.14560000000000001</v>
      </c>
      <c r="AX262" s="1">
        <v>0.26840000000000003</v>
      </c>
      <c r="AY262" s="1">
        <v>0.27889999999999998</v>
      </c>
      <c r="AZ262" s="1">
        <v>0.26929999999999998</v>
      </c>
      <c r="BA262" s="1">
        <v>0.28260000000000002</v>
      </c>
      <c r="BB262" s="1">
        <v>0.31009599999999998</v>
      </c>
      <c r="BC262" s="1">
        <v>0.35497600000000001</v>
      </c>
      <c r="BD262" s="1">
        <v>0.246721</v>
      </c>
      <c r="BE262" s="1">
        <v>0.21479999999999999</v>
      </c>
      <c r="BF262" s="1">
        <v>0.218</v>
      </c>
      <c r="BG262" s="51">
        <f t="shared" si="82"/>
        <v>0.20098536585365856</v>
      </c>
      <c r="BH262" s="38"/>
      <c r="BI262" s="50" t="s">
        <v>149</v>
      </c>
      <c r="BJ262" s="50" t="s">
        <v>119</v>
      </c>
      <c r="BK262" s="1"/>
      <c r="BL262" s="1"/>
      <c r="BM262" s="1">
        <v>0.20499999999999999</v>
      </c>
      <c r="BN262" s="1">
        <v>0.189</v>
      </c>
      <c r="BO262" s="76"/>
      <c r="BP262" s="76"/>
      <c r="BQ262" s="76">
        <f t="shared" si="83"/>
        <v>-7.8048780487804822E-2</v>
      </c>
    </row>
    <row r="263" spans="1:69" s="37" customFormat="1" x14ac:dyDescent="0.2">
      <c r="A263" s="77" t="s">
        <v>150</v>
      </c>
      <c r="B263" s="78" t="s">
        <v>112</v>
      </c>
      <c r="C263" s="78" t="s">
        <v>113</v>
      </c>
      <c r="D263" s="78" t="s">
        <v>151</v>
      </c>
      <c r="E263" s="5" t="s">
        <v>136</v>
      </c>
      <c r="F263" s="79">
        <v>3.4708570000000001</v>
      </c>
      <c r="G263" s="79">
        <v>3.7420640000000001</v>
      </c>
      <c r="H263" s="79">
        <v>3.8759420000000002</v>
      </c>
      <c r="I263" s="79">
        <v>3.8005170000000001</v>
      </c>
      <c r="J263" s="79">
        <v>4.0262859999999998</v>
      </c>
      <c r="K263" s="79">
        <v>4.3181209999999997</v>
      </c>
      <c r="L263" s="79">
        <v>4.1292150000000003</v>
      </c>
      <c r="M263" s="79">
        <v>3.9833099999999999</v>
      </c>
      <c r="N263" s="79">
        <v>4.4130799999999999</v>
      </c>
      <c r="O263" s="79">
        <v>5.0071870000000001</v>
      </c>
      <c r="P263" s="79">
        <v>5.2557749999999999</v>
      </c>
      <c r="Q263" s="79">
        <v>5.1628439999999998</v>
      </c>
      <c r="R263" s="79">
        <v>5.1354480000000002</v>
      </c>
      <c r="S263" s="79">
        <v>5.7372540000000001</v>
      </c>
      <c r="T263" s="79">
        <v>4.8419990000000004</v>
      </c>
      <c r="U263" s="79">
        <v>5.9521940000000004</v>
      </c>
      <c r="V263" s="79">
        <v>5.5815270000000003</v>
      </c>
      <c r="W263" s="79">
        <v>6.4968529999999998</v>
      </c>
      <c r="X263" s="79">
        <v>7.0550300000000004</v>
      </c>
      <c r="Y263" s="79">
        <v>7.6540010000000001</v>
      </c>
      <c r="Z263" s="79">
        <v>7.2315009999999997</v>
      </c>
      <c r="AA263" s="79">
        <v>7.1093760000000001</v>
      </c>
      <c r="AB263" s="79">
        <v>7.685797</v>
      </c>
      <c r="AC263" s="79">
        <v>6.9854089999999998</v>
      </c>
      <c r="AD263" s="79">
        <v>7.5316689999999999</v>
      </c>
      <c r="AE263" s="79">
        <v>7.7903650000000004</v>
      </c>
      <c r="AF263" s="79">
        <v>8.2302400000000002</v>
      </c>
      <c r="AG263" s="79">
        <v>8.5386520000000008</v>
      </c>
      <c r="AH263" s="79">
        <v>7.924455</v>
      </c>
      <c r="AI263" s="79">
        <v>8.4200949999999999</v>
      </c>
      <c r="AJ263" s="79">
        <v>8.9623720000000002</v>
      </c>
      <c r="AK263" s="79">
        <v>9.8150399999999998</v>
      </c>
      <c r="AL263" s="79">
        <v>9.6836199999999995</v>
      </c>
      <c r="AM263" s="79">
        <v>9.8217300000000005</v>
      </c>
      <c r="AN263" s="79">
        <v>11.244146000000001</v>
      </c>
      <c r="AO263" s="79">
        <v>10.896989</v>
      </c>
      <c r="AP263" s="79">
        <v>11.439451</v>
      </c>
      <c r="AQ263" s="79">
        <v>12.603115000000001</v>
      </c>
      <c r="AR263" s="79">
        <v>12.456642</v>
      </c>
      <c r="AS263" s="79">
        <v>12.695296000000001</v>
      </c>
      <c r="AT263" s="79">
        <v>12.610607999999999</v>
      </c>
      <c r="AU263" s="79">
        <v>11.899635</v>
      </c>
      <c r="AV263" s="79">
        <v>11.698278999999999</v>
      </c>
      <c r="AW263" s="79">
        <v>12.003529</v>
      </c>
      <c r="AX263" s="79">
        <v>13.594925</v>
      </c>
      <c r="AY263" s="79">
        <v>13.867887</v>
      </c>
      <c r="AZ263" s="79">
        <v>13.899061</v>
      </c>
      <c r="BA263" s="79">
        <v>13.129489</v>
      </c>
      <c r="BB263" s="79">
        <v>13.545</v>
      </c>
      <c r="BC263" s="79">
        <v>14.152727000000001</v>
      </c>
      <c r="BD263" s="79">
        <v>14.480202</v>
      </c>
      <c r="BE263" s="80">
        <f>BD263+(BD263*BO263)</f>
        <v>14.485002173042497</v>
      </c>
      <c r="BF263" s="80">
        <f>BE263+(BE263*BP263)</f>
        <v>14.581005633892461</v>
      </c>
      <c r="BG263" s="80">
        <f>BF263+(BF263*BQ263)</f>
        <v>15.401835224159647</v>
      </c>
      <c r="BH263" s="38"/>
      <c r="BI263" s="78" t="s">
        <v>150</v>
      </c>
      <c r="BJ263" s="78" t="s">
        <v>115</v>
      </c>
      <c r="BK263" s="79">
        <v>15.083</v>
      </c>
      <c r="BL263" s="79">
        <v>15.087999999999999</v>
      </c>
      <c r="BM263" s="79">
        <v>15.188000000000001</v>
      </c>
      <c r="BN263" s="79">
        <v>16.042999999999999</v>
      </c>
      <c r="BO263" s="81">
        <f>(BL263-BK263)/BK263</f>
        <v>3.3149903865272194E-4</v>
      </c>
      <c r="BP263" s="81">
        <f>(BM263-BL263)/BL263</f>
        <v>6.6277836691411339E-3</v>
      </c>
      <c r="BQ263" s="81">
        <f t="shared" si="83"/>
        <v>5.6294442981300936E-2</v>
      </c>
    </row>
    <row r="264" spans="1:69" s="37" customFormat="1" x14ac:dyDescent="0.2">
      <c r="A264" s="49" t="s">
        <v>152</v>
      </c>
      <c r="B264" s="50" t="s">
        <v>13</v>
      </c>
      <c r="C264" s="50" t="s">
        <v>15</v>
      </c>
      <c r="D264" s="69" t="s">
        <v>152</v>
      </c>
      <c r="E264" s="50" t="s">
        <v>12</v>
      </c>
      <c r="F264" s="1">
        <v>0.47586800000000001</v>
      </c>
      <c r="G264" s="1">
        <v>0.48062700000000003</v>
      </c>
      <c r="H264" s="1">
        <v>0.54353499999999999</v>
      </c>
      <c r="I264" s="1">
        <v>0.60562499999999997</v>
      </c>
      <c r="J264" s="1">
        <v>0.53620699999999999</v>
      </c>
      <c r="K264" s="1">
        <v>0.50276299999999996</v>
      </c>
      <c r="L264" s="1">
        <v>0.49341200000000002</v>
      </c>
      <c r="M264" s="1">
        <v>0.61578900000000003</v>
      </c>
      <c r="N264" s="1">
        <v>0.66456099999999996</v>
      </c>
      <c r="O264" s="1">
        <v>0.58103000000000005</v>
      </c>
      <c r="P264" s="1">
        <v>0.57585799999999998</v>
      </c>
      <c r="Q264" s="1">
        <v>0.56910499999999997</v>
      </c>
      <c r="R264" s="1">
        <v>0.52047500000000002</v>
      </c>
      <c r="S264" s="1">
        <v>0.51805000000000001</v>
      </c>
      <c r="T264" s="1">
        <v>0.64590400000000003</v>
      </c>
      <c r="U264" s="1">
        <v>0.63134999999999997</v>
      </c>
      <c r="V264" s="1">
        <v>0.51778000000000002</v>
      </c>
      <c r="W264" s="1">
        <v>0.53834000000000004</v>
      </c>
      <c r="X264" s="1">
        <v>0.47688999999999998</v>
      </c>
      <c r="Y264" s="1">
        <v>0.50793699999999997</v>
      </c>
      <c r="Z264" s="1">
        <v>0.52627800000000002</v>
      </c>
      <c r="AA264" s="1">
        <v>0.44419999999999998</v>
      </c>
      <c r="AB264" s="1">
        <v>0.45816000000000001</v>
      </c>
      <c r="AC264" s="1">
        <v>0.47105000000000002</v>
      </c>
      <c r="AD264" s="1">
        <v>0.4582</v>
      </c>
      <c r="AE264" s="1">
        <v>0.50549999999999995</v>
      </c>
      <c r="AF264" s="1">
        <v>0.52939999999999998</v>
      </c>
      <c r="AG264" s="1">
        <v>0.54700000000000004</v>
      </c>
      <c r="AH264" s="1">
        <v>0.54649999999999999</v>
      </c>
      <c r="AI264" s="1">
        <v>0.58140000000000003</v>
      </c>
      <c r="AJ264" s="1">
        <v>0.58607500000000001</v>
      </c>
      <c r="AK264" s="1">
        <v>0.59386000000000005</v>
      </c>
      <c r="AL264" s="1">
        <v>0.59265999999999996</v>
      </c>
      <c r="AM264" s="1">
        <v>0.60950000000000004</v>
      </c>
      <c r="AN264" s="1">
        <v>0.59940000000000004</v>
      </c>
      <c r="AO264" s="1">
        <v>0.55888000000000004</v>
      </c>
      <c r="AP264" s="1">
        <v>0.59206000000000003</v>
      </c>
      <c r="AQ264" s="1">
        <v>0.60528000000000004</v>
      </c>
      <c r="AR264" s="1">
        <v>0.63548000000000004</v>
      </c>
      <c r="AS264" s="1">
        <v>0.57223999999999997</v>
      </c>
      <c r="AT264" s="1">
        <v>0.513961</v>
      </c>
      <c r="AU264" s="1">
        <v>0.56076199999999998</v>
      </c>
      <c r="AV264" s="1">
        <v>0.55754099999999995</v>
      </c>
      <c r="AW264" s="1">
        <v>0.54300999999999999</v>
      </c>
      <c r="AX264" s="1">
        <v>0.51639000000000002</v>
      </c>
      <c r="AY264" s="1">
        <v>0.54255399999999998</v>
      </c>
      <c r="AZ264" s="1">
        <v>0.51836700000000002</v>
      </c>
      <c r="BA264" s="1">
        <v>0.41341099999999997</v>
      </c>
      <c r="BB264" s="1">
        <v>0.47569</v>
      </c>
      <c r="BC264" s="1">
        <v>0.47915999999999997</v>
      </c>
      <c r="BD264" s="1">
        <v>0.50307000000000002</v>
      </c>
      <c r="BE264" s="1">
        <v>0.49738199999999999</v>
      </c>
      <c r="BF264" s="1">
        <v>0.475908</v>
      </c>
      <c r="BG264" s="51">
        <f>BF264+(BF264*BQ264)</f>
        <v>0.47326801109453465</v>
      </c>
      <c r="BH264" s="38"/>
      <c r="BI264" s="69" t="s">
        <v>152</v>
      </c>
      <c r="BJ264" s="50" t="s">
        <v>111</v>
      </c>
      <c r="BK264" s="1"/>
      <c r="BL264" s="1"/>
      <c r="BM264" s="1">
        <v>0.47591</v>
      </c>
      <c r="BN264" s="1">
        <v>0.47326999999999997</v>
      </c>
      <c r="BO264" s="52"/>
      <c r="BP264" s="52"/>
      <c r="BQ264" s="52">
        <f t="shared" si="83"/>
        <v>-5.547267340463599E-3</v>
      </c>
    </row>
    <row r="265" spans="1:69" s="37" customFormat="1" x14ac:dyDescent="0.2">
      <c r="A265" s="53" t="s">
        <v>152</v>
      </c>
      <c r="B265" s="54" t="s">
        <v>11</v>
      </c>
      <c r="C265" s="54" t="s">
        <v>14</v>
      </c>
      <c r="D265" s="54" t="s">
        <v>152</v>
      </c>
      <c r="E265" s="54" t="s">
        <v>11</v>
      </c>
      <c r="F265" s="55">
        <v>36.283328999999995</v>
      </c>
      <c r="G265" s="55">
        <v>36.506626000000004</v>
      </c>
      <c r="H265" s="55">
        <v>41.210615999999995</v>
      </c>
      <c r="I265" s="55">
        <v>37.358828000000003</v>
      </c>
      <c r="J265" s="55">
        <v>36.564813999999998</v>
      </c>
      <c r="K265" s="55">
        <v>39.052942999999999</v>
      </c>
      <c r="L265" s="55">
        <v>38.020453000000003</v>
      </c>
      <c r="M265" s="55">
        <v>39.434443999999999</v>
      </c>
      <c r="N265" s="55">
        <v>39.194518000000002</v>
      </c>
      <c r="O265" s="55">
        <v>40.963134000000004</v>
      </c>
      <c r="P265" s="55">
        <v>44.240260999999997</v>
      </c>
      <c r="Q265" s="55">
        <v>47.081741999999998</v>
      </c>
      <c r="R265" s="55">
        <v>44.555261999999999</v>
      </c>
      <c r="S265" s="55">
        <v>40.191347999999998</v>
      </c>
      <c r="T265" s="55">
        <v>43.178977000000003</v>
      </c>
      <c r="U265" s="55">
        <v>44.059213</v>
      </c>
      <c r="V265" s="55">
        <v>45.766174999999997</v>
      </c>
      <c r="W265" s="55">
        <v>45.214742000000001</v>
      </c>
      <c r="X265" s="55">
        <v>43.636578999999998</v>
      </c>
      <c r="Y265" s="55">
        <v>43.709443999999998</v>
      </c>
      <c r="Z265" s="55">
        <v>49.778672</v>
      </c>
      <c r="AA265" s="55">
        <v>44.976604999999999</v>
      </c>
      <c r="AB265" s="55">
        <v>44.113201000000004</v>
      </c>
      <c r="AC265" s="55">
        <v>44.591869000000003</v>
      </c>
      <c r="AD265" s="55">
        <v>45.477957000000004</v>
      </c>
      <c r="AE265" s="55">
        <v>47.025321000000005</v>
      </c>
      <c r="AF265" s="55">
        <v>49.971665999999999</v>
      </c>
      <c r="AG265" s="55">
        <v>42.457053000000002</v>
      </c>
      <c r="AH265" s="55">
        <v>43.231473000000001</v>
      </c>
      <c r="AI265" s="55">
        <v>44.548860999999995</v>
      </c>
      <c r="AJ265" s="55">
        <v>45.506121</v>
      </c>
      <c r="AK265" s="55">
        <v>45.825109999999995</v>
      </c>
      <c r="AL265" s="55">
        <v>41.499510999999998</v>
      </c>
      <c r="AM265" s="55">
        <v>49.201477000000004</v>
      </c>
      <c r="AN265" s="55">
        <v>44.189021999999994</v>
      </c>
      <c r="AO265" s="55">
        <v>45.158530999999996</v>
      </c>
      <c r="AP265" s="55">
        <v>46.865183000000002</v>
      </c>
      <c r="AQ265" s="55">
        <v>50.163561000000001</v>
      </c>
      <c r="AR265" s="55">
        <v>48.879429999999999</v>
      </c>
      <c r="AS265" s="55">
        <v>58.300713000000002</v>
      </c>
      <c r="AT265" s="55">
        <v>51.078389000000001</v>
      </c>
      <c r="AU265" s="55">
        <v>50.024253000000002</v>
      </c>
      <c r="AV265" s="55">
        <v>56.30151</v>
      </c>
      <c r="AW265" s="55">
        <v>56.656231000000005</v>
      </c>
      <c r="AX265" s="55">
        <v>54.301593999999994</v>
      </c>
      <c r="AY265" s="55">
        <v>64.389719999999997</v>
      </c>
      <c r="AZ265" s="55">
        <v>63.032561999999999</v>
      </c>
      <c r="BA265" s="55">
        <v>59.821171</v>
      </c>
      <c r="BB265" s="55">
        <v>58.181546999999995</v>
      </c>
      <c r="BC265" s="55">
        <v>61.818090000000005</v>
      </c>
      <c r="BD265" s="55">
        <v>53.648617000000002</v>
      </c>
      <c r="BE265" s="55">
        <v>65.449519999999993</v>
      </c>
      <c r="BF265" s="55">
        <v>63.806844999999996</v>
      </c>
      <c r="BG265" s="56">
        <f>BG266/BG264</f>
        <v>61.670655697030654</v>
      </c>
      <c r="BH265" s="38"/>
      <c r="BI265" s="54"/>
      <c r="BJ265" s="54"/>
      <c r="BK265" s="55"/>
      <c r="BL265" s="55"/>
      <c r="BM265" s="55"/>
      <c r="BN265" s="55"/>
      <c r="BO265" s="57"/>
      <c r="BP265" s="57"/>
      <c r="BQ265" s="57"/>
    </row>
    <row r="266" spans="1:69" s="37" customFormat="1" x14ac:dyDescent="0.2">
      <c r="A266" s="53" t="s">
        <v>152</v>
      </c>
      <c r="B266" s="54" t="s">
        <v>112</v>
      </c>
      <c r="C266" s="54" t="s">
        <v>113</v>
      </c>
      <c r="D266" s="54" t="s">
        <v>152</v>
      </c>
      <c r="E266" s="54" t="s">
        <v>114</v>
      </c>
      <c r="F266" s="2">
        <v>17.266075000000001</v>
      </c>
      <c r="G266" s="2">
        <v>17.54607</v>
      </c>
      <c r="H266" s="2">
        <v>22.399412000000002</v>
      </c>
      <c r="I266" s="2">
        <v>22.625440000000001</v>
      </c>
      <c r="J266" s="2">
        <v>19.606309</v>
      </c>
      <c r="K266" s="2">
        <v>19.634374999999999</v>
      </c>
      <c r="L266" s="2">
        <v>18.759747999999998</v>
      </c>
      <c r="M266" s="2">
        <v>24.283297000000001</v>
      </c>
      <c r="N266" s="2">
        <v>26.047148</v>
      </c>
      <c r="O266" s="2">
        <v>23.800809999999998</v>
      </c>
      <c r="P266" s="2">
        <v>25.476108</v>
      </c>
      <c r="Q266" s="2">
        <v>26.794454999999999</v>
      </c>
      <c r="R266" s="2">
        <v>23.189900000000002</v>
      </c>
      <c r="S266" s="2">
        <v>20.821128000000002</v>
      </c>
      <c r="T266" s="2">
        <v>27.889474</v>
      </c>
      <c r="U266" s="2">
        <v>27.816783999999998</v>
      </c>
      <c r="V266" s="2">
        <v>23.696809999999999</v>
      </c>
      <c r="W266" s="2">
        <v>24.340903999999998</v>
      </c>
      <c r="X266" s="2">
        <v>20.809847999999999</v>
      </c>
      <c r="Y266" s="2">
        <v>22.201644000000002</v>
      </c>
      <c r="Z266" s="2">
        <v>26.197420000000001</v>
      </c>
      <c r="AA266" s="2">
        <v>19.978608000000001</v>
      </c>
      <c r="AB266" s="2">
        <v>20.210903999999999</v>
      </c>
      <c r="AC266" s="2">
        <v>21.004999999999999</v>
      </c>
      <c r="AD266" s="2">
        <v>20.838000000000001</v>
      </c>
      <c r="AE266" s="2">
        <v>23.7713</v>
      </c>
      <c r="AF266" s="2">
        <v>26.454999999999998</v>
      </c>
      <c r="AG266" s="2">
        <v>23.224008000000001</v>
      </c>
      <c r="AH266" s="2">
        <v>23.626000000000001</v>
      </c>
      <c r="AI266" s="2">
        <v>25.900708000000002</v>
      </c>
      <c r="AJ266" s="2">
        <v>26.67</v>
      </c>
      <c r="AK266" s="2">
        <v>27.213699999999999</v>
      </c>
      <c r="AL266" s="2">
        <v>24.595099999999999</v>
      </c>
      <c r="AM266" s="2">
        <v>29.988299999999999</v>
      </c>
      <c r="AN266" s="2">
        <v>26.486899999999999</v>
      </c>
      <c r="AO266" s="2">
        <v>25.238199999999999</v>
      </c>
      <c r="AP266" s="2">
        <v>27.747</v>
      </c>
      <c r="AQ266" s="2">
        <v>30.363</v>
      </c>
      <c r="AR266" s="2">
        <v>31.061900000000001</v>
      </c>
      <c r="AS266" s="2">
        <v>33.362000000000002</v>
      </c>
      <c r="AT266" s="2">
        <v>26.252300000000002</v>
      </c>
      <c r="AU266" s="2">
        <v>28.0517</v>
      </c>
      <c r="AV266" s="2">
        <v>31.3904</v>
      </c>
      <c r="AW266" s="2">
        <v>30.764900000000001</v>
      </c>
      <c r="AX266" s="2">
        <v>28.040800000000001</v>
      </c>
      <c r="AY266" s="2">
        <v>34.934899999999999</v>
      </c>
      <c r="AZ266" s="2">
        <v>32.673999999999999</v>
      </c>
      <c r="BA266" s="2">
        <v>24.730730000000001</v>
      </c>
      <c r="BB266" s="2">
        <v>27.676380000000002</v>
      </c>
      <c r="BC266" s="2">
        <v>29.620756</v>
      </c>
      <c r="BD266" s="2">
        <v>26.98901</v>
      </c>
      <c r="BE266" s="2">
        <v>32.553412999999999</v>
      </c>
      <c r="BF266" s="2">
        <v>30.366188000000001</v>
      </c>
      <c r="BG266" s="58">
        <f>BF266+(BF266*BQ266)</f>
        <v>29.186748564629529</v>
      </c>
      <c r="BH266" s="38"/>
      <c r="BI266" s="54" t="s">
        <v>152</v>
      </c>
      <c r="BJ266" s="54" t="s">
        <v>115</v>
      </c>
      <c r="BK266" s="2"/>
      <c r="BL266" s="2"/>
      <c r="BM266" s="2">
        <v>30.36646</v>
      </c>
      <c r="BN266" s="2">
        <v>29.187009999999997</v>
      </c>
      <c r="BO266" s="57"/>
      <c r="BP266" s="57"/>
      <c r="BQ266" s="57">
        <f>(BN266-BM266)/BM266</f>
        <v>-3.8840549738099299E-2</v>
      </c>
    </row>
    <row r="267" spans="1:69" s="37" customFormat="1" x14ac:dyDescent="0.2">
      <c r="A267" s="49" t="s">
        <v>153</v>
      </c>
      <c r="B267" s="50" t="s">
        <v>13</v>
      </c>
      <c r="C267" s="50" t="s">
        <v>15</v>
      </c>
      <c r="D267" s="69" t="s">
        <v>153</v>
      </c>
      <c r="E267" s="50" t="s">
        <v>12</v>
      </c>
      <c r="F267" s="1">
        <v>0.17899999999999999</v>
      </c>
      <c r="G267" s="1">
        <v>0.193</v>
      </c>
      <c r="H267" s="1">
        <v>0.23333799999999999</v>
      </c>
      <c r="I267" s="1">
        <v>0.27663900000000002</v>
      </c>
      <c r="J267" s="1">
        <v>0.24968799999999999</v>
      </c>
      <c r="K267" s="1">
        <v>0.25300600000000001</v>
      </c>
      <c r="L267" s="1">
        <v>0.25397700000000001</v>
      </c>
      <c r="M267" s="1">
        <v>0.24515500000000001</v>
      </c>
      <c r="N267" s="1">
        <v>0.216747</v>
      </c>
      <c r="O267" s="1">
        <v>0.236293</v>
      </c>
      <c r="P267" s="1">
        <v>0.26227299999999998</v>
      </c>
      <c r="Q267" s="1">
        <v>0.28400399999999998</v>
      </c>
      <c r="R267" s="1">
        <v>0.29986699999999999</v>
      </c>
      <c r="S267" s="1">
        <v>0.29707600000000001</v>
      </c>
      <c r="T267" s="1">
        <v>0.313222</v>
      </c>
      <c r="U267" s="1">
        <v>0.30229600000000001</v>
      </c>
      <c r="V267" s="1">
        <v>0.30731999999999998</v>
      </c>
      <c r="W267" s="1">
        <v>0.30097000000000002</v>
      </c>
      <c r="X267" s="1">
        <v>0.29652000000000001</v>
      </c>
      <c r="Y267" s="1">
        <v>0.29649999999999999</v>
      </c>
      <c r="Z267" s="1">
        <v>0.30570000000000003</v>
      </c>
      <c r="AA267" s="1">
        <v>0.30014999999999997</v>
      </c>
      <c r="AB267" s="1">
        <v>0.31067</v>
      </c>
      <c r="AC267" s="1">
        <v>0.30242000000000002</v>
      </c>
      <c r="AD267" s="1">
        <v>0.31159999999999999</v>
      </c>
      <c r="AE267" s="1">
        <v>0.32219999999999999</v>
      </c>
      <c r="AF267" s="1">
        <v>0.33329999999999999</v>
      </c>
      <c r="AG267" s="1">
        <v>0.34210000000000002</v>
      </c>
      <c r="AH267" s="1">
        <v>0.3448</v>
      </c>
      <c r="AI267" s="1">
        <v>0.32140000000000002</v>
      </c>
      <c r="AJ267" s="1">
        <v>0.36299999999999999</v>
      </c>
      <c r="AK267" s="1">
        <v>0.37440000000000001</v>
      </c>
      <c r="AL267" s="1">
        <v>0.38379999999999997</v>
      </c>
      <c r="AM267" s="1">
        <v>0.37909999999999999</v>
      </c>
      <c r="AN267" s="1">
        <v>0.37730000000000002</v>
      </c>
      <c r="AO267" s="1">
        <v>0.35972999999999999</v>
      </c>
      <c r="AP267" s="1">
        <v>0.36919999999999997</v>
      </c>
      <c r="AQ267" s="1">
        <v>0.38327</v>
      </c>
      <c r="AR267" s="1">
        <v>0.40198</v>
      </c>
      <c r="AS267" s="1">
        <v>0.41776000000000002</v>
      </c>
      <c r="AT267" s="1">
        <v>0.41593999999999998</v>
      </c>
      <c r="AU267" s="1">
        <v>0.41408</v>
      </c>
      <c r="AV267" s="1">
        <v>0.40157399999999999</v>
      </c>
      <c r="AW267" s="1">
        <v>0.37968000000000002</v>
      </c>
      <c r="AX267" s="1">
        <v>0.37308400000000003</v>
      </c>
      <c r="AY267" s="1">
        <v>0.36329</v>
      </c>
      <c r="AZ267" s="1">
        <v>0.35596499999999998</v>
      </c>
      <c r="BA267" s="1">
        <v>0.351271</v>
      </c>
      <c r="BB267" s="1">
        <v>0.353659</v>
      </c>
      <c r="BC267" s="1">
        <v>0.35511199999999998</v>
      </c>
      <c r="BD267" s="1">
        <v>0.35313</v>
      </c>
      <c r="BE267" s="1">
        <v>0.36518899999999999</v>
      </c>
      <c r="BF267" s="1">
        <v>0.36858800000000003</v>
      </c>
      <c r="BG267" s="51">
        <f>BF267+(BF267*BQ267)</f>
        <v>0.35777927849811691</v>
      </c>
      <c r="BH267" s="38"/>
      <c r="BI267" s="69" t="s">
        <v>153</v>
      </c>
      <c r="BJ267" s="50" t="s">
        <v>111</v>
      </c>
      <c r="BK267" s="1"/>
      <c r="BL267" s="1"/>
      <c r="BM267" s="1">
        <v>0.34782999999999997</v>
      </c>
      <c r="BN267" s="1">
        <v>0.33762999999999999</v>
      </c>
      <c r="BO267" s="52"/>
      <c r="BP267" s="52"/>
      <c r="BQ267" s="52">
        <f>(BN267-BM267)/BM267</f>
        <v>-2.9324670097461369E-2</v>
      </c>
    </row>
    <row r="268" spans="1:69" s="37" customFormat="1" x14ac:dyDescent="0.2">
      <c r="A268" s="53" t="s">
        <v>153</v>
      </c>
      <c r="B268" s="54" t="s">
        <v>11</v>
      </c>
      <c r="C268" s="54" t="s">
        <v>14</v>
      </c>
      <c r="D268" s="54" t="s">
        <v>153</v>
      </c>
      <c r="E268" s="54" t="s">
        <v>11</v>
      </c>
      <c r="F268" s="55">
        <v>99.369295999999991</v>
      </c>
      <c r="G268" s="55">
        <v>94.187026000000003</v>
      </c>
      <c r="H268" s="55">
        <v>93.646743999999998</v>
      </c>
      <c r="I268" s="55">
        <v>82.156456999999989</v>
      </c>
      <c r="J268" s="55">
        <v>85.974047999999996</v>
      </c>
      <c r="K268" s="55">
        <v>87.901156</v>
      </c>
      <c r="L268" s="55">
        <v>95.194636000000003</v>
      </c>
      <c r="M268" s="55">
        <v>91.86331899999999</v>
      </c>
      <c r="N268" s="55">
        <v>94.653544999999994</v>
      </c>
      <c r="O268" s="55">
        <v>92.125827000000001</v>
      </c>
      <c r="P268" s="55">
        <v>83.608881000000011</v>
      </c>
      <c r="Q268" s="55">
        <v>90.499514000000005</v>
      </c>
      <c r="R268" s="55">
        <v>78.133786000000001</v>
      </c>
      <c r="S268" s="55">
        <v>76.769958000000003</v>
      </c>
      <c r="T268" s="55">
        <v>82.092267000000007</v>
      </c>
      <c r="U268" s="55">
        <v>84.387169999999998</v>
      </c>
      <c r="V268" s="55">
        <v>79.199635999999998</v>
      </c>
      <c r="W268" s="55">
        <v>78.359809999999996</v>
      </c>
      <c r="X268" s="55">
        <v>81.172589000000002</v>
      </c>
      <c r="Y268" s="55">
        <v>82.496755000000007</v>
      </c>
      <c r="Z268" s="55">
        <v>81.335060999999996</v>
      </c>
      <c r="AA268" s="55">
        <v>89.977518000000003</v>
      </c>
      <c r="AB268" s="55">
        <v>82.232285000000005</v>
      </c>
      <c r="AC268" s="55">
        <v>82.012777</v>
      </c>
      <c r="AD268" s="55">
        <v>82.138331000000008</v>
      </c>
      <c r="AE268" s="55">
        <v>85.344506999999993</v>
      </c>
      <c r="AF268" s="55">
        <v>79.525953000000001</v>
      </c>
      <c r="AG268" s="55">
        <v>79.298451</v>
      </c>
      <c r="AH268" s="55">
        <v>77.421717000000001</v>
      </c>
      <c r="AI268" s="55">
        <v>79.415058999999999</v>
      </c>
      <c r="AJ268" s="55">
        <v>75.603306000000003</v>
      </c>
      <c r="AK268" s="55">
        <v>73.571068000000011</v>
      </c>
      <c r="AL268" s="55">
        <v>73.51224599999999</v>
      </c>
      <c r="AM268" s="55">
        <v>74.012134000000003</v>
      </c>
      <c r="AN268" s="55">
        <v>74.047177000000005</v>
      </c>
      <c r="AO268" s="55">
        <v>74.297390000000007</v>
      </c>
      <c r="AP268" s="55">
        <v>77.873781000000008</v>
      </c>
      <c r="AQ268" s="55">
        <v>82.150964000000002</v>
      </c>
      <c r="AR268" s="55">
        <v>79.662420999999995</v>
      </c>
      <c r="AS268" s="55">
        <v>86.446764000000002</v>
      </c>
      <c r="AT268" s="55">
        <v>83.153819999999996</v>
      </c>
      <c r="AU268" s="55">
        <v>85.860219999999998</v>
      </c>
      <c r="AV268" s="55">
        <v>84.313226999999998</v>
      </c>
      <c r="AW268" s="55">
        <v>76.414349000000001</v>
      </c>
      <c r="AX268" s="55">
        <v>71.313699</v>
      </c>
      <c r="AY268" s="55">
        <v>81.378512999999998</v>
      </c>
      <c r="AZ268" s="55">
        <v>77.958787999999998</v>
      </c>
      <c r="BA268" s="55">
        <v>71.286897999999994</v>
      </c>
      <c r="BB268" s="55">
        <v>78.062342999999998</v>
      </c>
      <c r="BC268" s="55">
        <v>69.895057999999992</v>
      </c>
      <c r="BD268" s="55">
        <v>75.484410999999994</v>
      </c>
      <c r="BE268" s="55">
        <v>80.056838999999997</v>
      </c>
      <c r="BF268" s="55">
        <v>75.710394999999991</v>
      </c>
      <c r="BG268" s="56">
        <f>BG269/BG267</f>
        <v>79.220041875609169</v>
      </c>
      <c r="BH268" s="38"/>
      <c r="BI268" s="54"/>
      <c r="BJ268" s="54"/>
      <c r="BK268" s="55"/>
      <c r="BL268" s="55"/>
      <c r="BM268" s="55"/>
      <c r="BN268" s="55"/>
      <c r="BO268" s="57"/>
      <c r="BP268" s="57"/>
      <c r="BQ268" s="57"/>
    </row>
    <row r="269" spans="1:69" s="37" customFormat="1" x14ac:dyDescent="0.2">
      <c r="A269" s="53" t="s">
        <v>153</v>
      </c>
      <c r="B269" s="54" t="s">
        <v>112</v>
      </c>
      <c r="C269" s="54" t="s">
        <v>113</v>
      </c>
      <c r="D269" s="54" t="s">
        <v>153</v>
      </c>
      <c r="E269" s="54" t="s">
        <v>114</v>
      </c>
      <c r="F269" s="2">
        <v>17.787103999999999</v>
      </c>
      <c r="G269" s="2">
        <v>18.178096</v>
      </c>
      <c r="H269" s="2">
        <v>21.851344000000001</v>
      </c>
      <c r="I269" s="2">
        <v>22.727679999999999</v>
      </c>
      <c r="J269" s="2">
        <v>21.466688000000001</v>
      </c>
      <c r="K269" s="2">
        <v>22.239519999999999</v>
      </c>
      <c r="L269" s="2">
        <v>24.177247999999999</v>
      </c>
      <c r="M269" s="2">
        <v>22.520752000000002</v>
      </c>
      <c r="N269" s="2">
        <v>20.515872000000002</v>
      </c>
      <c r="O269" s="2">
        <v>21.768688000000001</v>
      </c>
      <c r="P269" s="2">
        <v>21.928352</v>
      </c>
      <c r="Q269" s="2">
        <v>25.702224000000001</v>
      </c>
      <c r="R269" s="2">
        <v>23.429743999999999</v>
      </c>
      <c r="S269" s="2">
        <v>22.806512000000001</v>
      </c>
      <c r="T269" s="2">
        <v>25.713104000000001</v>
      </c>
      <c r="U269" s="2">
        <v>25.509903999999999</v>
      </c>
      <c r="V269" s="2">
        <v>24.339632000000002</v>
      </c>
      <c r="W269" s="2">
        <v>23.583952</v>
      </c>
      <c r="X269" s="2">
        <v>24.069296000000001</v>
      </c>
      <c r="Y269" s="2">
        <v>24.460287999999998</v>
      </c>
      <c r="Z269" s="2">
        <v>24.864128000000001</v>
      </c>
      <c r="AA269" s="2">
        <v>27.006751999999999</v>
      </c>
      <c r="AB269" s="2">
        <v>25.547104000000001</v>
      </c>
      <c r="AC269" s="2">
        <v>24.802303999999999</v>
      </c>
      <c r="AD269" s="2">
        <v>25.594304000000001</v>
      </c>
      <c r="AE269" s="2">
        <v>27.498000000000001</v>
      </c>
      <c r="AF269" s="2">
        <v>26.506</v>
      </c>
      <c r="AG269" s="2">
        <v>27.128</v>
      </c>
      <c r="AH269" s="2">
        <v>26.695008000000001</v>
      </c>
      <c r="AI269" s="2">
        <v>25.524000000000001</v>
      </c>
      <c r="AJ269" s="2">
        <v>27.443999999999999</v>
      </c>
      <c r="AK269" s="2">
        <v>27.545007999999999</v>
      </c>
      <c r="AL269" s="2">
        <v>28.213999999999999</v>
      </c>
      <c r="AM269" s="2">
        <v>28.058</v>
      </c>
      <c r="AN269" s="2">
        <v>27.937999999999999</v>
      </c>
      <c r="AO269" s="2">
        <v>26.727</v>
      </c>
      <c r="AP269" s="2">
        <v>28.751000000000001</v>
      </c>
      <c r="AQ269" s="2">
        <v>31.486000000000001</v>
      </c>
      <c r="AR269" s="2">
        <v>32.0227</v>
      </c>
      <c r="AS269" s="2">
        <v>36.113999999999997</v>
      </c>
      <c r="AT269" s="2">
        <v>34.587000000000003</v>
      </c>
      <c r="AU269" s="2">
        <v>35.552999999999997</v>
      </c>
      <c r="AV269" s="2">
        <v>33.857999999999997</v>
      </c>
      <c r="AW269" s="2">
        <v>29.013000000000002</v>
      </c>
      <c r="AX269" s="2">
        <v>26.606000000000002</v>
      </c>
      <c r="AY269" s="2">
        <v>29.564</v>
      </c>
      <c r="AZ269" s="2">
        <v>27.750599999999999</v>
      </c>
      <c r="BA269" s="2">
        <v>25.04102</v>
      </c>
      <c r="BB269" s="2">
        <v>27.60745</v>
      </c>
      <c r="BC269" s="2">
        <v>24.820574000000001</v>
      </c>
      <c r="BD269" s="2">
        <v>26.655809999999999</v>
      </c>
      <c r="BE269" s="2">
        <v>29.235876999999999</v>
      </c>
      <c r="BF269" s="2">
        <v>27.905943000000001</v>
      </c>
      <c r="BG269" s="58">
        <f>BF269+(BF269*BQ269)</f>
        <v>28.343289424846056</v>
      </c>
      <c r="BH269" s="38"/>
      <c r="BI269" s="54" t="s">
        <v>153</v>
      </c>
      <c r="BJ269" s="54" t="s">
        <v>115</v>
      </c>
      <c r="BK269" s="2"/>
      <c r="BL269" s="2"/>
      <c r="BM269" s="2">
        <v>26.32949</v>
      </c>
      <c r="BN269" s="2">
        <v>26.74213</v>
      </c>
      <c r="BO269" s="57"/>
      <c r="BP269" s="57"/>
      <c r="BQ269" s="57">
        <f>(BN269-BM269)/BM269</f>
        <v>1.567216075966529E-2</v>
      </c>
    </row>
    <row r="270" spans="1:69" s="37" customFormat="1" x14ac:dyDescent="0.2">
      <c r="A270" s="82" t="s">
        <v>154</v>
      </c>
      <c r="B270" s="4" t="s">
        <v>112</v>
      </c>
      <c r="C270" s="78" t="s">
        <v>113</v>
      </c>
      <c r="D270" s="4" t="s">
        <v>154</v>
      </c>
      <c r="E270" s="4" t="s">
        <v>114</v>
      </c>
      <c r="F270" s="61">
        <v>35.053175000000003</v>
      </c>
      <c r="G270" s="61">
        <v>35.724170000000001</v>
      </c>
      <c r="H270" s="61">
        <v>44.250754000000001</v>
      </c>
      <c r="I270" s="61">
        <v>45.353119999999997</v>
      </c>
      <c r="J270" s="61">
        <v>41.072999000000003</v>
      </c>
      <c r="K270" s="61">
        <v>41.873896999999999</v>
      </c>
      <c r="L270" s="61">
        <v>42.936999999999998</v>
      </c>
      <c r="M270" s="61">
        <v>46.804048999999999</v>
      </c>
      <c r="N270" s="61">
        <v>46.563020000000002</v>
      </c>
      <c r="O270" s="61">
        <v>45.569502</v>
      </c>
      <c r="P270" s="61">
        <v>47.40446</v>
      </c>
      <c r="Q270" s="61">
        <v>52.496675000000003</v>
      </c>
      <c r="R270" s="61">
        <v>46.619639999999997</v>
      </c>
      <c r="S270" s="61">
        <v>43.627642000000002</v>
      </c>
      <c r="T270" s="61">
        <v>53.602573999999997</v>
      </c>
      <c r="U270" s="61">
        <v>53.326680000000003</v>
      </c>
      <c r="V270" s="61">
        <v>48.036442000000001</v>
      </c>
      <c r="W270" s="61">
        <v>47.924852000000001</v>
      </c>
      <c r="X270" s="61">
        <v>44.879150000000003</v>
      </c>
      <c r="Y270" s="61">
        <v>46.661929999999998</v>
      </c>
      <c r="Z270" s="61">
        <v>51.061549999999997</v>
      </c>
      <c r="AA270" s="61">
        <v>46.98536</v>
      </c>
      <c r="AB270" s="61">
        <v>45.758000000000003</v>
      </c>
      <c r="AC270" s="61">
        <v>45.807299999999998</v>
      </c>
      <c r="AD270" s="61">
        <v>46.432299999999998</v>
      </c>
      <c r="AE270" s="61">
        <v>51.269300000000001</v>
      </c>
      <c r="AF270" s="61">
        <v>52.960999999999999</v>
      </c>
      <c r="AG270" s="61">
        <v>50.35201</v>
      </c>
      <c r="AH270" s="61">
        <v>50.321010000000001</v>
      </c>
      <c r="AI270" s="61">
        <v>51.424709999999997</v>
      </c>
      <c r="AJ270" s="61">
        <v>54.113999999999997</v>
      </c>
      <c r="AK270" s="61">
        <v>54.758710000000001</v>
      </c>
      <c r="AL270" s="61">
        <v>52.809100000000001</v>
      </c>
      <c r="AM270" s="61">
        <v>58.046300000000002</v>
      </c>
      <c r="AN270" s="61">
        <v>54.424900000000001</v>
      </c>
      <c r="AO270" s="61">
        <v>51.965200000000003</v>
      </c>
      <c r="AP270" s="61">
        <v>56.497999999999998</v>
      </c>
      <c r="AQ270" s="61">
        <v>61.848999999999997</v>
      </c>
      <c r="AR270" s="61">
        <v>63.084600000000002</v>
      </c>
      <c r="AS270" s="61">
        <v>69.475999999999999</v>
      </c>
      <c r="AT270" s="61">
        <v>60.839300000000001</v>
      </c>
      <c r="AU270" s="61">
        <v>63.604700000000001</v>
      </c>
      <c r="AV270" s="61">
        <v>65.248400000000004</v>
      </c>
      <c r="AW270" s="61">
        <v>59.777900000000002</v>
      </c>
      <c r="AX270" s="61">
        <v>54.646799999999999</v>
      </c>
      <c r="AY270" s="61">
        <v>64.498900000000006</v>
      </c>
      <c r="AZ270" s="61">
        <v>60.424599999999998</v>
      </c>
      <c r="BA270" s="61">
        <v>49.771749999999997</v>
      </c>
      <c r="BB270" s="61">
        <v>55.283830000000002</v>
      </c>
      <c r="BC270" s="61">
        <v>54.441330000000001</v>
      </c>
      <c r="BD270" s="61">
        <v>53.644820000000003</v>
      </c>
      <c r="BE270" s="62">
        <f>SUM(BE266,BE269)</f>
        <v>61.789289999999994</v>
      </c>
      <c r="BF270" s="62">
        <f>SUM(BF266,BF269)</f>
        <v>58.272131000000002</v>
      </c>
      <c r="BG270" s="62">
        <f>SUM(BG266,BG269)</f>
        <v>57.530037989475588</v>
      </c>
      <c r="BH270" s="83"/>
      <c r="BI270" s="4"/>
      <c r="BJ270" s="4"/>
      <c r="BK270" s="61"/>
      <c r="BL270" s="61"/>
      <c r="BM270" s="61"/>
      <c r="BN270" s="61"/>
      <c r="BO270" s="61"/>
      <c r="BP270" s="61"/>
      <c r="BQ270" s="61"/>
    </row>
    <row r="271" spans="1:69" s="37" customFormat="1" x14ac:dyDescent="0.2">
      <c r="A271" s="49" t="s">
        <v>155</v>
      </c>
      <c r="B271" s="50" t="s">
        <v>112</v>
      </c>
      <c r="C271" s="50" t="s">
        <v>113</v>
      </c>
      <c r="D271" s="69" t="s">
        <v>156</v>
      </c>
      <c r="E271" s="50" t="s">
        <v>114</v>
      </c>
      <c r="F271" s="1">
        <v>4.1020000000000003</v>
      </c>
      <c r="G271" s="1">
        <v>4.2809999999999997</v>
      </c>
      <c r="H271" s="1">
        <v>5.0290460000000001</v>
      </c>
      <c r="I271" s="1">
        <v>5.2916169999999996</v>
      </c>
      <c r="J271" s="1">
        <v>4.8005000000000004</v>
      </c>
      <c r="K271" s="1">
        <v>4.9630000000000001</v>
      </c>
      <c r="L271" s="1">
        <v>4.9866070000000002</v>
      </c>
      <c r="M271" s="1">
        <v>5.5209999999999999</v>
      </c>
      <c r="N271" s="1">
        <v>5.3289999999999997</v>
      </c>
      <c r="O271" s="1">
        <v>5.3112000000000004</v>
      </c>
      <c r="P271" s="1">
        <v>5.5445900000000004</v>
      </c>
      <c r="Q271" s="1">
        <v>5.90557</v>
      </c>
      <c r="R271" s="1">
        <v>5.343782</v>
      </c>
      <c r="S271" s="1">
        <v>5.0481730000000002</v>
      </c>
      <c r="T271" s="1">
        <v>6.4426220000000001</v>
      </c>
      <c r="U271" s="1">
        <v>6.1696239999999998</v>
      </c>
      <c r="V271" s="1">
        <v>5.4033860000000002</v>
      </c>
      <c r="W271" s="1">
        <v>5.4804550000000001</v>
      </c>
      <c r="X271" s="1">
        <v>5.1671569999999996</v>
      </c>
      <c r="Y271" s="1">
        <v>5.4204970000000001</v>
      </c>
      <c r="Z271" s="1">
        <v>5.7835000000000001</v>
      </c>
      <c r="AA271" s="1">
        <v>5.3836500000000003</v>
      </c>
      <c r="AB271" s="1">
        <v>5.2385000000000002</v>
      </c>
      <c r="AC271" s="1">
        <v>5.4762500000000003</v>
      </c>
      <c r="AD271" s="1">
        <v>5.5330199999999996</v>
      </c>
      <c r="AE271" s="1">
        <v>6.1933999999999996</v>
      </c>
      <c r="AF271" s="1">
        <v>6.7794999999999996</v>
      </c>
      <c r="AG271" s="1">
        <v>6.3680000000000003</v>
      </c>
      <c r="AH271" s="1">
        <v>6.1239999999999997</v>
      </c>
      <c r="AI271" s="1">
        <v>6.4820000000000002</v>
      </c>
      <c r="AJ271" s="1">
        <v>6.7880000000000003</v>
      </c>
      <c r="AK271" s="1">
        <v>7.2279999999999998</v>
      </c>
      <c r="AL271" s="1">
        <v>7.0579999999999998</v>
      </c>
      <c r="AM271" s="1">
        <v>7.3739999999999997</v>
      </c>
      <c r="AN271" s="1">
        <v>6.85</v>
      </c>
      <c r="AO271" s="1">
        <v>6.694</v>
      </c>
      <c r="AP271" s="1">
        <v>7.3810000000000002</v>
      </c>
      <c r="AQ271" s="1">
        <v>7.6909999999999998</v>
      </c>
      <c r="AR271" s="1">
        <v>8.3239999999999998</v>
      </c>
      <c r="AS271" s="1">
        <v>8.0760000000000005</v>
      </c>
      <c r="AT271" s="1">
        <v>7.2569999999999997</v>
      </c>
      <c r="AU271" s="1">
        <v>7.7</v>
      </c>
      <c r="AV271" s="1">
        <v>7.9420000000000002</v>
      </c>
      <c r="AW271" s="1">
        <v>7.2619999999999996</v>
      </c>
      <c r="AX271" s="1">
        <v>6.8150000000000004</v>
      </c>
      <c r="AY271" s="1">
        <v>7.798</v>
      </c>
      <c r="AZ271" s="1">
        <v>7.5270000000000001</v>
      </c>
      <c r="BA271" s="1">
        <v>8.0730000000000004</v>
      </c>
      <c r="BB271" s="1">
        <v>7.7210000000000001</v>
      </c>
      <c r="BC271" s="1">
        <v>8.2469999999999999</v>
      </c>
      <c r="BD271" s="1">
        <v>7.8520000000000003</v>
      </c>
      <c r="BE271" s="1"/>
      <c r="BF271" s="1"/>
      <c r="BG271" s="1"/>
      <c r="BH271" s="38"/>
      <c r="BI271" s="69"/>
      <c r="BJ271" s="50"/>
      <c r="BK271" s="1"/>
      <c r="BL271" s="1"/>
      <c r="BM271" s="1"/>
      <c r="BN271" s="1"/>
      <c r="BO271" s="1"/>
      <c r="BP271" s="1"/>
      <c r="BQ271" s="1"/>
    </row>
    <row r="272" spans="1:69" s="37" customFormat="1" x14ac:dyDescent="0.2">
      <c r="A272" s="59" t="s">
        <v>157</v>
      </c>
      <c r="B272" s="4" t="s">
        <v>112</v>
      </c>
      <c r="C272" s="78" t="s">
        <v>113</v>
      </c>
      <c r="D272" s="4" t="s">
        <v>158</v>
      </c>
      <c r="E272" s="4" t="s">
        <v>114</v>
      </c>
      <c r="F272" s="61">
        <v>5.3507179999999996</v>
      </c>
      <c r="G272" s="61">
        <v>5.6115149999999998</v>
      </c>
      <c r="H272" s="61">
        <v>6.520804</v>
      </c>
      <c r="I272" s="61">
        <v>6.859807</v>
      </c>
      <c r="J272" s="61">
        <v>6.6058669999999999</v>
      </c>
      <c r="K272" s="61">
        <v>6.8154430000000001</v>
      </c>
      <c r="L272" s="61">
        <v>6.863664</v>
      </c>
      <c r="M272" s="61">
        <v>7.494637</v>
      </c>
      <c r="N272" s="61">
        <v>7.388636</v>
      </c>
      <c r="O272" s="61">
        <v>7.3877269999999999</v>
      </c>
      <c r="P272" s="61">
        <v>7.729959</v>
      </c>
      <c r="Q272" s="61">
        <v>8.3679629999999996</v>
      </c>
      <c r="R272" s="61">
        <v>8.0864899999999995</v>
      </c>
      <c r="S272" s="61">
        <v>8.0064270000000004</v>
      </c>
      <c r="T272" s="61">
        <v>9.6207709999999995</v>
      </c>
      <c r="U272" s="61">
        <v>9.5249389999999998</v>
      </c>
      <c r="V272" s="61">
        <v>9.0265660000000008</v>
      </c>
      <c r="W272" s="61">
        <v>9.1509689999999999</v>
      </c>
      <c r="X272" s="61">
        <v>9.3190539999999995</v>
      </c>
      <c r="Y272" s="61">
        <v>10.004849</v>
      </c>
      <c r="Z272" s="61">
        <v>10.834459000000001</v>
      </c>
      <c r="AA272" s="61">
        <v>11.02422</v>
      </c>
      <c r="AB272" s="61">
        <v>11.435319</v>
      </c>
      <c r="AC272" s="61">
        <v>12.378676</v>
      </c>
      <c r="AD272" s="61">
        <v>13.090427999999999</v>
      </c>
      <c r="AE272" s="61">
        <v>13.905517</v>
      </c>
      <c r="AF272" s="61">
        <v>14.880537</v>
      </c>
      <c r="AG272" s="61">
        <v>14.818915000000001</v>
      </c>
      <c r="AH272" s="61">
        <v>14.699192999999999</v>
      </c>
      <c r="AI272" s="61">
        <v>15.422739</v>
      </c>
      <c r="AJ272" s="61">
        <v>16.055085999999999</v>
      </c>
      <c r="AK272" s="61">
        <v>16.717389000000001</v>
      </c>
      <c r="AL272" s="61">
        <v>17.056377000000001</v>
      </c>
      <c r="AM272" s="61">
        <v>17.833711999999998</v>
      </c>
      <c r="AN272" s="61">
        <v>17.78209</v>
      </c>
      <c r="AO272" s="61">
        <v>18.262481999999999</v>
      </c>
      <c r="AP272" s="61">
        <v>19.515506999999999</v>
      </c>
      <c r="AQ272" s="61">
        <v>20.133429</v>
      </c>
      <c r="AR272" s="61">
        <v>20.910309000000002</v>
      </c>
      <c r="AS272" s="61">
        <v>20.630862</v>
      </c>
      <c r="AT272" s="61">
        <v>19.710832</v>
      </c>
      <c r="AU272" s="61">
        <v>20.314057999999999</v>
      </c>
      <c r="AV272" s="61">
        <v>20.528497999999999</v>
      </c>
      <c r="AW272" s="61">
        <v>19.827503</v>
      </c>
      <c r="AX272" s="61">
        <v>19.485980999999999</v>
      </c>
      <c r="AY272" s="61">
        <v>20.891197999999999</v>
      </c>
      <c r="AZ272" s="61">
        <v>20.726524000000001</v>
      </c>
      <c r="BA272" s="61">
        <v>20.789988000000001</v>
      </c>
      <c r="BB272" s="61">
        <v>19.970891000000002</v>
      </c>
      <c r="BC272" s="61">
        <v>21.033259000000001</v>
      </c>
      <c r="BD272" s="61">
        <v>20.668982</v>
      </c>
      <c r="BE272" s="80">
        <f>BD272+(BD272*BO272)</f>
        <v>20.746179256730692</v>
      </c>
      <c r="BF272" s="80">
        <f>BE272+(BE272*BP272)</f>
        <v>20.051971665806839</v>
      </c>
      <c r="BG272" s="80">
        <f>BF272+(BF272*BQ272)</f>
        <v>20.349683851512161</v>
      </c>
      <c r="BH272" s="38"/>
      <c r="BI272" s="78" t="s">
        <v>159</v>
      </c>
      <c r="BJ272" s="78" t="s">
        <v>115</v>
      </c>
      <c r="BK272" s="61">
        <v>16.38316</v>
      </c>
      <c r="BL272" s="61">
        <v>16.44435</v>
      </c>
      <c r="BM272" s="61">
        <v>15.89409</v>
      </c>
      <c r="BN272" s="61">
        <v>16.13007</v>
      </c>
      <c r="BO272" s="81">
        <f>(BL272-BK272)/BK272</f>
        <v>3.7349326991862287E-3</v>
      </c>
      <c r="BP272" s="81">
        <f>(BM272-BL272)/BL272</f>
        <v>-3.3461948936868879E-2</v>
      </c>
      <c r="BQ272" s="81">
        <f>(BN272-BM272)/BM272</f>
        <v>1.484702804627378E-2</v>
      </c>
    </row>
    <row r="273" spans="1:69" s="37" customFormat="1" x14ac:dyDescent="0.2">
      <c r="A273" s="59" t="s">
        <v>160</v>
      </c>
      <c r="B273" s="4" t="s">
        <v>13</v>
      </c>
      <c r="C273" s="4" t="s">
        <v>15</v>
      </c>
      <c r="D273" s="60" t="s">
        <v>161</v>
      </c>
      <c r="E273" s="4" t="s">
        <v>12</v>
      </c>
      <c r="F273" s="61">
        <v>0.79876199999999997</v>
      </c>
      <c r="G273" s="61">
        <v>0.74502999999999997</v>
      </c>
      <c r="H273" s="61">
        <v>0.72194999999999998</v>
      </c>
      <c r="I273" s="61">
        <v>0.68976999999999999</v>
      </c>
      <c r="J273" s="61">
        <v>0.74896799999999997</v>
      </c>
      <c r="K273" s="61">
        <v>0.78496200000000005</v>
      </c>
      <c r="L273" s="61">
        <v>0.771787</v>
      </c>
      <c r="M273" s="61">
        <v>0.738734</v>
      </c>
      <c r="N273" s="61">
        <v>0.75305999999999995</v>
      </c>
      <c r="O273" s="61">
        <v>0.75860899999999998</v>
      </c>
      <c r="P273" s="61">
        <v>0.72141</v>
      </c>
      <c r="Q273" s="61">
        <v>0.65670600000000001</v>
      </c>
      <c r="R273" s="61">
        <v>0.68338900000000002</v>
      </c>
      <c r="S273" s="61">
        <v>0.72951699999999997</v>
      </c>
      <c r="T273" s="61">
        <v>0.66525999999999996</v>
      </c>
      <c r="U273" s="61">
        <v>0.71139600000000003</v>
      </c>
      <c r="V273" s="61">
        <v>0.70898899999999998</v>
      </c>
      <c r="W273" s="61">
        <v>0.715526</v>
      </c>
      <c r="X273" s="61">
        <v>0.67149499999999995</v>
      </c>
      <c r="Y273" s="61">
        <v>0.61538800000000005</v>
      </c>
      <c r="Z273" s="61">
        <v>0.65645399999999998</v>
      </c>
      <c r="AA273" s="61">
        <v>0.67571199999999998</v>
      </c>
      <c r="AB273" s="61">
        <v>0.65977200000000003</v>
      </c>
      <c r="AC273" s="61">
        <v>0.68731600000000004</v>
      </c>
      <c r="AD273" s="61">
        <v>0.70876399999999995</v>
      </c>
      <c r="AE273" s="61">
        <v>0.64273000000000002</v>
      </c>
      <c r="AF273" s="61">
        <v>0.67356700000000003</v>
      </c>
      <c r="AG273" s="61">
        <v>0.65547999999999995</v>
      </c>
      <c r="AH273" s="61">
        <v>0.66816799999999998</v>
      </c>
      <c r="AI273" s="61">
        <v>0.71082199999999995</v>
      </c>
      <c r="AJ273" s="61">
        <v>0.70670200000000005</v>
      </c>
      <c r="AK273" s="61">
        <v>0.68960999999999995</v>
      </c>
      <c r="AL273" s="61">
        <v>0.69047999999999998</v>
      </c>
      <c r="AM273" s="61">
        <v>0.72495399999999999</v>
      </c>
      <c r="AN273" s="61">
        <v>0.73331400000000002</v>
      </c>
      <c r="AO273" s="61">
        <v>0.75850399999999996</v>
      </c>
      <c r="AP273" s="61">
        <v>0.72954300000000005</v>
      </c>
      <c r="AQ273" s="61">
        <v>0.752139</v>
      </c>
      <c r="AR273" s="61">
        <v>0.72971699999999995</v>
      </c>
      <c r="AS273" s="61">
        <v>0.74317800000000001</v>
      </c>
      <c r="AT273" s="61">
        <v>0.69885299999999995</v>
      </c>
      <c r="AU273" s="61">
        <v>0.71672599999999997</v>
      </c>
      <c r="AV273" s="61">
        <v>0.72429600000000005</v>
      </c>
      <c r="AW273" s="61">
        <v>0.68133600000000005</v>
      </c>
      <c r="AX273" s="61">
        <v>0.63179799999999997</v>
      </c>
      <c r="AY273" s="61">
        <v>0.64705900000000005</v>
      </c>
      <c r="AZ273" s="61">
        <v>0.65270300000000003</v>
      </c>
      <c r="BA273" s="61">
        <v>0.614649</v>
      </c>
      <c r="BB273" s="61">
        <v>0.60824299999999998</v>
      </c>
      <c r="BC273" s="61">
        <v>0.59246399999999999</v>
      </c>
      <c r="BD273" s="61">
        <v>0.62947299999999995</v>
      </c>
      <c r="BE273" s="61">
        <v>0.65751599999999999</v>
      </c>
      <c r="BF273" s="61">
        <v>0.61386200000000002</v>
      </c>
      <c r="BG273" s="61"/>
      <c r="BH273" s="38"/>
      <c r="BI273" s="60"/>
      <c r="BJ273" s="4"/>
      <c r="BK273" s="61"/>
      <c r="BL273" s="61"/>
      <c r="BM273" s="61"/>
      <c r="BN273" s="61"/>
      <c r="BO273" s="61"/>
      <c r="BP273" s="61"/>
      <c r="BQ273" s="61"/>
    </row>
    <row r="274" spans="1:69" s="37" customFormat="1" x14ac:dyDescent="0.2">
      <c r="A274" s="5" t="s">
        <v>160</v>
      </c>
      <c r="B274" s="5" t="s">
        <v>11</v>
      </c>
      <c r="C274" s="5" t="s">
        <v>14</v>
      </c>
      <c r="D274" s="5" t="s">
        <v>161</v>
      </c>
      <c r="E274" s="5" t="s">
        <v>11</v>
      </c>
      <c r="F274" s="64">
        <v>20.002321999999999</v>
      </c>
      <c r="G274" s="64">
        <v>20.048629999999999</v>
      </c>
      <c r="H274" s="64">
        <v>20.863122000000001</v>
      </c>
      <c r="I274" s="64">
        <v>19.850935999999997</v>
      </c>
      <c r="J274" s="64">
        <v>21.369855999999999</v>
      </c>
      <c r="K274" s="64">
        <v>21.727642000000003</v>
      </c>
      <c r="L274" s="64">
        <v>21.533873999999997</v>
      </c>
      <c r="M274" s="64">
        <v>22.231078</v>
      </c>
      <c r="N274" s="64">
        <v>22.821729000000001</v>
      </c>
      <c r="O274" s="64">
        <v>23.579062</v>
      </c>
      <c r="P274" s="64">
        <v>23.671823</v>
      </c>
      <c r="Q274" s="64">
        <v>24.165754999999997</v>
      </c>
      <c r="R274" s="64">
        <v>23.736750000000001</v>
      </c>
      <c r="S274" s="64">
        <v>25.568360000000002</v>
      </c>
      <c r="T274" s="64">
        <v>26.153817</v>
      </c>
      <c r="U274" s="64">
        <v>26.957218000000001</v>
      </c>
      <c r="V274" s="64">
        <v>27.061779999999999</v>
      </c>
      <c r="W274" s="64">
        <v>27.571686</v>
      </c>
      <c r="X274" s="64">
        <v>28.140169</v>
      </c>
      <c r="Y274" s="64">
        <v>27.239589000000002</v>
      </c>
      <c r="Z274" s="64">
        <v>28.457208000000001</v>
      </c>
      <c r="AA274" s="64">
        <v>28.956220000000002</v>
      </c>
      <c r="AB274" s="64">
        <v>27.655199</v>
      </c>
      <c r="AC274" s="64">
        <v>28.814947999999998</v>
      </c>
      <c r="AD274" s="64">
        <v>31.184905000000001</v>
      </c>
      <c r="AE274" s="64">
        <v>30.70513</v>
      </c>
      <c r="AF274" s="64">
        <v>31.508818999999999</v>
      </c>
      <c r="AG274" s="64">
        <v>29.582463000000001</v>
      </c>
      <c r="AH274" s="64">
        <v>30.230807000000002</v>
      </c>
      <c r="AI274" s="64">
        <v>30.694538000000001</v>
      </c>
      <c r="AJ274" s="64">
        <v>31.533001000000002</v>
      </c>
      <c r="AK274" s="64">
        <v>34.004771000000005</v>
      </c>
      <c r="AL274" s="64">
        <v>33.693401999999999</v>
      </c>
      <c r="AM274" s="64">
        <v>35.136138000000003</v>
      </c>
      <c r="AN274" s="64">
        <v>33.466487999999998</v>
      </c>
      <c r="AO274" s="64">
        <v>35.998971999999995</v>
      </c>
      <c r="AP274" s="64">
        <v>35.494796000000001</v>
      </c>
      <c r="AQ274" s="64">
        <v>35.199802000000005</v>
      </c>
      <c r="AR274" s="64">
        <v>36.341161</v>
      </c>
      <c r="AS274" s="64">
        <v>38.336554999999997</v>
      </c>
      <c r="AT274" s="64">
        <v>35.394482000000004</v>
      </c>
      <c r="AU274" s="64">
        <v>36.376286</v>
      </c>
      <c r="AV274" s="64">
        <v>36.987997</v>
      </c>
      <c r="AW274" s="64">
        <v>39.105738000000002</v>
      </c>
      <c r="AX274" s="64">
        <v>38.577139000000003</v>
      </c>
      <c r="AY274" s="64">
        <v>39.915759000000001</v>
      </c>
      <c r="AZ274" s="64">
        <v>39.836290000000005</v>
      </c>
      <c r="BA274" s="64">
        <v>39.682289000000004</v>
      </c>
      <c r="BB274" s="64">
        <v>41.249425000000002</v>
      </c>
      <c r="BC274" s="64">
        <v>40.245144000000003</v>
      </c>
      <c r="BD274" s="64">
        <v>39.529480999999997</v>
      </c>
      <c r="BE274" s="64">
        <v>40.736767999999998</v>
      </c>
      <c r="BF274" s="64">
        <v>41.688212999999998</v>
      </c>
      <c r="BG274" s="64"/>
      <c r="BH274" s="38"/>
      <c r="BI274" s="5"/>
      <c r="BJ274" s="5"/>
      <c r="BK274" s="64"/>
      <c r="BL274" s="64"/>
      <c r="BM274" s="64"/>
      <c r="BN274" s="64"/>
      <c r="BO274" s="64"/>
      <c r="BP274" s="64"/>
      <c r="BQ274" s="64"/>
    </row>
    <row r="275" spans="1:69" s="37" customFormat="1" x14ac:dyDescent="0.2">
      <c r="A275" s="5" t="s">
        <v>160</v>
      </c>
      <c r="B275" s="5" t="s">
        <v>112</v>
      </c>
      <c r="C275" s="5" t="s">
        <v>113</v>
      </c>
      <c r="D275" s="5" t="s">
        <v>161</v>
      </c>
      <c r="E275" s="5" t="s">
        <v>114</v>
      </c>
      <c r="F275" s="67">
        <v>15.977095</v>
      </c>
      <c r="G275" s="67">
        <v>14.936831</v>
      </c>
      <c r="H275" s="67">
        <v>15.062131000000001</v>
      </c>
      <c r="I275" s="67">
        <v>13.69258</v>
      </c>
      <c r="J275" s="67">
        <v>16.005337999999998</v>
      </c>
      <c r="K275" s="67">
        <v>17.055372999999999</v>
      </c>
      <c r="L275" s="67">
        <v>16.619564</v>
      </c>
      <c r="M275" s="67">
        <v>16.422853</v>
      </c>
      <c r="N275" s="67">
        <v>17.186131</v>
      </c>
      <c r="O275" s="67">
        <v>17.887288999999999</v>
      </c>
      <c r="P275" s="67">
        <v>17.077089999999998</v>
      </c>
      <c r="Q275" s="67">
        <v>15.869795999999999</v>
      </c>
      <c r="R275" s="67">
        <v>16.221433999999999</v>
      </c>
      <c r="S275" s="67">
        <v>18.652553000000001</v>
      </c>
      <c r="T275" s="67">
        <v>17.399087999999999</v>
      </c>
      <c r="U275" s="67">
        <v>19.177257000000001</v>
      </c>
      <c r="V275" s="67">
        <v>19.186503999999999</v>
      </c>
      <c r="W275" s="67">
        <v>19.728258</v>
      </c>
      <c r="X275" s="67">
        <v>18.895983000000001</v>
      </c>
      <c r="Y275" s="67">
        <v>16.762916000000001</v>
      </c>
      <c r="Z275" s="67">
        <v>18.680848000000001</v>
      </c>
      <c r="AA275" s="67">
        <v>19.566064999999998</v>
      </c>
      <c r="AB275" s="67">
        <v>18.246126</v>
      </c>
      <c r="AC275" s="67">
        <v>19.804974999999999</v>
      </c>
      <c r="AD275" s="67">
        <v>22.102737999999999</v>
      </c>
      <c r="AE275" s="67">
        <v>19.735108</v>
      </c>
      <c r="AF275" s="67">
        <v>21.223300999999999</v>
      </c>
      <c r="AG275" s="67">
        <v>19.390713000000002</v>
      </c>
      <c r="AH275" s="67">
        <v>20.199258</v>
      </c>
      <c r="AI275" s="67">
        <v>21.818352999999998</v>
      </c>
      <c r="AJ275" s="67">
        <v>22.284434999999998</v>
      </c>
      <c r="AK275" s="67">
        <v>23.450030000000002</v>
      </c>
      <c r="AL275" s="67">
        <v>23.264620000000001</v>
      </c>
      <c r="AM275" s="67">
        <v>25.472083999999999</v>
      </c>
      <c r="AN275" s="67">
        <v>24.541443999999998</v>
      </c>
      <c r="AO275" s="67">
        <v>27.305364000000001</v>
      </c>
      <c r="AP275" s="67">
        <v>25.89498</v>
      </c>
      <c r="AQ275" s="67">
        <v>26.475144</v>
      </c>
      <c r="AR275" s="67">
        <v>26.518763</v>
      </c>
      <c r="AS275" s="67">
        <v>28.490884000000001</v>
      </c>
      <c r="AT275" s="67">
        <v>24.73554</v>
      </c>
      <c r="AU275" s="67">
        <v>26.071829699999999</v>
      </c>
      <c r="AV275" s="67">
        <v>26.790258399999999</v>
      </c>
      <c r="AW275" s="67">
        <v>26.6441473</v>
      </c>
      <c r="AX275" s="67">
        <v>24.372959100000003</v>
      </c>
      <c r="AY275" s="67">
        <v>25.827850999999999</v>
      </c>
      <c r="AZ275" s="67">
        <v>26.001266000000001</v>
      </c>
      <c r="BA275" s="67">
        <v>24.390678999999999</v>
      </c>
      <c r="BB275" s="67">
        <v>25.089673999999999</v>
      </c>
      <c r="BC275" s="67">
        <v>23.843799000000001</v>
      </c>
      <c r="BD275" s="67">
        <v>24.882740999999999</v>
      </c>
      <c r="BE275" s="67">
        <v>26.785077000000001</v>
      </c>
      <c r="BF275" s="67">
        <v>25.590810000000001</v>
      </c>
      <c r="BG275" s="67"/>
      <c r="BH275" s="38"/>
      <c r="BI275" s="5"/>
      <c r="BJ275" s="5"/>
      <c r="BK275" s="67"/>
      <c r="BL275" s="67"/>
      <c r="BM275" s="67"/>
      <c r="BN275" s="67"/>
      <c r="BO275" s="67"/>
      <c r="BP275" s="67"/>
      <c r="BQ275" s="67"/>
    </row>
    <row r="276" spans="1:69" s="37" customFormat="1" x14ac:dyDescent="0.2">
      <c r="A276" s="49" t="s">
        <v>162</v>
      </c>
      <c r="B276" s="50" t="s">
        <v>163</v>
      </c>
      <c r="C276" s="50" t="s">
        <v>164</v>
      </c>
      <c r="D276" s="50" t="s">
        <v>165</v>
      </c>
      <c r="E276" s="50" t="s">
        <v>166</v>
      </c>
      <c r="F276" s="1">
        <v>38.153928000000001</v>
      </c>
      <c r="G276" s="1">
        <v>38.430990000000001</v>
      </c>
      <c r="H276" s="1">
        <v>39.003030000000003</v>
      </c>
      <c r="I276" s="1">
        <v>43.430129999999998</v>
      </c>
      <c r="J276" s="1">
        <v>45.629787999999998</v>
      </c>
      <c r="K276" s="1">
        <v>45.442399999999999</v>
      </c>
      <c r="L276" s="1">
        <v>44.755511599999998</v>
      </c>
      <c r="M276" s="1">
        <v>45.477183200000006</v>
      </c>
      <c r="N276" s="1">
        <v>44.665543599999999</v>
      </c>
      <c r="O276" s="1">
        <v>43.5812028</v>
      </c>
      <c r="P276" s="1">
        <v>43.941992399999997</v>
      </c>
      <c r="Q276" s="1">
        <v>43.373303999999997</v>
      </c>
      <c r="R276" s="1">
        <v>40.356436000000002</v>
      </c>
      <c r="S276" s="1">
        <v>44.783270399999999</v>
      </c>
      <c r="T276" s="1">
        <v>52.071629999999999</v>
      </c>
      <c r="U276" s="1">
        <v>54.206573599999999</v>
      </c>
      <c r="V276" s="1">
        <v>53.425608400000002</v>
      </c>
      <c r="W276" s="1">
        <v>49.0367836</v>
      </c>
      <c r="X276" s="1">
        <v>40.898896000000001</v>
      </c>
      <c r="Y276" s="1">
        <v>40.852443999999998</v>
      </c>
      <c r="Z276" s="1">
        <v>42.402512000000002</v>
      </c>
      <c r="AA276" s="1">
        <v>43.644136000000003</v>
      </c>
      <c r="AB276" s="1">
        <v>44.463493999999997</v>
      </c>
      <c r="AC276" s="1">
        <v>45.487074799999995</v>
      </c>
      <c r="AD276" s="1">
        <v>44.283016000000003</v>
      </c>
      <c r="AE276" s="1">
        <v>45.149480799999999</v>
      </c>
      <c r="AF276" s="1">
        <v>42.496562400000002</v>
      </c>
      <c r="AG276" s="1">
        <v>41.466948000000002</v>
      </c>
      <c r="AH276" s="1">
        <v>39.953125999999997</v>
      </c>
      <c r="AI276" s="1">
        <v>38.631526000000001</v>
      </c>
      <c r="AJ276" s="1">
        <v>37.521210000000004</v>
      </c>
      <c r="AK276" s="1">
        <v>37.721088000000002</v>
      </c>
      <c r="AL276" s="1">
        <v>37.778660000000002</v>
      </c>
      <c r="AM276" s="1">
        <v>38.755471999999997</v>
      </c>
      <c r="AN276" s="1">
        <v>40.440215600000002</v>
      </c>
      <c r="AO276" s="1">
        <v>42.081359999999997</v>
      </c>
      <c r="AP276" s="1">
        <v>41.741959999999999</v>
      </c>
      <c r="AQ276" s="1">
        <v>40.893659999999997</v>
      </c>
      <c r="AR276" s="1">
        <v>41.578360000000004</v>
      </c>
      <c r="AS276" s="1">
        <v>41.424259999999997</v>
      </c>
      <c r="AT276" s="1">
        <v>40.38176</v>
      </c>
      <c r="AU276" s="1">
        <v>40.806874700000002</v>
      </c>
      <c r="AV276" s="1">
        <v>40.203668</v>
      </c>
      <c r="AW276" s="1">
        <v>38.197560000000003</v>
      </c>
      <c r="AX276" s="1">
        <v>37.785580000000003</v>
      </c>
      <c r="AY276" s="1">
        <v>38.005533799999995</v>
      </c>
      <c r="AZ276" s="1">
        <v>37.5406312</v>
      </c>
      <c r="BA276" s="1">
        <v>39.351179999999999</v>
      </c>
      <c r="BB276" s="1">
        <v>38.173279999999998</v>
      </c>
      <c r="BC276" s="1">
        <v>39.070279999999997</v>
      </c>
      <c r="BD276" s="1">
        <v>38.502180000000003</v>
      </c>
      <c r="BE276" s="1">
        <v>36.984985999999999</v>
      </c>
      <c r="BF276" s="1">
        <v>36.421185999999999</v>
      </c>
      <c r="BG276" s="51">
        <f>BF276+(BF276*BQ276)</f>
        <v>35.748767911497275</v>
      </c>
      <c r="BH276" s="38"/>
      <c r="BI276" s="50" t="s">
        <v>162</v>
      </c>
      <c r="BJ276" s="50" t="s">
        <v>167</v>
      </c>
      <c r="BK276" s="1"/>
      <c r="BL276" s="1"/>
      <c r="BM276" s="1">
        <v>33.043050000000001</v>
      </c>
      <c r="BN276" s="1">
        <v>32.433</v>
      </c>
      <c r="BO276" s="52"/>
      <c r="BP276" s="52"/>
      <c r="BQ276" s="52">
        <f>(BN276-BM276)/BM276</f>
        <v>-1.8462278754533892E-2</v>
      </c>
    </row>
    <row r="277" spans="1:69" s="37" customFormat="1" x14ac:dyDescent="0.2">
      <c r="A277" s="53" t="s">
        <v>162</v>
      </c>
      <c r="B277" s="54" t="s">
        <v>168</v>
      </c>
      <c r="C277" s="54" t="s">
        <v>169</v>
      </c>
      <c r="D277" s="54" t="s">
        <v>165</v>
      </c>
      <c r="E277" s="54" t="s">
        <v>170</v>
      </c>
      <c r="F277" s="2">
        <v>211.804</v>
      </c>
      <c r="G277" s="2">
        <v>210.15600000000001</v>
      </c>
      <c r="H277" s="2">
        <v>220.20700000000002</v>
      </c>
      <c r="I277" s="2">
        <v>221.24600000000001</v>
      </c>
      <c r="J277" s="2">
        <v>215.31199999999998</v>
      </c>
      <c r="K277" s="2">
        <v>224.87800000000001</v>
      </c>
      <c r="L277" s="2">
        <v>231.84800000000001</v>
      </c>
      <c r="M277" s="2">
        <v>234.86799999999999</v>
      </c>
      <c r="N277" s="2">
        <v>240.33200000000002</v>
      </c>
      <c r="O277" s="2">
        <v>251.33800000000002</v>
      </c>
      <c r="P277" s="2">
        <v>252.12100000000001</v>
      </c>
      <c r="Q277" s="2">
        <v>259.87900000000002</v>
      </c>
      <c r="R277" s="2">
        <v>265.61700000000002</v>
      </c>
      <c r="S277" s="2">
        <v>260.56100000000004</v>
      </c>
      <c r="T277" s="2">
        <v>237.34699999999998</v>
      </c>
      <c r="U277" s="2">
        <v>245.94499999999999</v>
      </c>
      <c r="V277" s="2">
        <v>243.08200000000002</v>
      </c>
      <c r="W277" s="2">
        <v>251.74799999999999</v>
      </c>
      <c r="X277" s="2">
        <v>265.839</v>
      </c>
      <c r="Y277" s="2">
        <v>268.52199999999999</v>
      </c>
      <c r="Z277" s="2">
        <v>268.06799999999998</v>
      </c>
      <c r="AA277" s="2">
        <v>262.35399999999998</v>
      </c>
      <c r="AB277" s="2">
        <v>264.90300000000002</v>
      </c>
      <c r="AC277" s="2">
        <v>262.00300000000004</v>
      </c>
      <c r="AD277" s="2">
        <v>271.54499999999996</v>
      </c>
      <c r="AE277" s="2">
        <v>272.87800000000004</v>
      </c>
      <c r="AF277" s="2">
        <v>278.55</v>
      </c>
      <c r="AG277" s="2">
        <v>285.20100000000002</v>
      </c>
      <c r="AH277" s="2">
        <v>289.964</v>
      </c>
      <c r="AI277" s="2">
        <v>294.19299999999998</v>
      </c>
      <c r="AJ277" s="2">
        <v>303.82800000000003</v>
      </c>
      <c r="AK277" s="2">
        <v>305.15600000000001</v>
      </c>
      <c r="AL277" s="2">
        <v>302.91300000000001</v>
      </c>
      <c r="AM277" s="2">
        <v>312.04599999999999</v>
      </c>
      <c r="AN277" s="2">
        <v>309.42600000000004</v>
      </c>
      <c r="AO277" s="2">
        <v>303.35300000000001</v>
      </c>
      <c r="AP277" s="2">
        <v>306.73</v>
      </c>
      <c r="AQ277" s="2">
        <v>317.53200000000004</v>
      </c>
      <c r="AR277" s="2">
        <v>321.96699999999998</v>
      </c>
      <c r="AS277" s="2">
        <v>327.38</v>
      </c>
      <c r="AT277" s="2">
        <v>327.96100000000001</v>
      </c>
      <c r="AU277" s="2">
        <v>336.26100000000002</v>
      </c>
      <c r="AV277" s="2">
        <v>329.38</v>
      </c>
      <c r="AW277" s="2">
        <v>330.86799999999999</v>
      </c>
      <c r="AX277" s="2">
        <v>335.06200000000001</v>
      </c>
      <c r="AY277" s="2">
        <v>347.05599999999998</v>
      </c>
      <c r="AZ277" s="2">
        <v>353.16399999999999</v>
      </c>
      <c r="BA277" s="2">
        <v>341.822</v>
      </c>
      <c r="BB277" s="2">
        <v>344.3</v>
      </c>
      <c r="BC277" s="2">
        <v>340.87399999999997</v>
      </c>
      <c r="BD277" s="2">
        <v>339.601</v>
      </c>
      <c r="BE277" s="2">
        <v>351.38900000000001</v>
      </c>
      <c r="BF277" s="2">
        <v>350.19099999999997</v>
      </c>
      <c r="BG277" s="56">
        <f>(BG278/BG276)*1000</f>
        <v>337.43497587239807</v>
      </c>
      <c r="BH277" s="38"/>
      <c r="BI277" s="54"/>
      <c r="BJ277" s="54"/>
      <c r="BK277" s="55"/>
      <c r="BL277" s="55"/>
      <c r="BM277" s="55"/>
      <c r="BN277" s="55"/>
      <c r="BO277" s="57"/>
      <c r="BP277" s="57"/>
      <c r="BQ277" s="57"/>
    </row>
    <row r="278" spans="1:69" s="37" customFormat="1" x14ac:dyDescent="0.2">
      <c r="A278" s="53" t="s">
        <v>162</v>
      </c>
      <c r="B278" s="54" t="s">
        <v>112</v>
      </c>
      <c r="C278" s="54" t="s">
        <v>113</v>
      </c>
      <c r="D278" s="54" t="s">
        <v>165</v>
      </c>
      <c r="E278" s="54" t="s">
        <v>114</v>
      </c>
      <c r="F278" s="2">
        <v>8.0811475999999995</v>
      </c>
      <c r="G278" s="2">
        <v>8.0765007999999998</v>
      </c>
      <c r="H278" s="2">
        <v>8.5887595999999995</v>
      </c>
      <c r="I278" s="2">
        <v>9.6087391999999987</v>
      </c>
      <c r="J278" s="2">
        <v>9.8246409999999997</v>
      </c>
      <c r="K278" s="2">
        <v>10.219001</v>
      </c>
      <c r="L278" s="2">
        <v>10.37647125</v>
      </c>
      <c r="M278" s="2">
        <v>10.68111798</v>
      </c>
      <c r="N278" s="2">
        <v>10.73457385</v>
      </c>
      <c r="O278" s="2">
        <v>10.95359206</v>
      </c>
      <c r="P278" s="2">
        <v>11.078689630000001</v>
      </c>
      <c r="Q278" s="2">
        <v>11.27181588</v>
      </c>
      <c r="R278" s="2">
        <v>10.71935848</v>
      </c>
      <c r="S278" s="2">
        <v>11.668776230000001</v>
      </c>
      <c r="T278" s="2">
        <v>12.35903096</v>
      </c>
      <c r="U278" s="2">
        <v>13.331848449999999</v>
      </c>
      <c r="V278" s="2">
        <v>12.986804789999999</v>
      </c>
      <c r="W278" s="2">
        <v>12.34489009</v>
      </c>
      <c r="X278" s="2">
        <v>10.872532199999998</v>
      </c>
      <c r="Y278" s="2">
        <v>10.96977064</v>
      </c>
      <c r="Z278" s="2">
        <v>11.366747720000001</v>
      </c>
      <c r="AA278" s="2">
        <v>11.45020948</v>
      </c>
      <c r="AB278" s="2">
        <v>11.778504720000001</v>
      </c>
      <c r="AC278" s="2">
        <v>11.91776542</v>
      </c>
      <c r="AD278" s="2">
        <v>12.024825079999999</v>
      </c>
      <c r="AE278" s="2">
        <v>12.32031754</v>
      </c>
      <c r="AF278" s="2">
        <v>11.83742123</v>
      </c>
      <c r="AG278" s="2">
        <v>11.8264172</v>
      </c>
      <c r="AH278" s="2">
        <v>11.584963439999999</v>
      </c>
      <c r="AI278" s="2">
        <v>11.365133439999999</v>
      </c>
      <c r="AJ278" s="2">
        <v>11.399982</v>
      </c>
      <c r="AK278" s="2">
        <v>11.510828</v>
      </c>
      <c r="AL278" s="2">
        <v>11.443655</v>
      </c>
      <c r="AM278" s="2">
        <v>12.09348816</v>
      </c>
      <c r="AN278" s="2">
        <v>12.513244609999999</v>
      </c>
      <c r="AO278" s="2">
        <v>12.765525</v>
      </c>
      <c r="AP278" s="2">
        <v>12.803504999999999</v>
      </c>
      <c r="AQ278" s="2">
        <v>12.985049</v>
      </c>
      <c r="AR278" s="2">
        <v>13.386841</v>
      </c>
      <c r="AS278" s="2">
        <v>13.561465</v>
      </c>
      <c r="AT278" s="2">
        <v>13.243634999999999</v>
      </c>
      <c r="AU278" s="2">
        <v>13.721748590000001</v>
      </c>
      <c r="AV278" s="2">
        <v>13.24226644</v>
      </c>
      <c r="AW278" s="2">
        <v>12.638355000000001</v>
      </c>
      <c r="AX278" s="2">
        <v>12.6605086</v>
      </c>
      <c r="AY278" s="2">
        <v>13.19003758</v>
      </c>
      <c r="AZ278" s="2">
        <v>13.25798702</v>
      </c>
      <c r="BA278" s="2">
        <v>13.45109111</v>
      </c>
      <c r="BB278" s="2">
        <v>13.14306777</v>
      </c>
      <c r="BC278" s="2">
        <v>13.318056</v>
      </c>
      <c r="BD278" s="2">
        <v>13.075371000000001</v>
      </c>
      <c r="BE278" s="2">
        <v>12.996108</v>
      </c>
      <c r="BF278" s="2">
        <v>12.754389</v>
      </c>
      <c r="BG278" s="58">
        <f>BF278+(BF278*BQ278)</f>
        <v>12.062884637684041</v>
      </c>
      <c r="BH278" s="38"/>
      <c r="BI278" s="54" t="s">
        <v>162</v>
      </c>
      <c r="BJ278" s="54" t="s">
        <v>115</v>
      </c>
      <c r="BK278" s="2"/>
      <c r="BL278" s="2"/>
      <c r="BM278" s="2">
        <v>12.57466</v>
      </c>
      <c r="BN278" s="2">
        <v>11.892900000000001</v>
      </c>
      <c r="BO278" s="57"/>
      <c r="BP278" s="57"/>
      <c r="BQ278" s="57">
        <f>(BN278-BM278)/BM278</f>
        <v>-5.4216972864474973E-2</v>
      </c>
    </row>
    <row r="279" spans="1:69" s="37" customFormat="1" x14ac:dyDescent="0.2">
      <c r="A279" s="49" t="s">
        <v>171</v>
      </c>
      <c r="B279" s="50" t="s">
        <v>163</v>
      </c>
      <c r="C279" s="50" t="s">
        <v>164</v>
      </c>
      <c r="D279" s="50" t="s">
        <v>172</v>
      </c>
      <c r="E279" s="50" t="s">
        <v>166</v>
      </c>
      <c r="F279" s="1">
        <v>89.560145000000006</v>
      </c>
      <c r="G279" s="1">
        <v>91.123035000000002</v>
      </c>
      <c r="H279" s="1">
        <v>94.740188000000003</v>
      </c>
      <c r="I279" s="1">
        <v>94.581509999999994</v>
      </c>
      <c r="J279" s="1">
        <v>84.391345000000001</v>
      </c>
      <c r="K279" s="1">
        <v>83.280965599999988</v>
      </c>
      <c r="L279" s="1">
        <v>92.689599999999999</v>
      </c>
      <c r="M279" s="1">
        <v>95.608430599999991</v>
      </c>
      <c r="N279" s="1">
        <v>93.606183200000004</v>
      </c>
      <c r="O279" s="1">
        <v>97.404814000000002</v>
      </c>
      <c r="P279" s="1">
        <v>107.00145359999999</v>
      </c>
      <c r="Q279" s="1">
        <v>96.863752000000005</v>
      </c>
      <c r="R279" s="1">
        <v>88.548089000000004</v>
      </c>
      <c r="S279" s="1">
        <v>93.783941999999996</v>
      </c>
      <c r="T279" s="1">
        <v>79.045360799999997</v>
      </c>
      <c r="U279" s="1">
        <v>83.935672999999994</v>
      </c>
      <c r="V279" s="1">
        <v>87.486058400000005</v>
      </c>
      <c r="W279" s="1">
        <v>88.342568799999995</v>
      </c>
      <c r="X279" s="1">
        <v>102.171848</v>
      </c>
      <c r="Y279" s="1">
        <v>111.15388</v>
      </c>
      <c r="Z279" s="1">
        <v>106.1645</v>
      </c>
      <c r="AA279" s="1">
        <v>96.305588</v>
      </c>
      <c r="AB279" s="1">
        <v>101.806468</v>
      </c>
      <c r="AC279" s="1">
        <v>99.530121600000001</v>
      </c>
      <c r="AD279" s="1">
        <v>99.392676800000004</v>
      </c>
      <c r="AE279" s="1">
        <v>94.357588800000002</v>
      </c>
      <c r="AF279" s="1">
        <v>96.159199999999998</v>
      </c>
      <c r="AG279" s="1">
        <v>103.57641599999999</v>
      </c>
      <c r="AH279" s="1">
        <v>104.447228</v>
      </c>
      <c r="AI279" s="1">
        <v>100.11584000000001</v>
      </c>
      <c r="AJ279" s="1">
        <v>102.92842959999999</v>
      </c>
      <c r="AK279" s="1">
        <v>110.3573</v>
      </c>
      <c r="AL279" s="1">
        <v>108.2728</v>
      </c>
      <c r="AM279" s="1">
        <v>111.1737</v>
      </c>
      <c r="AN279" s="1">
        <v>112.09820240000001</v>
      </c>
      <c r="AO279" s="1">
        <v>107.5727</v>
      </c>
      <c r="AP279" s="1">
        <v>107.3464</v>
      </c>
      <c r="AQ279" s="1">
        <v>117.9723</v>
      </c>
      <c r="AR279" s="1">
        <v>120.6159</v>
      </c>
      <c r="AS279" s="1">
        <v>117.7912</v>
      </c>
      <c r="AT279" s="1">
        <v>118.7846</v>
      </c>
      <c r="AU279" s="1">
        <v>122.51819999999999</v>
      </c>
      <c r="AV279" s="1">
        <v>123.488192</v>
      </c>
      <c r="AW279" s="1">
        <v>126.4464</v>
      </c>
      <c r="AX279" s="1">
        <v>129.2218</v>
      </c>
      <c r="AY279" s="1">
        <v>126.6345</v>
      </c>
      <c r="AZ279" s="1">
        <v>129.40811600000001</v>
      </c>
      <c r="BA279" s="1">
        <v>138.26574959999999</v>
      </c>
      <c r="BB279" s="1">
        <v>135.54134959999999</v>
      </c>
      <c r="BC279" s="1">
        <v>131.66454959999999</v>
      </c>
      <c r="BD279" s="1">
        <v>132.21954959999999</v>
      </c>
      <c r="BE279" s="1">
        <v>134.53027760000001</v>
      </c>
      <c r="BF279" s="1">
        <v>133.07087759999999</v>
      </c>
      <c r="BG279" s="51">
        <f>BF279+(BF279*BQ279)</f>
        <v>131.784513732953</v>
      </c>
      <c r="BH279" s="38"/>
      <c r="BI279" s="50" t="s">
        <v>173</v>
      </c>
      <c r="BJ279" s="50" t="s">
        <v>174</v>
      </c>
      <c r="BK279" s="1"/>
      <c r="BL279" s="1"/>
      <c r="BM279" s="1">
        <v>88.343999999999994</v>
      </c>
      <c r="BN279" s="1">
        <v>87.49</v>
      </c>
      <c r="BO279" s="52"/>
      <c r="BP279" s="52"/>
      <c r="BQ279" s="52">
        <f>(BN279-BM279)/BM279</f>
        <v>-9.6667572217694377E-3</v>
      </c>
    </row>
    <row r="280" spans="1:69" s="37" customFormat="1" x14ac:dyDescent="0.2">
      <c r="A280" s="53" t="s">
        <v>171</v>
      </c>
      <c r="B280" s="54" t="s">
        <v>168</v>
      </c>
      <c r="C280" s="54" t="s">
        <v>169</v>
      </c>
      <c r="D280" s="54" t="s">
        <v>172</v>
      </c>
      <c r="E280" s="54" t="s">
        <v>170</v>
      </c>
      <c r="F280" s="2">
        <v>63.736000000000004</v>
      </c>
      <c r="G280" s="2">
        <v>64.794000000000011</v>
      </c>
      <c r="H280" s="2">
        <v>65.171000000000006</v>
      </c>
      <c r="I280" s="2">
        <v>66.149000000000001</v>
      </c>
      <c r="J280" s="2">
        <v>66.407000000000011</v>
      </c>
      <c r="K280" s="2">
        <v>68.435000000000002</v>
      </c>
      <c r="L280" s="2">
        <v>68.628</v>
      </c>
      <c r="M280" s="2">
        <v>68.719000000000008</v>
      </c>
      <c r="N280" s="2">
        <v>69.341999999999999</v>
      </c>
      <c r="O280" s="2">
        <v>70.179999999999993</v>
      </c>
      <c r="P280" s="2">
        <v>70.263000000000005</v>
      </c>
      <c r="Q280" s="2">
        <v>71.891999999999996</v>
      </c>
      <c r="R280" s="2">
        <v>73.938999999999993</v>
      </c>
      <c r="S280" s="2">
        <v>74.948999999999998</v>
      </c>
      <c r="T280" s="2">
        <v>74.290999999999997</v>
      </c>
      <c r="U280" s="2">
        <v>74.754999999999995</v>
      </c>
      <c r="V280" s="2">
        <v>76.087000000000003</v>
      </c>
      <c r="W280" s="2">
        <v>77.16</v>
      </c>
      <c r="X280" s="2">
        <v>77.295000000000002</v>
      </c>
      <c r="Y280" s="2">
        <v>77.102000000000004</v>
      </c>
      <c r="Z280" s="2">
        <v>77.39</v>
      </c>
      <c r="AA280" s="2">
        <v>77.463999999999999</v>
      </c>
      <c r="AB280" s="2">
        <v>77.847000000000008</v>
      </c>
      <c r="AC280" s="2">
        <v>77.99199999999999</v>
      </c>
      <c r="AD280" s="2">
        <v>78.516999999999996</v>
      </c>
      <c r="AE280" s="2">
        <v>79.2</v>
      </c>
      <c r="AF280" s="2">
        <v>79.472000000000008</v>
      </c>
      <c r="AG280" s="2">
        <v>80.092999999999989</v>
      </c>
      <c r="AH280" s="2">
        <v>79.936999999999998</v>
      </c>
      <c r="AI280" s="2">
        <v>80.786000000000001</v>
      </c>
      <c r="AJ280" s="2">
        <v>81.162000000000006</v>
      </c>
      <c r="AK280" s="2">
        <v>81.777999999999992</v>
      </c>
      <c r="AL280" s="2">
        <v>82.619</v>
      </c>
      <c r="AM280" s="2">
        <v>83.260999999999996</v>
      </c>
      <c r="AN280" s="2">
        <v>83.613</v>
      </c>
      <c r="AO280" s="2">
        <v>83.587999999999994</v>
      </c>
      <c r="AP280" s="2">
        <v>84.695000000000007</v>
      </c>
      <c r="AQ280" s="2">
        <v>84.893000000000001</v>
      </c>
      <c r="AR280" s="2">
        <v>85.597999999999999</v>
      </c>
      <c r="AS280" s="2">
        <v>86.908000000000001</v>
      </c>
      <c r="AT280" s="2">
        <v>87.74199999999999</v>
      </c>
      <c r="AU280" s="2">
        <v>88.046999999999997</v>
      </c>
      <c r="AV280" s="2">
        <v>88.578000000000003</v>
      </c>
      <c r="AW280" s="2">
        <v>88.884</v>
      </c>
      <c r="AX280" s="2">
        <v>87.466999999999999</v>
      </c>
      <c r="AY280" s="2">
        <v>90.408000000000001</v>
      </c>
      <c r="AZ280" s="2">
        <v>91.566000000000003</v>
      </c>
      <c r="BA280" s="2">
        <v>90.745000000000005</v>
      </c>
      <c r="BB280" s="2">
        <v>91.376000000000005</v>
      </c>
      <c r="BC280" s="2">
        <v>91.989000000000004</v>
      </c>
      <c r="BD280" s="2">
        <v>93.025000000000006</v>
      </c>
      <c r="BE280" s="2">
        <v>93.314999999999998</v>
      </c>
      <c r="BF280" s="2">
        <v>93.837000000000003</v>
      </c>
      <c r="BG280" s="56">
        <f>(BG281/BG279)*1000</f>
        <v>93.697012880397409</v>
      </c>
      <c r="BH280" s="38"/>
      <c r="BI280" s="54"/>
      <c r="BJ280" s="54"/>
      <c r="BK280" s="55"/>
      <c r="BL280" s="55"/>
      <c r="BM280" s="55"/>
      <c r="BN280" s="55"/>
      <c r="BO280" s="57"/>
      <c r="BP280" s="57"/>
      <c r="BQ280" s="57"/>
    </row>
    <row r="281" spans="1:69" s="37" customFormat="1" x14ac:dyDescent="0.2">
      <c r="A281" s="53" t="s">
        <v>171</v>
      </c>
      <c r="B281" s="54" t="s">
        <v>112</v>
      </c>
      <c r="C281" s="54" t="s">
        <v>113</v>
      </c>
      <c r="D281" s="54" t="s">
        <v>172</v>
      </c>
      <c r="E281" s="54" t="s">
        <v>114</v>
      </c>
      <c r="F281" s="2">
        <v>5.7082230000000003</v>
      </c>
      <c r="G281" s="2">
        <v>5.9041880000000004</v>
      </c>
      <c r="H281" s="2">
        <v>6.1742710000000001</v>
      </c>
      <c r="I281" s="2">
        <v>6.2564770000000003</v>
      </c>
      <c r="J281" s="2">
        <v>5.6042180000000004</v>
      </c>
      <c r="K281" s="2">
        <v>5.6992942800000002</v>
      </c>
      <c r="L281" s="2">
        <v>6.3611420000000001</v>
      </c>
      <c r="M281" s="2">
        <v>6.5700718799999995</v>
      </c>
      <c r="N281" s="2">
        <v>6.4908857599999994</v>
      </c>
      <c r="O281" s="2">
        <v>6.8358281999999999</v>
      </c>
      <c r="P281" s="2">
        <v>7.51824928</v>
      </c>
      <c r="Q281" s="2">
        <v>6.9637631999999998</v>
      </c>
      <c r="R281" s="2">
        <v>6.5471681999999998</v>
      </c>
      <c r="S281" s="2">
        <v>7.0290582000000006</v>
      </c>
      <c r="T281" s="2">
        <v>5.8723550400000004</v>
      </c>
      <c r="U281" s="2">
        <v>6.2746240000000002</v>
      </c>
      <c r="V281" s="2">
        <v>6.6565815199999996</v>
      </c>
      <c r="W281" s="2">
        <v>6.8165270400000004</v>
      </c>
      <c r="X281" s="2">
        <v>7.8974070000000003</v>
      </c>
      <c r="Y281" s="2">
        <v>8.5701999999999998</v>
      </c>
      <c r="Z281" s="2">
        <v>8.2160650000000004</v>
      </c>
      <c r="AA281" s="2">
        <v>7.4602339999999998</v>
      </c>
      <c r="AB281" s="2">
        <v>7.9252929999999999</v>
      </c>
      <c r="AC281" s="2">
        <v>7.76256068</v>
      </c>
      <c r="AD281" s="2">
        <v>7.8039838399999999</v>
      </c>
      <c r="AE281" s="2">
        <v>7.4730840399999998</v>
      </c>
      <c r="AF281" s="2">
        <v>7.6419550000000003</v>
      </c>
      <c r="AG281" s="2">
        <v>8.2957207999999998</v>
      </c>
      <c r="AH281" s="2">
        <v>8.3492499999999996</v>
      </c>
      <c r="AI281" s="2">
        <v>8.0879428000000004</v>
      </c>
      <c r="AJ281" s="2">
        <v>8.3538264800000004</v>
      </c>
      <c r="AK281" s="2">
        <v>9.0247899999999994</v>
      </c>
      <c r="AL281" s="2">
        <v>8.9454089999999997</v>
      </c>
      <c r="AM281" s="2">
        <v>9.2564650000000004</v>
      </c>
      <c r="AN281" s="2">
        <v>9.3728461199999984</v>
      </c>
      <c r="AO281" s="2">
        <v>8.9918099999999992</v>
      </c>
      <c r="AP281" s="2">
        <v>9.0917510000000004</v>
      </c>
      <c r="AQ281" s="2">
        <v>10.015015999999999</v>
      </c>
      <c r="AR281" s="2">
        <v>10.324472</v>
      </c>
      <c r="AS281" s="2">
        <v>10.237026</v>
      </c>
      <c r="AT281" s="2">
        <v>10.422352999999999</v>
      </c>
      <c r="AU281" s="2">
        <v>10.787413000000001</v>
      </c>
      <c r="AV281" s="2">
        <v>10.938363000000001</v>
      </c>
      <c r="AW281" s="2">
        <v>11.239114000000001</v>
      </c>
      <c r="AX281" s="2">
        <v>11.302680000000001</v>
      </c>
      <c r="AY281" s="2">
        <v>11.448736</v>
      </c>
      <c r="AZ281" s="2">
        <v>11.8494308</v>
      </c>
      <c r="BA281" s="2">
        <v>12.546865480000001</v>
      </c>
      <c r="BB281" s="2">
        <v>12.385196480000001</v>
      </c>
      <c r="BC281" s="2">
        <v>12.111750480000001</v>
      </c>
      <c r="BD281" s="2">
        <v>12.29976048</v>
      </c>
      <c r="BE281" s="2">
        <v>12.55370748</v>
      </c>
      <c r="BF281" s="2">
        <v>12.486933480000001</v>
      </c>
      <c r="BG281" s="58">
        <f>BF281+(BF281*BQ281)</f>
        <v>12.347815280673405</v>
      </c>
      <c r="BH281" s="38"/>
      <c r="BI281" s="54" t="s">
        <v>171</v>
      </c>
      <c r="BJ281" s="54" t="s">
        <v>115</v>
      </c>
      <c r="BK281" s="2"/>
      <c r="BL281" s="2"/>
      <c r="BM281" s="2">
        <v>12.51492</v>
      </c>
      <c r="BN281" s="2">
        <v>12.375489999999999</v>
      </c>
      <c r="BO281" s="57"/>
      <c r="BP281" s="57"/>
      <c r="BQ281" s="57">
        <f>(BN281-BM281)/BM281</f>
        <v>-1.1141101980675932E-2</v>
      </c>
    </row>
    <row r="282" spans="1:69" s="37" customFormat="1" x14ac:dyDescent="0.2">
      <c r="A282" s="49" t="s">
        <v>175</v>
      </c>
      <c r="B282" s="50" t="s">
        <v>163</v>
      </c>
      <c r="C282" s="50" t="s">
        <v>164</v>
      </c>
      <c r="D282" s="50" t="s">
        <v>176</v>
      </c>
      <c r="E282" s="50" t="s">
        <v>166</v>
      </c>
      <c r="F282" s="1">
        <v>2513.1390000000001</v>
      </c>
      <c r="G282" s="1">
        <v>2524.4830000000002</v>
      </c>
      <c r="H282" s="1">
        <v>2605.2469999999998</v>
      </c>
      <c r="I282" s="1">
        <v>2691.2779999999998</v>
      </c>
      <c r="J282" s="1">
        <v>2866.308</v>
      </c>
      <c r="K282" s="1">
        <v>2770.9169999999999</v>
      </c>
      <c r="L282" s="1">
        <v>3269.335</v>
      </c>
      <c r="M282" s="1">
        <v>3249.855</v>
      </c>
      <c r="N282" s="1">
        <v>3437.2429999999999</v>
      </c>
      <c r="O282" s="1">
        <v>3615.8707000000004</v>
      </c>
      <c r="P282" s="1">
        <v>3594.7329100000002</v>
      </c>
      <c r="Q282" s="1">
        <v>3726.7840099999999</v>
      </c>
      <c r="R282" s="1">
        <v>3656.86168</v>
      </c>
      <c r="S282" s="1">
        <v>3651.4512</v>
      </c>
      <c r="T282" s="1">
        <v>3468.55467</v>
      </c>
      <c r="U282" s="1">
        <v>3851.1732999999999</v>
      </c>
      <c r="V282" s="1">
        <v>3946.5450099999998</v>
      </c>
      <c r="W282" s="1">
        <v>4149.3062900000004</v>
      </c>
      <c r="X282" s="1">
        <v>4536.1622100000004</v>
      </c>
      <c r="Y282" s="1">
        <v>4631.9254500000006</v>
      </c>
      <c r="Z282" s="1">
        <v>4791.0419000000002</v>
      </c>
      <c r="AA282" s="1">
        <v>4774.8229000000001</v>
      </c>
      <c r="AB282" s="1">
        <v>4816.5420000000004</v>
      </c>
      <c r="AC282" s="1">
        <v>4979.7169999999996</v>
      </c>
      <c r="AD282" s="1">
        <v>5291.0569999999998</v>
      </c>
      <c r="AE282" s="1">
        <v>5228.57</v>
      </c>
      <c r="AF282" s="1">
        <v>5830.8379999999997</v>
      </c>
      <c r="AG282" s="1">
        <v>6027.1620000000003</v>
      </c>
      <c r="AH282" s="1">
        <v>6367.277</v>
      </c>
      <c r="AI282" s="1">
        <v>6744.5290000000005</v>
      </c>
      <c r="AJ282" s="1">
        <v>7044.1360000000004</v>
      </c>
      <c r="AK282" s="1">
        <v>7333.616</v>
      </c>
      <c r="AL282" s="1">
        <v>7606.3519999999999</v>
      </c>
      <c r="AM282" s="1">
        <v>8047.88</v>
      </c>
      <c r="AN282" s="1">
        <v>8342.3369999999995</v>
      </c>
      <c r="AO282" s="1">
        <v>8540.2800000000007</v>
      </c>
      <c r="AP282" s="1">
        <v>8757.4140000000007</v>
      </c>
      <c r="AQ282" s="1">
        <v>8867.0509999999995</v>
      </c>
      <c r="AR282" s="1">
        <v>9172.8439999999991</v>
      </c>
      <c r="AS282" s="1">
        <v>9338.1569999999992</v>
      </c>
      <c r="AT282" s="1">
        <v>9560.152</v>
      </c>
      <c r="AU282" s="1">
        <v>9660.5709999999999</v>
      </c>
      <c r="AV282" s="1">
        <v>9615.8389999999999</v>
      </c>
      <c r="AW282" s="1">
        <v>9812.6659999999993</v>
      </c>
      <c r="AX282" s="1">
        <v>9927.0679999999993</v>
      </c>
      <c r="AY282" s="1">
        <v>9898.7049999999999</v>
      </c>
      <c r="AZ282" s="1">
        <v>9993.9639999999999</v>
      </c>
      <c r="BA282" s="1">
        <v>10038.142</v>
      </c>
      <c r="BB282" s="1">
        <v>9589.7909999999993</v>
      </c>
      <c r="BC282" s="1">
        <v>9722.5529999999999</v>
      </c>
      <c r="BD282" s="1">
        <v>9618.6010000000006</v>
      </c>
      <c r="BE282" s="1">
        <v>9518.8700000000008</v>
      </c>
      <c r="BF282" s="1">
        <v>9585.402</v>
      </c>
      <c r="BG282" s="1"/>
      <c r="BH282" s="38"/>
      <c r="BI282" s="50"/>
      <c r="BJ282" s="50"/>
      <c r="BK282" s="70"/>
      <c r="BL282" s="70"/>
      <c r="BM282" s="70"/>
      <c r="BN282" s="70"/>
      <c r="BO282" s="1"/>
      <c r="BP282" s="1"/>
      <c r="BQ282" s="1"/>
    </row>
    <row r="283" spans="1:69" s="37" customFormat="1" x14ac:dyDescent="0.2">
      <c r="A283" s="53" t="s">
        <v>175</v>
      </c>
      <c r="B283" s="54" t="s">
        <v>168</v>
      </c>
      <c r="C283" s="54" t="s">
        <v>169</v>
      </c>
      <c r="D283" s="54" t="s">
        <v>176</v>
      </c>
      <c r="E283" s="54" t="s">
        <v>170</v>
      </c>
      <c r="F283" s="55">
        <v>1.4176409999999999</v>
      </c>
      <c r="G283" s="55">
        <v>1.3820950000000001</v>
      </c>
      <c r="H283" s="55">
        <v>1.399224</v>
      </c>
      <c r="I283" s="55">
        <v>1.409319</v>
      </c>
      <c r="J283" s="55">
        <v>1.4070590000000001</v>
      </c>
      <c r="K283" s="55">
        <v>1.5894870000000001</v>
      </c>
      <c r="L283" s="55">
        <v>1.403178</v>
      </c>
      <c r="M283" s="55">
        <v>1.380595</v>
      </c>
      <c r="N283" s="55">
        <v>1.380034</v>
      </c>
      <c r="O283" s="55">
        <v>1.4081889999999999</v>
      </c>
      <c r="P283" s="55">
        <v>1.4219790000000001</v>
      </c>
      <c r="Q283" s="55">
        <v>1.4364270000000001</v>
      </c>
      <c r="R283" s="55">
        <v>1.4468719999999999</v>
      </c>
      <c r="S283" s="55">
        <v>1.45513</v>
      </c>
      <c r="T283" s="55">
        <v>1.4798659999999999</v>
      </c>
      <c r="U283" s="55">
        <v>1.497485</v>
      </c>
      <c r="V283" s="55">
        <v>1.484696</v>
      </c>
      <c r="W283" s="55">
        <v>1.4863</v>
      </c>
      <c r="X283" s="55">
        <v>1.4995379999999998</v>
      </c>
      <c r="Y283" s="55">
        <v>1.5143360000000001</v>
      </c>
      <c r="Z283" s="55">
        <v>1.5516749999999999</v>
      </c>
      <c r="AA283" s="55">
        <v>1.5620989999999999</v>
      </c>
      <c r="AB283" s="55">
        <v>1.584665</v>
      </c>
      <c r="AC283" s="55">
        <v>1.5942129999999999</v>
      </c>
      <c r="AD283" s="55">
        <v>1.5769629999999999</v>
      </c>
      <c r="AE283" s="55">
        <v>1.689727</v>
      </c>
      <c r="AF283" s="55">
        <v>1.6654959999999999</v>
      </c>
      <c r="AG283" s="55">
        <v>1.671519</v>
      </c>
      <c r="AH283" s="55">
        <v>1.6853479999999998</v>
      </c>
      <c r="AI283" s="55">
        <v>1.703918</v>
      </c>
      <c r="AJ283" s="55">
        <v>1.712286</v>
      </c>
      <c r="AK283" s="55">
        <v>1.7380819999999999</v>
      </c>
      <c r="AL283" s="55">
        <v>1.737053</v>
      </c>
      <c r="AM283" s="55">
        <v>1.7530560000000002</v>
      </c>
      <c r="AN283" s="55">
        <v>1.7617909999999999</v>
      </c>
      <c r="AO283" s="55">
        <v>1.8110729999999999</v>
      </c>
      <c r="AP283" s="55">
        <v>1.8183880000000001</v>
      </c>
      <c r="AQ283" s="55">
        <v>1.8212189999999999</v>
      </c>
      <c r="AR283" s="55">
        <v>1.859089</v>
      </c>
      <c r="AS283" s="55">
        <v>1.8719410000000001</v>
      </c>
      <c r="AT283" s="55">
        <v>1.8753310000000001</v>
      </c>
      <c r="AU283" s="55">
        <v>1.882668</v>
      </c>
      <c r="AV283" s="55">
        <v>1.9122029999999999</v>
      </c>
      <c r="AW283" s="55">
        <v>1.949209</v>
      </c>
      <c r="AX283" s="55">
        <v>1.9932270000000001</v>
      </c>
      <c r="AY283" s="55">
        <v>2.0256029999999998</v>
      </c>
      <c r="AZ283" s="55">
        <v>2.060724</v>
      </c>
      <c r="BA283" s="55">
        <v>2.103005</v>
      </c>
      <c r="BB283" s="55">
        <v>2.1026439999999997</v>
      </c>
      <c r="BC283" s="55">
        <v>2.1392929999999999</v>
      </c>
      <c r="BD283" s="55">
        <v>2.1847080000000001</v>
      </c>
      <c r="BE283" s="55">
        <v>2.2091819999999998</v>
      </c>
      <c r="BF283" s="55">
        <v>2.2262360000000001</v>
      </c>
      <c r="BG283" s="55"/>
      <c r="BH283" s="38"/>
      <c r="BI283" s="54"/>
      <c r="BJ283" s="54"/>
      <c r="BK283" s="55"/>
      <c r="BL283" s="55"/>
      <c r="BM283" s="55"/>
      <c r="BN283" s="55"/>
      <c r="BO283" s="2"/>
      <c r="BP283" s="2"/>
      <c r="BQ283" s="2"/>
    </row>
    <row r="284" spans="1:69" s="37" customFormat="1" x14ac:dyDescent="0.2">
      <c r="A284" s="53" t="s">
        <v>175</v>
      </c>
      <c r="B284" s="54" t="s">
        <v>112</v>
      </c>
      <c r="C284" s="54" t="s">
        <v>113</v>
      </c>
      <c r="D284" s="54" t="s">
        <v>176</v>
      </c>
      <c r="E284" s="54" t="s">
        <v>114</v>
      </c>
      <c r="F284" s="2">
        <v>3.5627279999999999</v>
      </c>
      <c r="G284" s="2">
        <v>3.4890750000000001</v>
      </c>
      <c r="H284" s="2">
        <v>3.645324</v>
      </c>
      <c r="I284" s="2">
        <v>3.7928679999999999</v>
      </c>
      <c r="J284" s="2">
        <v>4.0330649999999997</v>
      </c>
      <c r="K284" s="2">
        <v>4.4043359999999998</v>
      </c>
      <c r="L284" s="2">
        <v>4.5874600000000001</v>
      </c>
      <c r="M284" s="2">
        <v>4.4867350000000004</v>
      </c>
      <c r="N284" s="2">
        <v>4.743512</v>
      </c>
      <c r="O284" s="2">
        <v>5.0918300399999996</v>
      </c>
      <c r="P284" s="2">
        <v>5.1116338800000003</v>
      </c>
      <c r="Q284" s="2">
        <v>5.3532522</v>
      </c>
      <c r="R284" s="2">
        <v>5.2910118200000005</v>
      </c>
      <c r="S284" s="2">
        <v>5.3133352399999998</v>
      </c>
      <c r="T284" s="2">
        <v>5.1329957999999998</v>
      </c>
      <c r="U284" s="2">
        <v>5.7670725599999999</v>
      </c>
      <c r="V284" s="2">
        <v>5.8594187999999994</v>
      </c>
      <c r="W284" s="2">
        <v>6.1671134000000007</v>
      </c>
      <c r="X284" s="2">
        <v>6.80214652</v>
      </c>
      <c r="Y284" s="2">
        <v>7.0142937600000002</v>
      </c>
      <c r="Z284" s="2">
        <v>7.4341402800000003</v>
      </c>
      <c r="AA284" s="2">
        <v>7.4587442800000003</v>
      </c>
      <c r="AB284" s="2">
        <v>7.6326034000000007</v>
      </c>
      <c r="AC284" s="2">
        <v>7.9387314</v>
      </c>
      <c r="AD284" s="2">
        <v>8.3437994</v>
      </c>
      <c r="AE284" s="2">
        <v>8.8348534000000001</v>
      </c>
      <c r="AF284" s="2">
        <v>9.7112364000000007</v>
      </c>
      <c r="AG284" s="2">
        <v>10.0745144</v>
      </c>
      <c r="AH284" s="2">
        <v>10.7310804</v>
      </c>
      <c r="AI284" s="2">
        <v>11.4921224</v>
      </c>
      <c r="AJ284" s="2">
        <v>12.0615764</v>
      </c>
      <c r="AK284" s="2">
        <v>12.7464224</v>
      </c>
      <c r="AL284" s="2">
        <v>13.212636400000001</v>
      </c>
      <c r="AM284" s="2">
        <v>14.108385999999999</v>
      </c>
      <c r="AN284" s="2">
        <v>14.697450400000001</v>
      </c>
      <c r="AO284" s="2">
        <v>15.467072199999999</v>
      </c>
      <c r="AP284" s="2">
        <v>15.924376199999999</v>
      </c>
      <c r="AQ284" s="2">
        <v>16.148843199999998</v>
      </c>
      <c r="AR284" s="2">
        <v>17.053136200000001</v>
      </c>
      <c r="AS284" s="2">
        <v>17.480475200000001</v>
      </c>
      <c r="AT284" s="2">
        <v>17.9284462</v>
      </c>
      <c r="AU284" s="2">
        <v>18.187648199999998</v>
      </c>
      <c r="AV284" s="2">
        <v>18.387435199999999</v>
      </c>
      <c r="AW284" s="2">
        <v>19.126939199999999</v>
      </c>
      <c r="AX284" s="2">
        <v>19.786899200000001</v>
      </c>
      <c r="AY284" s="2">
        <v>20.050846199999999</v>
      </c>
      <c r="AZ284" s="2">
        <v>20.5947982</v>
      </c>
      <c r="BA284" s="2">
        <v>21.110258200000001</v>
      </c>
      <c r="BB284" s="2">
        <v>20.163915199999998</v>
      </c>
      <c r="BC284" s="2">
        <v>20.7993892</v>
      </c>
      <c r="BD284" s="2">
        <v>21.013833200000001</v>
      </c>
      <c r="BE284" s="2">
        <v>21.028911600000001</v>
      </c>
      <c r="BF284" s="2">
        <v>21.3393716</v>
      </c>
      <c r="BG284" s="58">
        <f>BF284+(BF284*BQ284)</f>
        <v>21.713094828242706</v>
      </c>
      <c r="BH284" s="38"/>
      <c r="BI284" s="54" t="s">
        <v>175</v>
      </c>
      <c r="BJ284" s="54" t="s">
        <v>115</v>
      </c>
      <c r="BK284" s="2"/>
      <c r="BL284" s="2"/>
      <c r="BM284" s="2">
        <v>20.795030000000001</v>
      </c>
      <c r="BN284" s="2">
        <v>21.159219999999998</v>
      </c>
      <c r="BO284" s="57"/>
      <c r="BP284" s="57"/>
      <c r="BQ284" s="57">
        <f>(BN284-BM284)/BM284</f>
        <v>1.7513319288310576E-2</v>
      </c>
    </row>
    <row r="285" spans="1:69" s="37" customFormat="1" x14ac:dyDescent="0.2">
      <c r="A285" s="49" t="s">
        <v>177</v>
      </c>
      <c r="B285" s="50" t="s">
        <v>163</v>
      </c>
      <c r="C285" s="50" t="s">
        <v>164</v>
      </c>
      <c r="D285" s="50" t="s">
        <v>177</v>
      </c>
      <c r="E285" s="50" t="s">
        <v>166</v>
      </c>
      <c r="F285" s="1">
        <v>18.353128000000002</v>
      </c>
      <c r="G285" s="1">
        <v>17.927845000000001</v>
      </c>
      <c r="H285" s="1">
        <v>16.882587999999998</v>
      </c>
      <c r="I285" s="1">
        <v>15.594613000000001</v>
      </c>
      <c r="J285" s="1">
        <v>13.894437999999999</v>
      </c>
      <c r="K285" s="1">
        <v>13.506787599999999</v>
      </c>
      <c r="L285" s="1">
        <v>13.5513993</v>
      </c>
      <c r="M285" s="1">
        <v>12.5655298</v>
      </c>
      <c r="N285" s="1">
        <v>11.3294865</v>
      </c>
      <c r="O285" s="1">
        <v>11.1962074</v>
      </c>
      <c r="P285" s="1">
        <v>11.3890619</v>
      </c>
      <c r="Q285" s="1">
        <v>10.9580909</v>
      </c>
      <c r="R285" s="1">
        <v>10.2652964</v>
      </c>
      <c r="S285" s="1">
        <v>9.4581879000000004</v>
      </c>
      <c r="T285" s="1">
        <v>8.4593296999999996</v>
      </c>
      <c r="U285" s="1">
        <v>7.2651609000000006</v>
      </c>
      <c r="V285" s="1">
        <v>6.8558943000000001</v>
      </c>
      <c r="W285" s="1">
        <v>5.8040045999999998</v>
      </c>
      <c r="X285" s="1">
        <v>5.4458799999999998</v>
      </c>
      <c r="Y285" s="1">
        <v>6.0396299999999998</v>
      </c>
      <c r="Z285" s="1">
        <v>6.5784050000000001</v>
      </c>
      <c r="AA285" s="1">
        <v>7.0823</v>
      </c>
      <c r="AB285" s="1">
        <v>7.2664099999999996</v>
      </c>
      <c r="AC285" s="1">
        <v>7.3887099999999997</v>
      </c>
      <c r="AD285" s="1">
        <v>6.7391199999999998</v>
      </c>
      <c r="AE285" s="1">
        <v>6.1897307999999995</v>
      </c>
      <c r="AF285" s="1">
        <v>5.7315426</v>
      </c>
      <c r="AG285" s="1">
        <v>5.8358439999999998</v>
      </c>
      <c r="AH285" s="1">
        <v>6.0343499999999999</v>
      </c>
      <c r="AI285" s="1">
        <v>6.2459759999999998</v>
      </c>
      <c r="AJ285" s="1">
        <v>6.3581599999999998</v>
      </c>
      <c r="AK285" s="1">
        <v>6.17014</v>
      </c>
      <c r="AL285" s="1">
        <v>5.8426299999999998</v>
      </c>
      <c r="AM285" s="1">
        <v>5.5503204999999998</v>
      </c>
      <c r="AN285" s="1">
        <v>5.149324</v>
      </c>
      <c r="AO285" s="1">
        <v>4.79183</v>
      </c>
      <c r="AP285" s="1">
        <v>4.4741299999999997</v>
      </c>
      <c r="AQ285" s="1">
        <v>4.3802300000000001</v>
      </c>
      <c r="AR285" s="1">
        <v>4.3379300000000001</v>
      </c>
      <c r="AS285" s="1">
        <v>4.1589299999999998</v>
      </c>
      <c r="AT285" s="1">
        <v>3.9842300000000002</v>
      </c>
      <c r="AU285" s="1">
        <v>4.0644299999999998</v>
      </c>
      <c r="AV285" s="1">
        <v>3.7908467999999997</v>
      </c>
      <c r="AW285" s="1">
        <v>3.7001300000000001</v>
      </c>
      <c r="AX285" s="1">
        <v>3.5939671</v>
      </c>
      <c r="AY285" s="1">
        <v>3.5545651</v>
      </c>
      <c r="AZ285" s="1">
        <v>3.2987350000000002</v>
      </c>
      <c r="BA285" s="1">
        <v>3.4054570000000002</v>
      </c>
      <c r="BB285" s="1">
        <v>3.370657</v>
      </c>
      <c r="BC285" s="1">
        <v>3.2928570000000001</v>
      </c>
      <c r="BD285" s="1">
        <v>2.981357</v>
      </c>
      <c r="BE285" s="1">
        <v>3.0157569999999998</v>
      </c>
      <c r="BF285" s="1">
        <v>3.1806570000000001</v>
      </c>
      <c r="BG285" s="1"/>
      <c r="BH285" s="38"/>
      <c r="BI285" s="50"/>
      <c r="BJ285" s="50"/>
      <c r="BK285" s="70"/>
      <c r="BL285" s="70"/>
      <c r="BM285" s="70"/>
      <c r="BN285" s="70"/>
      <c r="BO285" s="1"/>
      <c r="BP285" s="1"/>
      <c r="BQ285" s="1"/>
    </row>
    <row r="286" spans="1:69" s="37" customFormat="1" x14ac:dyDescent="0.2">
      <c r="A286" s="53" t="s">
        <v>177</v>
      </c>
      <c r="B286" s="54" t="s">
        <v>168</v>
      </c>
      <c r="C286" s="54" t="s">
        <v>169</v>
      </c>
      <c r="D286" s="54" t="s">
        <v>177</v>
      </c>
      <c r="E286" s="54" t="s">
        <v>170</v>
      </c>
      <c r="F286" s="2">
        <v>21.428000000000001</v>
      </c>
      <c r="G286" s="2">
        <v>21.286999999999999</v>
      </c>
      <c r="H286" s="2">
        <v>21.548999999999999</v>
      </c>
      <c r="I286" s="2">
        <v>21.716999999999999</v>
      </c>
      <c r="J286" s="2">
        <v>22.07</v>
      </c>
      <c r="K286" s="2">
        <v>22.567</v>
      </c>
      <c r="L286" s="2">
        <v>22.366999999999997</v>
      </c>
      <c r="M286" s="2">
        <v>22.425000000000001</v>
      </c>
      <c r="N286" s="2">
        <v>22.727</v>
      </c>
      <c r="O286" s="2">
        <v>23.013999999999999</v>
      </c>
      <c r="P286" s="2">
        <v>22.824999999999999</v>
      </c>
      <c r="Q286" s="2">
        <v>23.247</v>
      </c>
      <c r="R286" s="2">
        <v>23.608000000000001</v>
      </c>
      <c r="S286" s="2">
        <v>23.105</v>
      </c>
      <c r="T286" s="2">
        <v>22.923999999999999</v>
      </c>
      <c r="U286" s="2">
        <v>24.100999999999999</v>
      </c>
      <c r="V286" s="2">
        <v>24.050999999999998</v>
      </c>
      <c r="W286" s="2">
        <v>25.018999999999998</v>
      </c>
      <c r="X286" s="2">
        <v>25.332000000000001</v>
      </c>
      <c r="Y286" s="2">
        <v>24.806000000000001</v>
      </c>
      <c r="Z286" s="2">
        <v>24.344000000000001</v>
      </c>
      <c r="AA286" s="2">
        <v>24.533999999999999</v>
      </c>
      <c r="AB286" s="2">
        <v>24.686</v>
      </c>
      <c r="AC286" s="2">
        <v>24.584</v>
      </c>
      <c r="AD286" s="2">
        <v>25.311</v>
      </c>
      <c r="AE286" s="2">
        <v>26.149000000000001</v>
      </c>
      <c r="AF286" s="2">
        <v>26.395</v>
      </c>
      <c r="AG286" s="2">
        <v>27.554000000000002</v>
      </c>
      <c r="AH286" s="2">
        <v>27.626999999999999</v>
      </c>
      <c r="AI286" s="2">
        <v>27.911999999999999</v>
      </c>
      <c r="AJ286" s="2">
        <v>27.597000000000001</v>
      </c>
      <c r="AK286" s="2">
        <v>27.473000000000003</v>
      </c>
      <c r="AL286" s="2">
        <v>28.094999999999999</v>
      </c>
      <c r="AM286" s="2">
        <v>27.126999999999999</v>
      </c>
      <c r="AN286" s="2">
        <v>27.338999999999999</v>
      </c>
      <c r="AO286" s="2">
        <v>27.652999999999999</v>
      </c>
      <c r="AP286" s="2">
        <v>28.720999999999997</v>
      </c>
      <c r="AQ286" s="2">
        <v>28.316000000000003</v>
      </c>
      <c r="AR286" s="2">
        <v>28.427</v>
      </c>
      <c r="AS286" s="2">
        <v>28.598000000000003</v>
      </c>
      <c r="AT286" s="2">
        <v>29.047000000000004</v>
      </c>
      <c r="AU286" s="2">
        <v>28.567</v>
      </c>
      <c r="AV286" s="2">
        <v>28.522000000000002</v>
      </c>
      <c r="AW286" s="2">
        <v>28.768000000000001</v>
      </c>
      <c r="AX286" s="2">
        <v>28.667999999999999</v>
      </c>
      <c r="AY286" s="2">
        <v>28.479000000000003</v>
      </c>
      <c r="AZ286" s="2">
        <v>30.223000000000003</v>
      </c>
      <c r="BA286" s="2">
        <v>28.851999999999997</v>
      </c>
      <c r="BB286" s="2">
        <v>28.806000000000001</v>
      </c>
      <c r="BC286" s="2">
        <v>28.193000000000001</v>
      </c>
      <c r="BD286" s="2">
        <v>28.757999999999999</v>
      </c>
      <c r="BE286" s="2">
        <v>29.73</v>
      </c>
      <c r="BF286" s="2">
        <v>28.385000000000002</v>
      </c>
      <c r="BG286" s="2"/>
      <c r="BH286" s="38"/>
      <c r="BI286" s="54"/>
      <c r="BJ286" s="54"/>
      <c r="BK286" s="55"/>
      <c r="BL286" s="55"/>
      <c r="BM286" s="55"/>
      <c r="BN286" s="55"/>
      <c r="BO286" s="2"/>
      <c r="BP286" s="2"/>
      <c r="BQ286" s="2"/>
    </row>
    <row r="287" spans="1:69" s="37" customFormat="1" x14ac:dyDescent="0.2">
      <c r="A287" s="53" t="s">
        <v>177</v>
      </c>
      <c r="B287" s="54" t="s">
        <v>112</v>
      </c>
      <c r="C287" s="54" t="s">
        <v>113</v>
      </c>
      <c r="D287" s="54" t="s">
        <v>178</v>
      </c>
      <c r="E287" s="54" t="s">
        <v>114</v>
      </c>
      <c r="F287" s="2">
        <v>0.39326529999999998</v>
      </c>
      <c r="G287" s="2">
        <v>0.38162829999999998</v>
      </c>
      <c r="H287" s="2">
        <v>0.36379490999999997</v>
      </c>
      <c r="I287" s="2">
        <v>0.33867491</v>
      </c>
      <c r="J287" s="2">
        <v>0.30664701999999999</v>
      </c>
      <c r="K287" s="2">
        <v>0.30480484000000002</v>
      </c>
      <c r="L287" s="2">
        <v>0.30310796999999995</v>
      </c>
      <c r="M287" s="2">
        <v>0.28178473999999998</v>
      </c>
      <c r="N287" s="2">
        <v>0.25748863</v>
      </c>
      <c r="O287" s="2">
        <v>0.25766715000000001</v>
      </c>
      <c r="P287" s="2">
        <v>0.25995928000000001</v>
      </c>
      <c r="Q287" s="2">
        <v>0.25474176999999998</v>
      </c>
      <c r="R287" s="2">
        <v>0.24234262000000001</v>
      </c>
      <c r="S287" s="2">
        <v>0.21853613</v>
      </c>
      <c r="T287" s="2">
        <v>0.19391955</v>
      </c>
      <c r="U287" s="2">
        <v>0.17509892000000002</v>
      </c>
      <c r="V287" s="2">
        <v>0.16489289999999998</v>
      </c>
      <c r="W287" s="2">
        <v>0.14520939000000002</v>
      </c>
      <c r="X287" s="2">
        <v>0.1379562</v>
      </c>
      <c r="Y287" s="2">
        <v>0.14982104999999998</v>
      </c>
      <c r="Z287" s="2">
        <v>0.16014448000000001</v>
      </c>
      <c r="AA287" s="2">
        <v>0.1737554</v>
      </c>
      <c r="AB287" s="2">
        <v>0.17937651999999998</v>
      </c>
      <c r="AC287" s="2">
        <v>0.18164451999999998</v>
      </c>
      <c r="AD287" s="2">
        <v>0.17057264000000003</v>
      </c>
      <c r="AE287" s="2">
        <v>0.16185276000000001</v>
      </c>
      <c r="AF287" s="2">
        <v>0.15128301</v>
      </c>
      <c r="AG287" s="2">
        <v>0.16080104000000001</v>
      </c>
      <c r="AH287" s="2">
        <v>0.16671</v>
      </c>
      <c r="AI287" s="2">
        <v>0.17433548000000001</v>
      </c>
      <c r="AJ287" s="2">
        <v>0.17546912000000001</v>
      </c>
      <c r="AK287" s="2">
        <v>0.16950988</v>
      </c>
      <c r="AL287" s="2">
        <v>0.16414876</v>
      </c>
      <c r="AM287" s="2">
        <v>0.15056473000000001</v>
      </c>
      <c r="AN287" s="2">
        <v>0.14077679999999998</v>
      </c>
      <c r="AO287" s="2">
        <v>0.13251056</v>
      </c>
      <c r="AP287" s="2">
        <v>0.12849955999999998</v>
      </c>
      <c r="AQ287" s="2">
        <v>0.12402856</v>
      </c>
      <c r="AR287" s="2">
        <v>0.12331456</v>
      </c>
      <c r="AS287" s="2">
        <v>0.11893656</v>
      </c>
      <c r="AT287" s="2">
        <v>0.11573056</v>
      </c>
      <c r="AU287" s="2">
        <v>0.11610656</v>
      </c>
      <c r="AV287" s="2">
        <v>0.10812289</v>
      </c>
      <c r="AW287" s="2">
        <v>0.10644455999999999</v>
      </c>
      <c r="AX287" s="2">
        <v>0.10303029</v>
      </c>
      <c r="AY287" s="2">
        <v>0.10123222</v>
      </c>
      <c r="AZ287" s="2">
        <v>9.969662E-2</v>
      </c>
      <c r="BA287" s="2">
        <v>9.8254880000000003E-2</v>
      </c>
      <c r="BB287" s="2">
        <v>9.7094880000000008E-2</v>
      </c>
      <c r="BC287" s="2">
        <v>9.2836880000000011E-2</v>
      </c>
      <c r="BD287" s="2">
        <v>8.5737880000000002E-2</v>
      </c>
      <c r="BE287" s="2">
        <v>8.9657880000000009E-2</v>
      </c>
      <c r="BF287" s="2">
        <v>9.0281880000000009E-2</v>
      </c>
      <c r="BG287" s="58">
        <f>BF287+(BF287*BQ287)</f>
        <v>8.7318643350852737E-2</v>
      </c>
      <c r="BH287" s="38"/>
      <c r="BI287" s="54" t="s">
        <v>179</v>
      </c>
      <c r="BJ287" s="54" t="s">
        <v>115</v>
      </c>
      <c r="BK287" s="2"/>
      <c r="BL287" s="2"/>
      <c r="BM287" s="2">
        <v>9.3230000000000007E-2</v>
      </c>
      <c r="BN287" s="2">
        <v>9.017E-2</v>
      </c>
      <c r="BO287" s="57"/>
      <c r="BP287" s="57"/>
      <c r="BQ287" s="57">
        <f>(BN287-BM287)/BM287</f>
        <v>-3.2822052987235943E-2</v>
      </c>
    </row>
    <row r="288" spans="1:69" s="37" customFormat="1" x14ac:dyDescent="0.2">
      <c r="A288" s="82" t="s">
        <v>180</v>
      </c>
      <c r="B288" s="4" t="s">
        <v>112</v>
      </c>
      <c r="C288" s="4" t="s">
        <v>113</v>
      </c>
      <c r="D288" s="4" t="s">
        <v>181</v>
      </c>
      <c r="E288" s="4" t="s">
        <v>114</v>
      </c>
      <c r="F288" s="61">
        <v>17.9920239</v>
      </c>
      <c r="G288" s="61">
        <v>18.078257100000002</v>
      </c>
      <c r="H288" s="61">
        <v>18.999222510000003</v>
      </c>
      <c r="I288" s="61">
        <v>20.234869109999998</v>
      </c>
      <c r="J288" s="61">
        <v>20.00880102</v>
      </c>
      <c r="K288" s="61">
        <v>20.88031612</v>
      </c>
      <c r="L288" s="61">
        <v>21.882401219999998</v>
      </c>
      <c r="M288" s="61">
        <v>22.280229600000002</v>
      </c>
      <c r="N288" s="61">
        <v>22.48450424</v>
      </c>
      <c r="O288" s="61">
        <v>23.403285459999999</v>
      </c>
      <c r="P288" s="61">
        <v>24.23212607</v>
      </c>
      <c r="Q288" s="61">
        <v>24.11009305</v>
      </c>
      <c r="R288" s="61">
        <v>23.095801120000001</v>
      </c>
      <c r="S288" s="61">
        <v>24.536675800000001</v>
      </c>
      <c r="T288" s="61">
        <v>23.875371350000002</v>
      </c>
      <c r="U288" s="61">
        <v>25.86961393</v>
      </c>
      <c r="V288" s="61">
        <v>25.996168019999999</v>
      </c>
      <c r="W288" s="61">
        <v>25.80600991</v>
      </c>
      <c r="X288" s="61">
        <v>26.036828920000001</v>
      </c>
      <c r="Y288" s="61">
        <v>27.01248545</v>
      </c>
      <c r="Z288" s="61">
        <v>27.469977480000001</v>
      </c>
      <c r="AA288" s="61">
        <v>26.81359316</v>
      </c>
      <c r="AB288" s="61">
        <v>27.772077639999999</v>
      </c>
      <c r="AC288" s="61">
        <v>28.045552019999999</v>
      </c>
      <c r="AD288" s="61">
        <v>28.594180959999999</v>
      </c>
      <c r="AE288" s="61">
        <v>29.064757739999997</v>
      </c>
      <c r="AF288" s="61">
        <v>29.639895639999999</v>
      </c>
      <c r="AG288" s="61">
        <v>30.667403440000001</v>
      </c>
      <c r="AH288" s="61">
        <v>31.148583840000001</v>
      </c>
      <c r="AI288" s="61">
        <v>31.43142812</v>
      </c>
      <c r="AJ288" s="61">
        <v>32.296236999999998</v>
      </c>
      <c r="AK288" s="61">
        <v>33.748863280000002</v>
      </c>
      <c r="AL288" s="61">
        <v>34.041405159999996</v>
      </c>
      <c r="AM288" s="61">
        <v>35.870986889999998</v>
      </c>
      <c r="AN288" s="61">
        <v>36.991532929999998</v>
      </c>
      <c r="AO288" s="61">
        <v>37.62120376</v>
      </c>
      <c r="AP288" s="61">
        <v>38.214429759999994</v>
      </c>
      <c r="AQ288" s="61">
        <v>39.542964759999997</v>
      </c>
      <c r="AR288" s="61">
        <v>41.16924976</v>
      </c>
      <c r="AS288" s="61">
        <v>41.67802476</v>
      </c>
      <c r="AT288" s="61">
        <v>42.000584759999995</v>
      </c>
      <c r="AU288" s="61">
        <v>43.100809349999999</v>
      </c>
      <c r="AV288" s="61">
        <v>42.966534530000004</v>
      </c>
      <c r="AW288" s="61">
        <v>43.377346759999995</v>
      </c>
      <c r="AX288" s="61">
        <v>44.130093090000003</v>
      </c>
      <c r="AY288" s="61">
        <v>45.080666000000001</v>
      </c>
      <c r="AZ288" s="61">
        <v>46.09402764</v>
      </c>
      <c r="BA288" s="61">
        <v>47.519547670000001</v>
      </c>
      <c r="BB288" s="61">
        <v>46.094550329999997</v>
      </c>
      <c r="BC288" s="61">
        <v>46.627242559999999</v>
      </c>
      <c r="BD288" s="61">
        <v>46.781312560000003</v>
      </c>
      <c r="BE288" s="61">
        <v>46.974744960000002</v>
      </c>
      <c r="BF288" s="61">
        <v>46.977335959999998</v>
      </c>
      <c r="BG288" s="80">
        <f>SUM(BG278,BG281,BG284,BG287)</f>
        <v>46.211113389951009</v>
      </c>
      <c r="BH288" s="38"/>
      <c r="BI288" s="4"/>
      <c r="BJ288" s="4"/>
      <c r="BK288" s="61"/>
      <c r="BL288" s="61"/>
      <c r="BM288" s="61"/>
      <c r="BN288" s="61"/>
      <c r="BO288" s="63"/>
      <c r="BP288" s="63"/>
      <c r="BQ288" s="63"/>
    </row>
    <row r="289" spans="1:246" s="37" customFormat="1" x14ac:dyDescent="0.2">
      <c r="A289" s="82" t="s">
        <v>182</v>
      </c>
      <c r="B289" s="4" t="s">
        <v>112</v>
      </c>
      <c r="C289" s="4" t="s">
        <v>113</v>
      </c>
      <c r="D289" s="4" t="s">
        <v>182</v>
      </c>
      <c r="E289" s="4" t="s">
        <v>114</v>
      </c>
      <c r="F289" s="61">
        <v>3.9895350000000001</v>
      </c>
      <c r="G289" s="61">
        <v>4.0602689999999999</v>
      </c>
      <c r="H289" s="61">
        <v>4.045261</v>
      </c>
      <c r="I289" s="61">
        <v>4.1605239999999997</v>
      </c>
      <c r="J289" s="61">
        <v>4.1764570000000001</v>
      </c>
      <c r="K289" s="61">
        <v>4.2049969999999997</v>
      </c>
      <c r="L289" s="61">
        <v>4.4070619999999998</v>
      </c>
      <c r="M289" s="61">
        <v>4.3393699999999997</v>
      </c>
      <c r="N289" s="61">
        <v>4.3163629999999999</v>
      </c>
      <c r="O289" s="61">
        <v>4.3880889999999999</v>
      </c>
      <c r="P289" s="61">
        <v>4.4599549999999999</v>
      </c>
      <c r="Q289" s="61">
        <v>4.4002939999999997</v>
      </c>
      <c r="R289" s="61">
        <v>4.227614</v>
      </c>
      <c r="S289" s="61">
        <v>4.2007899999999996</v>
      </c>
      <c r="T289" s="61">
        <v>4.1279769999999996</v>
      </c>
      <c r="U289" s="61">
        <v>4.1156620000000004</v>
      </c>
      <c r="V289" s="61">
        <v>4.1249960000000003</v>
      </c>
      <c r="W289" s="61">
        <v>4.2775670000000003</v>
      </c>
      <c r="X289" s="61">
        <v>4.4023960000000004</v>
      </c>
      <c r="Y289" s="61">
        <v>4.4630559999999999</v>
      </c>
      <c r="Z289" s="61">
        <v>4.4770440000000002</v>
      </c>
      <c r="AA289" s="61">
        <v>4.4564859999999999</v>
      </c>
      <c r="AB289" s="61">
        <v>4.3599410000000001</v>
      </c>
      <c r="AC289" s="61">
        <v>4.3100909999999999</v>
      </c>
      <c r="AD289" s="61">
        <v>4.3311320000000002</v>
      </c>
      <c r="AE289" s="61">
        <v>4.358873</v>
      </c>
      <c r="AF289" s="61">
        <v>4.4355440000000002</v>
      </c>
      <c r="AG289" s="61">
        <v>4.3956220000000004</v>
      </c>
      <c r="AH289" s="61">
        <v>4.3184399999999998</v>
      </c>
      <c r="AI289" s="61">
        <v>4.3515600000000001</v>
      </c>
      <c r="AJ289" s="61">
        <v>4.4329999999999998</v>
      </c>
      <c r="AK289" s="61">
        <v>4.5100579999999999</v>
      </c>
      <c r="AL289" s="61">
        <v>4.5886399999999998</v>
      </c>
      <c r="AM289" s="61">
        <v>4.7131699999999999</v>
      </c>
      <c r="AN289" s="61">
        <v>4.7429819999999996</v>
      </c>
      <c r="AO289" s="61">
        <v>4.8432199999999996</v>
      </c>
      <c r="AP289" s="61">
        <v>4.936585</v>
      </c>
      <c r="AQ289" s="61">
        <v>5.0707129999999996</v>
      </c>
      <c r="AR289" s="61">
        <v>5.2663849999999996</v>
      </c>
      <c r="AS289" s="61">
        <v>5.3710000000000004</v>
      </c>
      <c r="AT289" s="61">
        <v>5.4717460000000004</v>
      </c>
      <c r="AU289" s="61">
        <v>5.556991</v>
      </c>
      <c r="AV289" s="61">
        <v>5.5735320000000002</v>
      </c>
      <c r="AW289" s="61">
        <v>5.6640969999999999</v>
      </c>
      <c r="AX289" s="61">
        <v>5.7329910000000002</v>
      </c>
      <c r="AY289" s="61">
        <v>5.8314490000000001</v>
      </c>
      <c r="AZ289" s="61">
        <v>5.7855699999999999</v>
      </c>
      <c r="BA289" s="61">
        <v>5.745063</v>
      </c>
      <c r="BB289" s="61">
        <v>5.7715120000000004</v>
      </c>
      <c r="BC289" s="61">
        <v>5.8449299999999997</v>
      </c>
      <c r="BD289" s="61">
        <v>5.8528000000000002</v>
      </c>
      <c r="BE289" s="61"/>
      <c r="BF289" s="61"/>
      <c r="BG289" s="61"/>
      <c r="BH289" s="38"/>
      <c r="BI289" s="4"/>
      <c r="BJ289" s="4"/>
      <c r="BK289" s="61"/>
      <c r="BL289" s="61"/>
      <c r="BM289" s="61"/>
      <c r="BN289" s="61"/>
      <c r="BO289" s="63"/>
      <c r="BP289" s="63"/>
      <c r="BQ289" s="63"/>
    </row>
    <row r="290" spans="1:246" s="37" customFormat="1" x14ac:dyDescent="0.2">
      <c r="A290" s="82" t="s">
        <v>183</v>
      </c>
      <c r="B290" s="4" t="s">
        <v>112</v>
      </c>
      <c r="C290" s="4" t="s">
        <v>113</v>
      </c>
      <c r="D290" s="4" t="s">
        <v>184</v>
      </c>
      <c r="E290" s="4" t="s">
        <v>114</v>
      </c>
      <c r="F290" s="61">
        <v>3.8313579999999998</v>
      </c>
      <c r="G290" s="61">
        <v>3.9719639999999998</v>
      </c>
      <c r="H290" s="61">
        <v>3.846902</v>
      </c>
      <c r="I290" s="61">
        <v>3.7150020000000001</v>
      </c>
      <c r="J290" s="61">
        <v>3.8660459999999999</v>
      </c>
      <c r="K290" s="61">
        <v>3.750718</v>
      </c>
      <c r="L290" s="61">
        <v>3.5619939999999999</v>
      </c>
      <c r="M290" s="61">
        <v>3.8622000000000001</v>
      </c>
      <c r="N290" s="61">
        <v>3.7816200000000002</v>
      </c>
      <c r="O290" s="61">
        <v>4.1841429999999997</v>
      </c>
      <c r="P290" s="61">
        <v>4.1854290000000001</v>
      </c>
      <c r="Q290" s="61">
        <v>3.9397850000000001</v>
      </c>
      <c r="R290" s="61">
        <v>3.9671850000000002</v>
      </c>
      <c r="S290" s="61">
        <v>3.872017</v>
      </c>
      <c r="T290" s="61">
        <v>3.89866</v>
      </c>
      <c r="U290" s="61">
        <v>4.215579</v>
      </c>
      <c r="V290" s="61">
        <v>4.2871680000000003</v>
      </c>
      <c r="W290" s="61">
        <v>4.8465379999999998</v>
      </c>
      <c r="X290" s="61">
        <v>4.9742540000000002</v>
      </c>
      <c r="Y290" s="61">
        <v>5.0595150000000002</v>
      </c>
      <c r="Z290" s="61">
        <v>5.3009979999999999</v>
      </c>
      <c r="AA290" s="61">
        <v>5.5337300000000003</v>
      </c>
      <c r="AB290" s="61">
        <v>5.7587640000000002</v>
      </c>
      <c r="AC290" s="61">
        <v>6.288748</v>
      </c>
      <c r="AD290" s="61">
        <v>6.4071239999999996</v>
      </c>
      <c r="AE290" s="61">
        <v>6.6993609999999997</v>
      </c>
      <c r="AF290" s="61">
        <v>7.5586469999999997</v>
      </c>
      <c r="AG290" s="61">
        <v>7.60947</v>
      </c>
      <c r="AH290" s="61">
        <v>7.3842280000000002</v>
      </c>
      <c r="AI290" s="61">
        <v>7.5234889999999996</v>
      </c>
      <c r="AJ290" s="61">
        <v>6.9663519999999997</v>
      </c>
      <c r="AK290" s="61">
        <v>6.9064670000000001</v>
      </c>
      <c r="AL290" s="61">
        <v>7.0910200000000003</v>
      </c>
      <c r="AM290" s="61">
        <v>6.9686009999999996</v>
      </c>
      <c r="AN290" s="61">
        <v>6.519628</v>
      </c>
      <c r="AO290" s="61">
        <v>6.3355490000000003</v>
      </c>
      <c r="AP290" s="61">
        <v>6.4382239999999999</v>
      </c>
      <c r="AQ290" s="61">
        <v>6.2200319999999998</v>
      </c>
      <c r="AR290" s="61">
        <v>6.3275610000000002</v>
      </c>
      <c r="AS290" s="61">
        <v>6.2719040000000001</v>
      </c>
      <c r="AT290" s="61">
        <v>6.5965759999999998</v>
      </c>
      <c r="AU290" s="61">
        <v>6.6484540000000001</v>
      </c>
      <c r="AV290" s="61">
        <v>6.7348359999999996</v>
      </c>
      <c r="AW290" s="61">
        <v>6.8612890000000002</v>
      </c>
      <c r="AX290" s="61">
        <v>6.646471</v>
      </c>
      <c r="AY290" s="61">
        <v>6.6021380000000001</v>
      </c>
      <c r="AZ290" s="61">
        <v>6.4536740000000004</v>
      </c>
      <c r="BA290" s="61">
        <v>5.9362469999999998</v>
      </c>
      <c r="BB290" s="61">
        <v>5.7878910000000001</v>
      </c>
      <c r="BC290" s="61">
        <v>5.9927539999999997</v>
      </c>
      <c r="BD290" s="61">
        <v>6.6200679999999998</v>
      </c>
      <c r="BE290" s="80">
        <f>BD290+(BD290*BO290)</f>
        <v>6.5820690568341433</v>
      </c>
      <c r="BF290" s="80">
        <f>BE290+(BE290*BP290)</f>
        <v>6.7387543177166629</v>
      </c>
      <c r="BG290" s="80">
        <f>BF290+(BF290*BQ290)</f>
        <v>6.6015113127124359</v>
      </c>
      <c r="BH290" s="38"/>
      <c r="BI290" s="4" t="s">
        <v>185</v>
      </c>
      <c r="BJ290" s="4" t="s">
        <v>115</v>
      </c>
      <c r="BK290" s="61">
        <v>6.5784399999999996</v>
      </c>
      <c r="BL290" s="61">
        <v>6.54068</v>
      </c>
      <c r="BM290" s="61">
        <v>6.6963800000000004</v>
      </c>
      <c r="BN290" s="61">
        <v>6.56</v>
      </c>
      <c r="BO290" s="81">
        <f>(BL290-BK290)/BK290</f>
        <v>-5.7399626659207312E-3</v>
      </c>
      <c r="BP290" s="81">
        <f>(BM290-BL290)/BL290</f>
        <v>2.3804864326033438E-2</v>
      </c>
      <c r="BQ290" s="81">
        <f>(BN290-BM290)/BM290</f>
        <v>-2.0366227723038539E-2</v>
      </c>
    </row>
    <row r="291" spans="1:246" s="37" customFormat="1" x14ac:dyDescent="0.2">
      <c r="A291" s="49" t="s">
        <v>186</v>
      </c>
      <c r="B291" s="50" t="s">
        <v>112</v>
      </c>
      <c r="C291" s="50" t="s">
        <v>113</v>
      </c>
      <c r="D291" s="50" t="s">
        <v>187</v>
      </c>
      <c r="E291" s="50" t="s">
        <v>112</v>
      </c>
      <c r="F291" s="1"/>
      <c r="G291" s="1"/>
      <c r="H291" s="1"/>
      <c r="I291" s="1"/>
      <c r="J291" s="1"/>
      <c r="K291" s="1"/>
      <c r="L291" s="1"/>
      <c r="M291" s="1"/>
      <c r="N291" s="1"/>
      <c r="O291" s="1">
        <v>3.125E-2</v>
      </c>
      <c r="P291" s="1">
        <v>3.2750000000000001E-2</v>
      </c>
      <c r="Q291" s="1">
        <v>3.4110000000000001E-2</v>
      </c>
      <c r="R291" s="1">
        <v>3.5380000000000002E-2</v>
      </c>
      <c r="S291" s="1">
        <v>3.0710000000000001E-2</v>
      </c>
      <c r="T291" s="1">
        <v>2.862E-2</v>
      </c>
      <c r="U291" s="1">
        <v>3.5430000000000003E-2</v>
      </c>
      <c r="V291" s="1">
        <v>5.0659999999999997E-2</v>
      </c>
      <c r="W291" s="1">
        <v>4.9119999999999997E-2</v>
      </c>
      <c r="X291" s="1">
        <v>5.0909999999999997E-2</v>
      </c>
      <c r="Y291" s="1">
        <v>5.3249999999999999E-2</v>
      </c>
      <c r="Z291" s="1">
        <v>4.5409999999999999E-2</v>
      </c>
      <c r="AA291" s="1">
        <v>5.0090000000000003E-2</v>
      </c>
      <c r="AB291" s="1">
        <v>6.3369999999999996E-2</v>
      </c>
      <c r="AC291" s="1">
        <v>6.2240000000000004E-2</v>
      </c>
      <c r="AD291" s="1">
        <v>6.5280000000000005E-2</v>
      </c>
      <c r="AE291" s="1">
        <v>6.565E-2</v>
      </c>
      <c r="AF291" s="1">
        <v>8.0950000000000008E-2</v>
      </c>
      <c r="AG291" s="1">
        <v>9.2409999999999992E-2</v>
      </c>
      <c r="AH291" s="1">
        <v>9.3209999999999987E-2</v>
      </c>
      <c r="AI291" s="1">
        <v>9.2370000000000008E-2</v>
      </c>
      <c r="AJ291" s="1">
        <v>5.8749999999999997E-2</v>
      </c>
      <c r="AK291" s="1">
        <v>9.1379999999999989E-2</v>
      </c>
      <c r="AL291" s="1">
        <v>8.5599999999999996E-2</v>
      </c>
      <c r="AM291" s="1">
        <v>9.3230000000000007E-2</v>
      </c>
      <c r="AN291" s="1">
        <v>9.5769999999999994E-2</v>
      </c>
      <c r="AO291" s="1">
        <v>8.1110000000000002E-2</v>
      </c>
      <c r="AP291" s="1">
        <v>7.5689999999999993E-2</v>
      </c>
      <c r="AQ291" s="1">
        <v>8.2019999999999996E-2</v>
      </c>
      <c r="AR291" s="1">
        <v>7.3209999999999997E-2</v>
      </c>
      <c r="AS291" s="1">
        <v>6.139E-2</v>
      </c>
      <c r="AT291" s="1">
        <v>4.1280000000000004E-2</v>
      </c>
      <c r="AU291" s="1">
        <v>3.9399999999999998E-2</v>
      </c>
      <c r="AV291" s="1">
        <v>3.243E-2</v>
      </c>
      <c r="AW291" s="1">
        <v>3.9880000000000006E-2</v>
      </c>
      <c r="AX291" s="1">
        <v>3.0780000000000002E-2</v>
      </c>
      <c r="AY291" s="1">
        <v>2.7660000000000001E-2</v>
      </c>
      <c r="AZ291" s="1">
        <v>2.8480000000000002E-2</v>
      </c>
      <c r="BA291" s="1">
        <v>3.2829999999999998E-2</v>
      </c>
      <c r="BB291" s="1">
        <v>3.8490000000000003E-2</v>
      </c>
      <c r="BC291" s="1">
        <v>4.3409999999999997E-2</v>
      </c>
      <c r="BD291" s="1">
        <v>4.1309999999999999E-2</v>
      </c>
      <c r="BE291" s="1">
        <v>3.6420000000000001E-2</v>
      </c>
      <c r="BF291" s="1">
        <v>4.3549999999999998E-2</v>
      </c>
      <c r="BG291" s="1">
        <v>6.4439999999999997E-2</v>
      </c>
      <c r="BH291" s="38"/>
      <c r="BI291" s="50"/>
      <c r="BJ291" s="50"/>
      <c r="BK291" s="1"/>
      <c r="BL291" s="1"/>
      <c r="BM291" s="1"/>
      <c r="BN291" s="1"/>
      <c r="BO291" s="76"/>
      <c r="BP291" s="76"/>
      <c r="BQ291" s="76"/>
    </row>
    <row r="292" spans="1:246" s="37" customFormat="1" x14ac:dyDescent="0.2">
      <c r="A292" s="49" t="s">
        <v>188</v>
      </c>
      <c r="B292" s="50" t="s">
        <v>112</v>
      </c>
      <c r="C292" s="50" t="s">
        <v>113</v>
      </c>
      <c r="D292" s="50" t="s">
        <v>204</v>
      </c>
      <c r="E292" s="50" t="s">
        <v>112</v>
      </c>
      <c r="F292" s="1"/>
      <c r="G292" s="1"/>
      <c r="H292" s="1"/>
      <c r="I292" s="1"/>
      <c r="J292" s="1"/>
      <c r="K292" s="1"/>
      <c r="L292" s="1"/>
      <c r="M292" s="1"/>
      <c r="N292" s="1"/>
      <c r="O292" s="1">
        <v>0.82499999999999996</v>
      </c>
      <c r="P292" s="1">
        <v>0.78300000000000003</v>
      </c>
      <c r="Q292" s="1">
        <v>0.71399999999999997</v>
      </c>
      <c r="R292" s="1">
        <v>0.56000000000000005</v>
      </c>
      <c r="S292" s="1">
        <v>0.60299999999999998</v>
      </c>
      <c r="T292" s="1">
        <v>0.64400000000000002</v>
      </c>
      <c r="U292" s="1">
        <v>0.57895000000000008</v>
      </c>
      <c r="V292" s="1">
        <v>0.66145000000000009</v>
      </c>
      <c r="W292" s="1">
        <v>0.54737000000000002</v>
      </c>
      <c r="X292" s="1">
        <v>0.52634000000000003</v>
      </c>
      <c r="Y292" s="1">
        <v>0.63648000000000005</v>
      </c>
      <c r="Z292" s="1">
        <v>0.73311999999999999</v>
      </c>
      <c r="AA292" s="1">
        <v>0.79807000000000006</v>
      </c>
      <c r="AB292" s="1">
        <v>0.80296000000000001</v>
      </c>
      <c r="AC292" s="1">
        <v>0.65639000000000003</v>
      </c>
      <c r="AD292" s="1">
        <v>0.72892999999999997</v>
      </c>
      <c r="AE292" s="1">
        <v>0.68719000000000008</v>
      </c>
      <c r="AF292" s="1">
        <v>0.58157999999999999</v>
      </c>
      <c r="AG292" s="1">
        <v>0.55465999999999993</v>
      </c>
      <c r="AH292" s="1">
        <v>0.49214999999999998</v>
      </c>
      <c r="AI292" s="1">
        <v>0.49193000000000003</v>
      </c>
      <c r="AJ292" s="1">
        <v>0.47461000000000003</v>
      </c>
      <c r="AK292" s="1">
        <v>0.44949</v>
      </c>
      <c r="AL292" s="1">
        <v>0.48172000000000004</v>
      </c>
      <c r="AM292" s="1">
        <v>0.61785000000000001</v>
      </c>
      <c r="AN292" s="1">
        <v>0.63035000000000008</v>
      </c>
      <c r="AO292" s="1">
        <v>0.54630999999999996</v>
      </c>
      <c r="AP292" s="1">
        <v>0.61704999999999999</v>
      </c>
      <c r="AQ292" s="1">
        <v>0.58450000000000002</v>
      </c>
      <c r="AR292" s="1">
        <v>0.69520999999999999</v>
      </c>
      <c r="AS292" s="1">
        <v>0.73438999999999999</v>
      </c>
      <c r="AT292" s="1">
        <v>0.73129</v>
      </c>
      <c r="AU292" s="1">
        <v>0.80601999999999996</v>
      </c>
      <c r="AV292" s="1">
        <v>0.81464000000000003</v>
      </c>
      <c r="AW292" s="1">
        <v>0.73087000000000002</v>
      </c>
      <c r="AX292" s="1">
        <v>0.77101999999999993</v>
      </c>
      <c r="AY292" s="1">
        <v>0.76184000000000007</v>
      </c>
      <c r="AZ292" s="1">
        <v>0.76040999999999992</v>
      </c>
      <c r="BA292" s="1">
        <v>0.95201000000000002</v>
      </c>
      <c r="BB292" s="1">
        <v>0.87392999999999998</v>
      </c>
      <c r="BC292" s="1">
        <v>0.90010999999999997</v>
      </c>
      <c r="BD292" s="1">
        <v>0.96474000000000004</v>
      </c>
      <c r="BE292" s="1">
        <v>1.0629600000000001</v>
      </c>
      <c r="BF292" s="1">
        <v>1.03498</v>
      </c>
      <c r="BG292" s="1">
        <v>1.09009</v>
      </c>
      <c r="BH292" s="38"/>
      <c r="BI292" s="50"/>
      <c r="BJ292" s="50"/>
      <c r="BK292" s="1"/>
      <c r="BL292" s="1"/>
      <c r="BM292" s="1"/>
      <c r="BN292" s="1"/>
      <c r="BO292" s="76"/>
      <c r="BP292" s="76"/>
      <c r="BQ292" s="76"/>
    </row>
    <row r="293" spans="1:246" s="37" customFormat="1" x14ac:dyDescent="0.2">
      <c r="A293" s="49" t="s">
        <v>190</v>
      </c>
      <c r="B293" s="50" t="s">
        <v>112</v>
      </c>
      <c r="C293" s="50" t="s">
        <v>113</v>
      </c>
      <c r="D293" s="50" t="s">
        <v>190</v>
      </c>
      <c r="E293" s="50" t="s">
        <v>114</v>
      </c>
      <c r="F293" s="1">
        <v>6.2165119999999998</v>
      </c>
      <c r="G293" s="1">
        <v>6.106331</v>
      </c>
      <c r="H293" s="1">
        <v>6.3549490000000004</v>
      </c>
      <c r="I293" s="1">
        <v>6.6683599999999998</v>
      </c>
      <c r="J293" s="1">
        <v>6.4650299999999996</v>
      </c>
      <c r="K293" s="1">
        <v>6.790235</v>
      </c>
      <c r="L293" s="1">
        <v>6.9319170000000003</v>
      </c>
      <c r="M293" s="1">
        <v>7.0559599999999998</v>
      </c>
      <c r="N293" s="1">
        <v>7.2145809999999999</v>
      </c>
      <c r="O293" s="1">
        <v>7.9103890000000003</v>
      </c>
      <c r="P293" s="1">
        <v>8.4773870000000002</v>
      </c>
      <c r="Q293" s="1">
        <v>9.1245170000000009</v>
      </c>
      <c r="R293" s="1">
        <v>9.293158</v>
      </c>
      <c r="S293" s="1">
        <v>9.8899760000000008</v>
      </c>
      <c r="T293" s="1">
        <v>9.3144869999999997</v>
      </c>
      <c r="U293" s="1">
        <v>10.811109</v>
      </c>
      <c r="V293" s="1">
        <v>10.861838000000001</v>
      </c>
      <c r="W293" s="1">
        <v>11.267516000000001</v>
      </c>
      <c r="X293" s="1">
        <v>11.855623</v>
      </c>
      <c r="Y293" s="1">
        <v>12.64306</v>
      </c>
      <c r="Z293" s="1">
        <v>13.393962</v>
      </c>
      <c r="AA293" s="1">
        <v>13.993665</v>
      </c>
      <c r="AB293" s="1">
        <v>14.69084</v>
      </c>
      <c r="AC293" s="1">
        <v>14.060695000000001</v>
      </c>
      <c r="AD293" s="1">
        <v>15.0943</v>
      </c>
      <c r="AE293" s="1">
        <v>15.341765000000001</v>
      </c>
      <c r="AF293" s="1">
        <v>15.61937</v>
      </c>
      <c r="AG293" s="1">
        <v>16.000795</v>
      </c>
      <c r="AH293" s="1">
        <v>15.757764999999999</v>
      </c>
      <c r="AI293" s="1">
        <v>16.864909999999998</v>
      </c>
      <c r="AJ293" s="1">
        <v>16.723400999999999</v>
      </c>
      <c r="AK293" s="1">
        <v>17.538820000000001</v>
      </c>
      <c r="AL293" s="1">
        <v>17.629011999999999</v>
      </c>
      <c r="AM293" s="1">
        <v>18.081921999999999</v>
      </c>
      <c r="AN293" s="1">
        <v>18.6966</v>
      </c>
      <c r="AO293" s="1">
        <v>18.924420000000001</v>
      </c>
      <c r="AP293" s="1">
        <v>19.812481999999999</v>
      </c>
      <c r="AQ293" s="1">
        <v>20.104565000000001</v>
      </c>
      <c r="AR293" s="1">
        <v>21.078123999999999</v>
      </c>
      <c r="AS293" s="1">
        <v>21.748857000000001</v>
      </c>
      <c r="AT293" s="1">
        <v>21.556854000000001</v>
      </c>
      <c r="AU293" s="1">
        <v>22.265640000000001</v>
      </c>
      <c r="AV293" s="1">
        <v>22.491261999999999</v>
      </c>
      <c r="AW293" s="1">
        <v>23.131406999999999</v>
      </c>
      <c r="AX293" s="1">
        <v>23.800138</v>
      </c>
      <c r="AY293" s="1">
        <v>24.679672</v>
      </c>
      <c r="AZ293" s="1">
        <v>25.189976999999999</v>
      </c>
      <c r="BA293" s="1">
        <v>25.453199999999999</v>
      </c>
      <c r="BB293" s="1">
        <v>25.993006999999999</v>
      </c>
      <c r="BC293" s="1">
        <v>25.969449999999998</v>
      </c>
      <c r="BD293" s="1">
        <v>25.929020000000001</v>
      </c>
      <c r="BE293" s="1"/>
      <c r="BF293" s="1"/>
      <c r="BG293" s="1"/>
      <c r="BH293" s="38"/>
      <c r="BI293" s="50"/>
      <c r="BJ293" s="73"/>
      <c r="BK293" s="1"/>
      <c r="BL293" s="1"/>
      <c r="BM293" s="1"/>
      <c r="BN293" s="1"/>
      <c r="BO293" s="74"/>
      <c r="BP293" s="74"/>
      <c r="BQ293" s="74"/>
    </row>
    <row r="294" spans="1:246" s="37" customFormat="1" x14ac:dyDescent="0.2">
      <c r="A294" s="49" t="s">
        <v>191</v>
      </c>
      <c r="B294" s="50" t="s">
        <v>112</v>
      </c>
      <c r="C294" s="50" t="s">
        <v>113</v>
      </c>
      <c r="D294" s="50" t="s">
        <v>192</v>
      </c>
      <c r="E294" s="50" t="s">
        <v>114</v>
      </c>
      <c r="F294" s="1">
        <v>0.86173599999999995</v>
      </c>
      <c r="G294" s="1">
        <v>0.88525299999999996</v>
      </c>
      <c r="H294" s="1">
        <v>0.82328699999999999</v>
      </c>
      <c r="I294" s="1">
        <v>0.82945100000000005</v>
      </c>
      <c r="J294" s="1">
        <v>0.76746700000000001</v>
      </c>
      <c r="K294" s="1">
        <v>0.66690499999999997</v>
      </c>
      <c r="L294" s="1">
        <v>0.71493499999999999</v>
      </c>
      <c r="M294" s="1">
        <v>0.68945699999999999</v>
      </c>
      <c r="N294" s="1">
        <v>0.67334000000000005</v>
      </c>
      <c r="O294" s="1">
        <v>0.67117899999999997</v>
      </c>
      <c r="P294" s="1">
        <v>0.65457699999999996</v>
      </c>
      <c r="Q294" s="1">
        <v>0.63605699999999998</v>
      </c>
      <c r="R294" s="1">
        <v>0.53503900000000004</v>
      </c>
      <c r="S294" s="1">
        <v>0.54518800000000001</v>
      </c>
      <c r="T294" s="1">
        <v>0.579017</v>
      </c>
      <c r="U294" s="1">
        <v>0.56243299999999996</v>
      </c>
      <c r="V294" s="1">
        <v>0.60931800000000003</v>
      </c>
      <c r="W294" s="1">
        <v>0.55645699999999998</v>
      </c>
      <c r="X294" s="1">
        <v>0.54802700000000004</v>
      </c>
      <c r="Y294" s="1">
        <v>0.62619000000000002</v>
      </c>
      <c r="Z294" s="1">
        <v>0.67401</v>
      </c>
      <c r="AA294" s="1">
        <v>0.69659499999999996</v>
      </c>
      <c r="AB294" s="1">
        <v>0.69713000000000003</v>
      </c>
      <c r="AC294" s="1">
        <v>0.612344</v>
      </c>
      <c r="AD294" s="1">
        <v>0.66596900000000003</v>
      </c>
      <c r="AE294" s="1">
        <v>0.64798500000000003</v>
      </c>
      <c r="AF294" s="1">
        <v>0.59882899999999994</v>
      </c>
      <c r="AG294" s="1">
        <v>0.65614799999999995</v>
      </c>
      <c r="AH294" s="1">
        <v>0.69984100000000005</v>
      </c>
      <c r="AI294" s="1">
        <v>0.71214699999999997</v>
      </c>
      <c r="AJ294" s="1">
        <v>0.72255899999999995</v>
      </c>
      <c r="AK294" s="1">
        <v>0.73858500000000005</v>
      </c>
      <c r="AL294" s="1">
        <v>0.711202</v>
      </c>
      <c r="AM294" s="1">
        <v>0.71319399999999999</v>
      </c>
      <c r="AN294" s="1">
        <v>0.68106999999999995</v>
      </c>
      <c r="AO294" s="1">
        <v>0.63368400000000003</v>
      </c>
      <c r="AP294" s="1">
        <v>0.61595900000000003</v>
      </c>
      <c r="AQ294" s="1">
        <v>0.62039999999999995</v>
      </c>
      <c r="AR294" s="1">
        <v>0.67040999999999995</v>
      </c>
      <c r="AS294" s="1">
        <v>0.65285800000000005</v>
      </c>
      <c r="AT294" s="1">
        <v>0.646258</v>
      </c>
      <c r="AU294" s="1">
        <v>0.69385799999999997</v>
      </c>
      <c r="AV294" s="1">
        <v>0.65038899999999999</v>
      </c>
      <c r="AW294" s="1">
        <v>0.65235399999999999</v>
      </c>
      <c r="AX294" s="1">
        <v>0.69748500000000002</v>
      </c>
      <c r="AY294" s="1">
        <v>0.73583799999999999</v>
      </c>
      <c r="AZ294" s="1">
        <v>0.77774500000000002</v>
      </c>
      <c r="BA294" s="1">
        <v>0.83144399999999996</v>
      </c>
      <c r="BB294" s="1">
        <v>0.799126</v>
      </c>
      <c r="BC294" s="1">
        <v>0.79294600000000004</v>
      </c>
      <c r="BD294" s="1">
        <v>0.91145799999999999</v>
      </c>
      <c r="BE294" s="75">
        <f t="shared" ref="BE294:BG295" si="84">BD294+(BD294*BO294)</f>
        <v>0.94294010359914704</v>
      </c>
      <c r="BF294" s="75">
        <f t="shared" si="84"/>
        <v>0.93966364023921023</v>
      </c>
      <c r="BG294" s="75">
        <f t="shared" si="84"/>
        <v>0.91695885132906807</v>
      </c>
      <c r="BH294" s="38"/>
      <c r="BI294" s="50" t="s">
        <v>193</v>
      </c>
      <c r="BJ294" s="73" t="s">
        <v>115</v>
      </c>
      <c r="BK294" s="1">
        <v>0.90965999999999991</v>
      </c>
      <c r="BL294" s="1">
        <v>0.94108000000000003</v>
      </c>
      <c r="BM294" s="1">
        <v>0.93780999999999992</v>
      </c>
      <c r="BN294" s="1">
        <v>0.91515000000000002</v>
      </c>
      <c r="BO294" s="76">
        <f t="shared" ref="BO294:BQ295" si="85">(BL294-BK294)/BK294</f>
        <v>3.4540377723545193E-2</v>
      </c>
      <c r="BP294" s="76">
        <f t="shared" si="85"/>
        <v>-3.4747311599440068E-3</v>
      </c>
      <c r="BQ294" s="76">
        <f t="shared" si="85"/>
        <v>-2.4162676874846616E-2</v>
      </c>
    </row>
    <row r="295" spans="1:246" s="37" customFormat="1" x14ac:dyDescent="0.2">
      <c r="A295" s="49" t="s">
        <v>194</v>
      </c>
      <c r="B295" s="50" t="s">
        <v>112</v>
      </c>
      <c r="C295" s="50" t="s">
        <v>113</v>
      </c>
      <c r="D295" s="50" t="s">
        <v>194</v>
      </c>
      <c r="E295" s="50" t="s">
        <v>114</v>
      </c>
      <c r="F295" s="1">
        <v>1.176998</v>
      </c>
      <c r="G295" s="1">
        <v>1.1622049999999999</v>
      </c>
      <c r="H295" s="1">
        <v>1.197541</v>
      </c>
      <c r="I295" s="1">
        <v>1.259593</v>
      </c>
      <c r="J295" s="1">
        <v>1.2839480000000001</v>
      </c>
      <c r="K295" s="1">
        <v>1.3344720000000001</v>
      </c>
      <c r="L295" s="1">
        <v>1.3656809999999999</v>
      </c>
      <c r="M295" s="1">
        <v>1.3966270000000001</v>
      </c>
      <c r="N295" s="1">
        <v>1.4470749999999999</v>
      </c>
      <c r="O295" s="1">
        <v>1.5875840000000001</v>
      </c>
      <c r="P295" s="1">
        <v>1.705603</v>
      </c>
      <c r="Q295" s="1">
        <v>1.8237589999999999</v>
      </c>
      <c r="R295" s="1">
        <v>1.849021</v>
      </c>
      <c r="S295" s="1">
        <v>1.9311860000000001</v>
      </c>
      <c r="T295" s="1">
        <v>1.870608</v>
      </c>
      <c r="U295" s="1">
        <v>2.1164990000000001</v>
      </c>
      <c r="V295" s="1">
        <v>2.1469260000000001</v>
      </c>
      <c r="W295" s="1">
        <v>2.2359870000000002</v>
      </c>
      <c r="X295" s="1">
        <v>2.3345189999999998</v>
      </c>
      <c r="Y295" s="1">
        <v>2.4717929999999999</v>
      </c>
      <c r="Z295" s="1">
        <v>2.5970759999999999</v>
      </c>
      <c r="AA295" s="1">
        <v>2.701152</v>
      </c>
      <c r="AB295" s="1">
        <v>2.8364820000000002</v>
      </c>
      <c r="AC295" s="1">
        <v>2.7810299999999999</v>
      </c>
      <c r="AD295" s="1">
        <v>2.9868830000000002</v>
      </c>
      <c r="AE295" s="1">
        <v>3.0613039999999998</v>
      </c>
      <c r="AF295" s="1">
        <v>3.1307040000000002</v>
      </c>
      <c r="AG295" s="1">
        <v>3.2364999999999999</v>
      </c>
      <c r="AH295" s="1">
        <v>3.2234639999999999</v>
      </c>
      <c r="AI295" s="1">
        <v>3.412328</v>
      </c>
      <c r="AJ295" s="1">
        <v>3.4089800000000001</v>
      </c>
      <c r="AK295" s="1">
        <v>3.5900129999999999</v>
      </c>
      <c r="AL295" s="1">
        <v>3.5937299999999999</v>
      </c>
      <c r="AM295" s="1">
        <v>3.69265</v>
      </c>
      <c r="AN295" s="1">
        <v>3.8069000000000002</v>
      </c>
      <c r="AO295" s="1">
        <v>3.938072</v>
      </c>
      <c r="AP295" s="1">
        <v>4.0032300000000003</v>
      </c>
      <c r="AQ295" s="1">
        <v>4.08012</v>
      </c>
      <c r="AR295" s="1">
        <v>4.2817999999999996</v>
      </c>
      <c r="AS295" s="1">
        <v>4.4389649999999996</v>
      </c>
      <c r="AT295" s="1">
        <v>4.4375080000000002</v>
      </c>
      <c r="AU295" s="1">
        <v>4.5758179999999999</v>
      </c>
      <c r="AV295" s="1">
        <v>4.5967820000000001</v>
      </c>
      <c r="AW295" s="1">
        <v>4.749905</v>
      </c>
      <c r="AX295" s="1">
        <v>4.8852080000000004</v>
      </c>
      <c r="AY295" s="1">
        <v>5.0600889999999996</v>
      </c>
      <c r="AZ295" s="1">
        <v>5.1585770000000002</v>
      </c>
      <c r="BA295" s="1">
        <v>5.2468430000000001</v>
      </c>
      <c r="BB295" s="1">
        <v>5.3338489999999998</v>
      </c>
      <c r="BC295" s="1">
        <v>5.5106950000000001</v>
      </c>
      <c r="BD295" s="1">
        <v>5.5703829999999996</v>
      </c>
      <c r="BE295" s="75">
        <f t="shared" si="84"/>
        <v>5.7267571829308519</v>
      </c>
      <c r="BF295" s="75">
        <f t="shared" si="84"/>
        <v>5.8366693328105796</v>
      </c>
      <c r="BG295" s="75">
        <f t="shared" si="84"/>
        <v>5.9484081583653055</v>
      </c>
      <c r="BH295" s="38"/>
      <c r="BI295" s="50" t="s">
        <v>195</v>
      </c>
      <c r="BJ295" s="73" t="s">
        <v>115</v>
      </c>
      <c r="BK295" s="1">
        <v>5.1840900000000003</v>
      </c>
      <c r="BL295" s="1">
        <v>5.3296200000000002</v>
      </c>
      <c r="BM295" s="1">
        <v>5.4319100000000002</v>
      </c>
      <c r="BN295" s="1">
        <v>5.5358999999999998</v>
      </c>
      <c r="BO295" s="76">
        <f t="shared" si="85"/>
        <v>2.8072429298102448E-2</v>
      </c>
      <c r="BP295" s="76">
        <f t="shared" si="85"/>
        <v>1.9192737943793364E-2</v>
      </c>
      <c r="BQ295" s="76">
        <f t="shared" si="85"/>
        <v>1.9144278900055337E-2</v>
      </c>
    </row>
    <row r="296" spans="1:246" s="37" customFormat="1" x14ac:dyDescent="0.2">
      <c r="A296" s="82" t="s">
        <v>196</v>
      </c>
      <c r="B296" s="4" t="s">
        <v>163</v>
      </c>
      <c r="C296" s="4" t="s">
        <v>164</v>
      </c>
      <c r="D296" s="4" t="s">
        <v>197</v>
      </c>
      <c r="E296" s="4" t="s">
        <v>198</v>
      </c>
      <c r="F296" s="61">
        <v>20.230854999999998</v>
      </c>
      <c r="G296" s="61">
        <v>19.798539999999999</v>
      </c>
      <c r="H296" s="61">
        <v>19.175636000000001</v>
      </c>
      <c r="I296" s="61">
        <v>18.584171999999999</v>
      </c>
      <c r="J296" s="61">
        <v>17.840319999999998</v>
      </c>
      <c r="K296" s="61">
        <v>16.748828</v>
      </c>
      <c r="L296" s="61">
        <v>16.086739000000001</v>
      </c>
      <c r="M296" s="61">
        <v>15.451771000000001</v>
      </c>
      <c r="N296" s="61">
        <v>14.894136</v>
      </c>
      <c r="O296" s="61">
        <v>14.554116</v>
      </c>
      <c r="P296" s="61">
        <v>14.097071</v>
      </c>
      <c r="Q296" s="61">
        <v>13.913843999999999</v>
      </c>
      <c r="R296" s="61">
        <v>13.533099999999999</v>
      </c>
      <c r="S296" s="61">
        <v>13.298360000000001</v>
      </c>
      <c r="T296" s="61">
        <v>13.181419999999999</v>
      </c>
      <c r="U296" s="61">
        <v>13.05538</v>
      </c>
      <c r="V296" s="61">
        <v>12.919472000000001</v>
      </c>
      <c r="W296" s="61">
        <v>12.710475000000001</v>
      </c>
      <c r="X296" s="61">
        <v>12.5595</v>
      </c>
      <c r="Y296" s="61">
        <v>12.57255</v>
      </c>
      <c r="Z296" s="61">
        <v>12.662559999999999</v>
      </c>
      <c r="AA296" s="61">
        <v>12.79156</v>
      </c>
      <c r="AB296" s="61">
        <v>12.79555</v>
      </c>
      <c r="AC296" s="61">
        <v>12.472519999999999</v>
      </c>
      <c r="AD296" s="61">
        <v>12.59948</v>
      </c>
      <c r="AE296" s="61">
        <v>12.320399999999999</v>
      </c>
      <c r="AF296" s="61">
        <v>11.76038</v>
      </c>
      <c r="AG296" s="61">
        <v>11.632479999999999</v>
      </c>
      <c r="AH296" s="61">
        <v>11.440480000000001</v>
      </c>
      <c r="AI296" s="61">
        <v>11.486520000000001</v>
      </c>
      <c r="AJ296" s="61">
        <v>11.27651</v>
      </c>
      <c r="AK296" s="61">
        <v>11.09572</v>
      </c>
      <c r="AL296" s="61">
        <v>10.934530000000001</v>
      </c>
      <c r="AM296" s="61">
        <v>10.85355</v>
      </c>
      <c r="AN296" s="61">
        <v>10.85535</v>
      </c>
      <c r="AO296" s="61">
        <v>10.77435</v>
      </c>
      <c r="AP296" s="61">
        <v>10.674034000000001</v>
      </c>
      <c r="AQ296" s="61">
        <v>10.55237</v>
      </c>
      <c r="AR296" s="61">
        <v>10.54308</v>
      </c>
      <c r="AS296" s="61">
        <v>10.563789999999999</v>
      </c>
      <c r="AT296" s="61">
        <v>10.4764</v>
      </c>
      <c r="AU296" s="61">
        <v>10.516109</v>
      </c>
      <c r="AV296" s="61">
        <v>10.419700000000001</v>
      </c>
      <c r="AW296" s="61">
        <v>10.340249999999999</v>
      </c>
      <c r="AX296" s="61">
        <v>10.367751</v>
      </c>
      <c r="AY296" s="61">
        <v>10.421453</v>
      </c>
      <c r="AZ296" s="61">
        <v>10.438154000000001</v>
      </c>
      <c r="BA296" s="61">
        <v>10.511900000000001</v>
      </c>
      <c r="BB296" s="61">
        <v>10.511794999999999</v>
      </c>
      <c r="BC296" s="61">
        <v>10.44659</v>
      </c>
      <c r="BD296" s="61">
        <v>10.523999999999999</v>
      </c>
      <c r="BE296" s="61">
        <v>10.5518</v>
      </c>
      <c r="BF296" s="61">
        <v>10.5388</v>
      </c>
      <c r="BG296" s="62">
        <f>BF296+(BF296*BQ296)</f>
        <v>10.569545887645749</v>
      </c>
      <c r="BH296" s="38"/>
      <c r="BI296" s="4" t="s">
        <v>196</v>
      </c>
      <c r="BJ296" s="4" t="s">
        <v>167</v>
      </c>
      <c r="BK296" s="61"/>
      <c r="BL296" s="61"/>
      <c r="BM296" s="61">
        <v>10.180299999999999</v>
      </c>
      <c r="BN296" s="61">
        <v>10.210000000000001</v>
      </c>
      <c r="BO296" s="63"/>
      <c r="BP296" s="63"/>
      <c r="BQ296" s="63">
        <f>(BN296-BM296)/BM296</f>
        <v>2.917399290787289E-3</v>
      </c>
    </row>
    <row r="297" spans="1:246" s="37" customFormat="1" x14ac:dyDescent="0.2">
      <c r="A297" s="5" t="s">
        <v>196</v>
      </c>
      <c r="B297" s="5" t="s">
        <v>11</v>
      </c>
      <c r="C297" s="5" t="s">
        <v>169</v>
      </c>
      <c r="D297" s="5" t="s">
        <v>197</v>
      </c>
      <c r="E297" s="5" t="s">
        <v>11</v>
      </c>
      <c r="F297" s="67">
        <v>3230.154</v>
      </c>
      <c r="G297" s="67">
        <v>3314.1940000000004</v>
      </c>
      <c r="H297" s="67">
        <v>3398.2290000000003</v>
      </c>
      <c r="I297" s="67">
        <v>3551.2460000000001</v>
      </c>
      <c r="J297" s="67">
        <v>3624.56</v>
      </c>
      <c r="K297" s="67">
        <v>3745.9309999999996</v>
      </c>
      <c r="L297" s="67">
        <v>3861.9780000000001</v>
      </c>
      <c r="M297" s="67">
        <v>3980.922</v>
      </c>
      <c r="N297" s="67">
        <v>4106.5389999999998</v>
      </c>
      <c r="O297" s="67">
        <v>4218.0439999999999</v>
      </c>
      <c r="P297" s="67">
        <v>4377.8190000000004</v>
      </c>
      <c r="Q297" s="67">
        <v>4489.7650000000003</v>
      </c>
      <c r="R297" s="67">
        <v>4437.5839999999998</v>
      </c>
      <c r="S297" s="67">
        <v>4516.5889999999999</v>
      </c>
      <c r="T297" s="67">
        <v>4559.1469999999999</v>
      </c>
      <c r="U297" s="67">
        <v>4764.8289999999997</v>
      </c>
      <c r="V297" s="67">
        <v>4906.1689999999999</v>
      </c>
      <c r="W297" s="67">
        <v>4934.2699999999995</v>
      </c>
      <c r="X297" s="67">
        <v>5020.6400000000003</v>
      </c>
      <c r="Y297" s="67">
        <v>5222.3190000000004</v>
      </c>
      <c r="Z297" s="67">
        <v>5351.9960000000001</v>
      </c>
      <c r="AA297" s="67">
        <v>5416.1469999999999</v>
      </c>
      <c r="AB297" s="67">
        <v>5528.0749999999998</v>
      </c>
      <c r="AC297" s="67">
        <v>5538.7420000000002</v>
      </c>
      <c r="AD297" s="67">
        <v>5747.0870000000004</v>
      </c>
      <c r="AE297" s="67">
        <v>5879.9230000000007</v>
      </c>
      <c r="AF297" s="67">
        <v>6149.1469999999999</v>
      </c>
      <c r="AG297" s="67">
        <v>6328.3779999999997</v>
      </c>
      <c r="AH297" s="67">
        <v>6402.7430000000004</v>
      </c>
      <c r="AI297" s="67">
        <v>6527.7820000000002</v>
      </c>
      <c r="AJ297" s="67">
        <v>6632.0559999999996</v>
      </c>
      <c r="AK297" s="67">
        <v>6854.6610000000001</v>
      </c>
      <c r="AL297" s="67">
        <v>6934.7640000000001</v>
      </c>
      <c r="AM297" s="67">
        <v>7133.5479999999998</v>
      </c>
      <c r="AN297" s="67">
        <v>7218.5660000000007</v>
      </c>
      <c r="AO297" s="67">
        <v>7215.8740000000007</v>
      </c>
      <c r="AP297" s="67">
        <v>7391.9920000000002</v>
      </c>
      <c r="AQ297" s="67">
        <v>7544.7889999999998</v>
      </c>
      <c r="AR297" s="67">
        <v>7774.7160000000003</v>
      </c>
      <c r="AS297" s="67">
        <v>7969.25</v>
      </c>
      <c r="AT297" s="67">
        <v>7932.2570000000005</v>
      </c>
      <c r="AU297" s="67">
        <v>8092.878999999999</v>
      </c>
      <c r="AV297" s="67">
        <v>8160.0190000000002</v>
      </c>
      <c r="AW297" s="67">
        <v>8263.0020000000004</v>
      </c>
      <c r="AX297" s="67">
        <v>8493.8250000000007</v>
      </c>
      <c r="AY297" s="67">
        <v>8684.5339999999997</v>
      </c>
      <c r="AZ297" s="67">
        <v>8845.9589999999989</v>
      </c>
      <c r="BA297" s="67">
        <v>8972.5889999999999</v>
      </c>
      <c r="BB297" s="67">
        <v>8951.3919999999998</v>
      </c>
      <c r="BC297" s="67">
        <v>9162.6820000000007</v>
      </c>
      <c r="BD297" s="67">
        <v>9256.6219999999994</v>
      </c>
      <c r="BE297" s="67">
        <v>9423.0810000000001</v>
      </c>
      <c r="BF297" s="67">
        <v>9457.1039999999994</v>
      </c>
      <c r="BG297" s="68">
        <f>(BG298/BG296)*1000</f>
        <v>9636.087596695821</v>
      </c>
      <c r="BH297" s="38"/>
      <c r="BI297" s="5"/>
      <c r="BJ297" s="5"/>
      <c r="BK297" s="64"/>
      <c r="BL297" s="64"/>
      <c r="BM297" s="64"/>
      <c r="BN297" s="64"/>
      <c r="BO297" s="66"/>
      <c r="BP297" s="66"/>
      <c r="BQ297" s="66"/>
    </row>
    <row r="298" spans="1:246" s="37" customFormat="1" x14ac:dyDescent="0.2">
      <c r="A298" s="6" t="s">
        <v>196</v>
      </c>
      <c r="B298" s="6" t="s">
        <v>112</v>
      </c>
      <c r="C298" s="6" t="s">
        <v>113</v>
      </c>
      <c r="D298" s="6" t="s">
        <v>197</v>
      </c>
      <c r="E298" s="6" t="s">
        <v>114</v>
      </c>
      <c r="F298" s="84">
        <v>65.348783999999995</v>
      </c>
      <c r="G298" s="84">
        <v>65.616207000000003</v>
      </c>
      <c r="H298" s="84">
        <v>65.163193000000007</v>
      </c>
      <c r="I298" s="84">
        <v>65.996960999999999</v>
      </c>
      <c r="J298" s="84">
        <v>64.663315999999995</v>
      </c>
      <c r="K298" s="84">
        <v>62.739946000000003</v>
      </c>
      <c r="L298" s="84">
        <v>62.126634000000003</v>
      </c>
      <c r="M298" s="84">
        <v>61.512293999999997</v>
      </c>
      <c r="N298" s="84">
        <v>61.163350999999999</v>
      </c>
      <c r="O298" s="84">
        <v>61.389896</v>
      </c>
      <c r="P298" s="84">
        <v>61.714432000000002</v>
      </c>
      <c r="Q298" s="84">
        <v>62.469883000000003</v>
      </c>
      <c r="R298" s="84">
        <v>60.054267000000003</v>
      </c>
      <c r="S298" s="84">
        <v>60.063220000000001</v>
      </c>
      <c r="T298" s="84">
        <v>60.096035000000001</v>
      </c>
      <c r="U298" s="84">
        <v>62.206654</v>
      </c>
      <c r="V298" s="84">
        <v>63.385108000000002</v>
      </c>
      <c r="W298" s="84">
        <v>62.716920999999999</v>
      </c>
      <c r="X298" s="84">
        <v>63.056725999999998</v>
      </c>
      <c r="Y298" s="84">
        <v>65.657870000000003</v>
      </c>
      <c r="Z298" s="84">
        <v>67.769975000000002</v>
      </c>
      <c r="AA298" s="84">
        <v>69.280968000000001</v>
      </c>
      <c r="AB298" s="84">
        <v>70.734759999999994</v>
      </c>
      <c r="AC298" s="84">
        <v>69.082066999999995</v>
      </c>
      <c r="AD298" s="84">
        <v>72.410304999999994</v>
      </c>
      <c r="AE298" s="84">
        <v>72.443002000000007</v>
      </c>
      <c r="AF298" s="84">
        <v>72.316303000000005</v>
      </c>
      <c r="AG298" s="84">
        <v>73.614725000000007</v>
      </c>
      <c r="AH298" s="84">
        <v>73.250454000000005</v>
      </c>
      <c r="AI298" s="84">
        <v>74.981499999999997</v>
      </c>
      <c r="AJ298" s="84">
        <v>74.786450000000002</v>
      </c>
      <c r="AK298" s="84">
        <v>76.057400000000001</v>
      </c>
      <c r="AL298" s="84">
        <v>75.828379999999996</v>
      </c>
      <c r="AM298" s="84">
        <v>77.424319999999994</v>
      </c>
      <c r="AN298" s="84">
        <v>78.360065000000006</v>
      </c>
      <c r="AO298" s="84">
        <v>77.746350000000007</v>
      </c>
      <c r="AP298" s="84">
        <v>78.902370000000005</v>
      </c>
      <c r="AQ298" s="84">
        <v>79.615399999999994</v>
      </c>
      <c r="AR298" s="84">
        <v>81.969449999999995</v>
      </c>
      <c r="AS298" s="84">
        <v>84.185479999999998</v>
      </c>
      <c r="AT298" s="84">
        <v>83.101500000000001</v>
      </c>
      <c r="AU298" s="84">
        <v>85.105599999999995</v>
      </c>
      <c r="AV298" s="84">
        <v>85.024950000000004</v>
      </c>
      <c r="AW298" s="84">
        <v>85.441502999999997</v>
      </c>
      <c r="AX298" s="84">
        <v>88.061858000000001</v>
      </c>
      <c r="AY298" s="84">
        <v>90.505460999999997</v>
      </c>
      <c r="AZ298" s="84">
        <v>92.335487000000001</v>
      </c>
      <c r="BA298" s="84">
        <v>94.318960000000004</v>
      </c>
      <c r="BB298" s="84">
        <v>94.095202</v>
      </c>
      <c r="BC298" s="84">
        <v>95.718781000000007</v>
      </c>
      <c r="BD298" s="84">
        <v>97.416685000000001</v>
      </c>
      <c r="BE298" s="84">
        <v>99.430464999999998</v>
      </c>
      <c r="BF298" s="84">
        <v>99.666528</v>
      </c>
      <c r="BG298" s="85">
        <f>BF298+(BF298*BQ298)</f>
        <v>101.84907003065052</v>
      </c>
      <c r="BH298" s="38"/>
      <c r="BI298" s="6" t="s">
        <v>196</v>
      </c>
      <c r="BJ298" s="6" t="s">
        <v>115</v>
      </c>
      <c r="BK298" s="84"/>
      <c r="BL298" s="84"/>
      <c r="BM298" s="84">
        <v>100.07788000000001</v>
      </c>
      <c r="BN298" s="84">
        <v>102.26943</v>
      </c>
      <c r="BO298" s="86"/>
      <c r="BP298" s="86"/>
      <c r="BQ298" s="86">
        <f>(BN298-BM298)/BM298</f>
        <v>2.1898445490651803E-2</v>
      </c>
    </row>
    <row r="299" spans="1:246" s="37" customFormat="1" x14ac:dyDescent="0.2">
      <c r="A299" s="87"/>
      <c r="B299" s="87"/>
      <c r="C299" s="87"/>
      <c r="BH299" s="38"/>
    </row>
    <row r="300" spans="1:246" s="37" customFormat="1" x14ac:dyDescent="0.2">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s="43"/>
      <c r="BI300"/>
      <c r="BJ300"/>
      <c r="BK300"/>
      <c r="BL300"/>
      <c r="BM300"/>
      <c r="BN300"/>
      <c r="BO300"/>
      <c r="BP300"/>
      <c r="BQ300"/>
      <c r="BR300" s="1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37" customFormat="1" ht="15" x14ac:dyDescent="0.2">
      <c r="A301" s="45" t="s">
        <v>205</v>
      </c>
      <c r="B301" s="101" t="s">
        <v>206</v>
      </c>
      <c r="C301" s="46"/>
      <c r="E301" s="46"/>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1"/>
      <c r="AI301" s="90"/>
      <c r="AJ301" s="90"/>
      <c r="AK301" s="90"/>
      <c r="AL301" s="90"/>
      <c r="AM301" s="90"/>
      <c r="AN301" s="90"/>
      <c r="AO301" s="90"/>
      <c r="AP301" s="90"/>
      <c r="AQ301" s="90"/>
      <c r="AR301" s="91"/>
      <c r="AS301" s="91"/>
      <c r="AT301" s="91"/>
      <c r="AU301" s="92"/>
      <c r="AV301" s="91"/>
      <c r="AW301" s="91"/>
      <c r="AX301" s="91"/>
      <c r="AY301" s="91"/>
      <c r="AZ301" s="92"/>
      <c r="BA301" s="93"/>
      <c r="BE301" s="47" t="s">
        <v>46</v>
      </c>
      <c r="BH301" s="43"/>
      <c r="BI301"/>
      <c r="BJ301"/>
      <c r="BK301"/>
      <c r="BL301"/>
      <c r="BM301"/>
      <c r="BN301"/>
      <c r="BO301"/>
      <c r="BP301"/>
      <c r="BQ301"/>
      <c r="BR301" s="100"/>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37" customFormat="1" x14ac:dyDescent="0.2">
      <c r="A302" s="179" t="s">
        <v>47</v>
      </c>
      <c r="B302" s="179" t="s">
        <v>6</v>
      </c>
      <c r="C302" s="179" t="s">
        <v>5</v>
      </c>
      <c r="D302" s="179" t="s">
        <v>48</v>
      </c>
      <c r="E302" s="179" t="s">
        <v>49</v>
      </c>
      <c r="F302" s="20" t="s">
        <v>50</v>
      </c>
      <c r="G302" s="20" t="s">
        <v>51</v>
      </c>
      <c r="H302" s="20" t="s">
        <v>52</v>
      </c>
      <c r="I302" s="20" t="s">
        <v>53</v>
      </c>
      <c r="J302" s="20" t="s">
        <v>54</v>
      </c>
      <c r="K302" s="20" t="s">
        <v>55</v>
      </c>
      <c r="L302" s="20" t="s">
        <v>56</v>
      </c>
      <c r="M302" s="20" t="s">
        <v>57</v>
      </c>
      <c r="N302" s="20" t="s">
        <v>58</v>
      </c>
      <c r="O302" s="20" t="s">
        <v>59</v>
      </c>
      <c r="P302" s="20" t="s">
        <v>60</v>
      </c>
      <c r="Q302" s="20" t="s">
        <v>61</v>
      </c>
      <c r="R302" s="20" t="s">
        <v>62</v>
      </c>
      <c r="S302" s="20" t="s">
        <v>63</v>
      </c>
      <c r="T302" s="20" t="s">
        <v>64</v>
      </c>
      <c r="U302" s="20" t="s">
        <v>65</v>
      </c>
      <c r="V302" s="20" t="s">
        <v>66</v>
      </c>
      <c r="W302" s="20" t="s">
        <v>67</v>
      </c>
      <c r="X302" s="20" t="s">
        <v>68</v>
      </c>
      <c r="Y302" s="20" t="s">
        <v>69</v>
      </c>
      <c r="Z302" s="20" t="s">
        <v>70</v>
      </c>
      <c r="AA302" s="20" t="s">
        <v>71</v>
      </c>
      <c r="AB302" s="20" t="s">
        <v>72</v>
      </c>
      <c r="AC302" s="20" t="s">
        <v>73</v>
      </c>
      <c r="AD302" s="20" t="s">
        <v>74</v>
      </c>
      <c r="AE302" s="20" t="s">
        <v>75</v>
      </c>
      <c r="AF302" s="20" t="s">
        <v>76</v>
      </c>
      <c r="AG302" s="20" t="s">
        <v>77</v>
      </c>
      <c r="AH302" s="20" t="s">
        <v>78</v>
      </c>
      <c r="AI302" s="20" t="s">
        <v>79</v>
      </c>
      <c r="AJ302" s="20" t="s">
        <v>80</v>
      </c>
      <c r="AK302" s="20" t="s">
        <v>81</v>
      </c>
      <c r="AL302" s="20" t="s">
        <v>82</v>
      </c>
      <c r="AM302" s="20" t="s">
        <v>83</v>
      </c>
      <c r="AN302" s="20" t="s">
        <v>84</v>
      </c>
      <c r="AO302" s="20" t="s">
        <v>85</v>
      </c>
      <c r="AP302" s="20" t="s">
        <v>86</v>
      </c>
      <c r="AQ302" s="20" t="s">
        <v>87</v>
      </c>
      <c r="AR302" s="20" t="s">
        <v>88</v>
      </c>
      <c r="AS302" s="20" t="s">
        <v>89</v>
      </c>
      <c r="AT302" s="20" t="s">
        <v>90</v>
      </c>
      <c r="AU302" s="20" t="s">
        <v>91</v>
      </c>
      <c r="AV302" s="20" t="s">
        <v>92</v>
      </c>
      <c r="AW302" s="20" t="s">
        <v>93</v>
      </c>
      <c r="AX302" s="20" t="s">
        <v>94</v>
      </c>
      <c r="AY302" s="20" t="s">
        <v>95</v>
      </c>
      <c r="AZ302" s="20" t="s">
        <v>96</v>
      </c>
      <c r="BA302" s="20" t="s">
        <v>97</v>
      </c>
      <c r="BB302" s="20" t="s">
        <v>98</v>
      </c>
      <c r="BC302" s="20" t="s">
        <v>99</v>
      </c>
      <c r="BD302" s="20" t="s">
        <v>100</v>
      </c>
      <c r="BE302" s="20" t="s">
        <v>101</v>
      </c>
      <c r="BF302" s="20" t="s">
        <v>102</v>
      </c>
      <c r="BG302" s="20" t="s">
        <v>103</v>
      </c>
      <c r="BH302" s="38"/>
      <c r="BI302" s="179" t="s">
        <v>104</v>
      </c>
      <c r="BJ302" s="179" t="s">
        <v>105</v>
      </c>
      <c r="BK302" s="20" t="s">
        <v>100</v>
      </c>
      <c r="BL302" s="20" t="s">
        <v>101</v>
      </c>
      <c r="BM302" s="20" t="s">
        <v>102</v>
      </c>
      <c r="BN302" s="20" t="s">
        <v>103</v>
      </c>
      <c r="BO302" s="181" t="s">
        <v>106</v>
      </c>
      <c r="BP302" s="182"/>
      <c r="BQ302" s="183"/>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37" customFormat="1" x14ac:dyDescent="0.2">
      <c r="A303" s="184"/>
      <c r="B303" s="184"/>
      <c r="C303" s="184"/>
      <c r="D303" s="184"/>
      <c r="E303" s="184"/>
      <c r="F303" s="20">
        <v>1961</v>
      </c>
      <c r="G303" s="20">
        <v>1962</v>
      </c>
      <c r="H303" s="20">
        <v>1963</v>
      </c>
      <c r="I303" s="20">
        <v>1964</v>
      </c>
      <c r="J303" s="20">
        <v>1965</v>
      </c>
      <c r="K303" s="20">
        <v>1966</v>
      </c>
      <c r="L303" s="20">
        <v>1967</v>
      </c>
      <c r="M303" s="20">
        <v>1968</v>
      </c>
      <c r="N303" s="20">
        <v>1969</v>
      </c>
      <c r="O303" s="20">
        <v>1970</v>
      </c>
      <c r="P303" s="20">
        <v>1971</v>
      </c>
      <c r="Q303" s="20">
        <v>1972</v>
      </c>
      <c r="R303" s="20">
        <v>1973</v>
      </c>
      <c r="S303" s="20">
        <v>1974</v>
      </c>
      <c r="T303" s="20">
        <v>1975</v>
      </c>
      <c r="U303" s="20">
        <v>1976</v>
      </c>
      <c r="V303" s="20">
        <v>1977</v>
      </c>
      <c r="W303" s="20">
        <v>1978</v>
      </c>
      <c r="X303" s="20">
        <v>1979</v>
      </c>
      <c r="Y303" s="20">
        <v>1980</v>
      </c>
      <c r="Z303" s="20">
        <v>1981</v>
      </c>
      <c r="AA303" s="20">
        <v>1982</v>
      </c>
      <c r="AB303" s="20">
        <v>1983</v>
      </c>
      <c r="AC303" s="20">
        <v>1984</v>
      </c>
      <c r="AD303" s="20">
        <v>1985</v>
      </c>
      <c r="AE303" s="20">
        <v>1986</v>
      </c>
      <c r="AF303" s="20">
        <v>1987</v>
      </c>
      <c r="AG303" s="20">
        <v>1988</v>
      </c>
      <c r="AH303" s="20">
        <v>1989</v>
      </c>
      <c r="AI303" s="20">
        <v>1990</v>
      </c>
      <c r="AJ303" s="20">
        <v>1991</v>
      </c>
      <c r="AK303" s="20">
        <v>1992</v>
      </c>
      <c r="AL303" s="20">
        <v>1993</v>
      </c>
      <c r="AM303" s="20">
        <v>1994</v>
      </c>
      <c r="AN303" s="20">
        <v>1995</v>
      </c>
      <c r="AO303" s="20">
        <v>1996</v>
      </c>
      <c r="AP303" s="20">
        <v>1997</v>
      </c>
      <c r="AQ303" s="20">
        <v>1998</v>
      </c>
      <c r="AR303" s="20">
        <v>1999</v>
      </c>
      <c r="AS303" s="20">
        <v>2000</v>
      </c>
      <c r="AT303" s="20">
        <v>2001</v>
      </c>
      <c r="AU303" s="20">
        <v>2002</v>
      </c>
      <c r="AV303" s="20">
        <v>2003</v>
      </c>
      <c r="AW303" s="20">
        <v>2004</v>
      </c>
      <c r="AX303" s="20">
        <v>2005</v>
      </c>
      <c r="AY303" s="20">
        <v>2006</v>
      </c>
      <c r="AZ303" s="20">
        <v>2007</v>
      </c>
      <c r="BA303" s="20">
        <v>2008</v>
      </c>
      <c r="BB303" s="20">
        <v>2009</v>
      </c>
      <c r="BC303" s="20">
        <v>2010</v>
      </c>
      <c r="BD303" s="20">
        <v>2011</v>
      </c>
      <c r="BE303" s="20">
        <v>2012</v>
      </c>
      <c r="BF303" s="20">
        <v>2013</v>
      </c>
      <c r="BG303" s="20">
        <v>2014</v>
      </c>
      <c r="BH303" s="38"/>
      <c r="BI303" s="180"/>
      <c r="BJ303" s="180"/>
      <c r="BK303" s="48">
        <v>2011</v>
      </c>
      <c r="BL303" s="48">
        <v>2012</v>
      </c>
      <c r="BM303" s="48">
        <v>2013</v>
      </c>
      <c r="BN303" s="48">
        <v>2014</v>
      </c>
      <c r="BO303" s="48" t="s">
        <v>107</v>
      </c>
      <c r="BP303" s="48" t="s">
        <v>108</v>
      </c>
      <c r="BQ303" s="48" t="s">
        <v>109</v>
      </c>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37" customFormat="1" x14ac:dyDescent="0.2">
      <c r="A304" s="49" t="s">
        <v>110</v>
      </c>
      <c r="B304" s="50" t="s">
        <v>13</v>
      </c>
      <c r="C304" s="50" t="s">
        <v>15</v>
      </c>
      <c r="D304" s="50" t="s">
        <v>110</v>
      </c>
      <c r="E304" s="50" t="s">
        <v>12</v>
      </c>
      <c r="F304" s="1">
        <v>90.496174999999994</v>
      </c>
      <c r="G304" s="1">
        <v>96.709322999999998</v>
      </c>
      <c r="H304" s="1">
        <v>92.488647999999998</v>
      </c>
      <c r="I304" s="1">
        <v>97.048483000000004</v>
      </c>
      <c r="J304" s="1">
        <v>99.100041000000004</v>
      </c>
      <c r="K304" s="1">
        <v>97.964479999999995</v>
      </c>
      <c r="L304" s="1">
        <v>95.015315000000001</v>
      </c>
      <c r="M304" s="1">
        <v>95.965734999999995</v>
      </c>
      <c r="N304" s="1">
        <v>93.508279999999999</v>
      </c>
      <c r="O304" s="1">
        <v>92.518206000000006</v>
      </c>
      <c r="P304" s="1">
        <v>91.687450999999996</v>
      </c>
      <c r="Q304" s="1">
        <v>86.182331000000005</v>
      </c>
      <c r="R304" s="1">
        <v>89.605823000000001</v>
      </c>
      <c r="S304" s="1">
        <v>86.993858000000003</v>
      </c>
      <c r="T304" s="1">
        <v>87.393140000000002</v>
      </c>
      <c r="U304" s="1">
        <v>86.378305999999995</v>
      </c>
      <c r="V304" s="1">
        <v>87.066327000000001</v>
      </c>
      <c r="W304" s="1">
        <v>89.072581999999997</v>
      </c>
      <c r="X304" s="1">
        <v>82.516983999999994</v>
      </c>
      <c r="Y304" s="1">
        <v>87.645966999999999</v>
      </c>
      <c r="Z304" s="1">
        <v>84.629890000000003</v>
      </c>
      <c r="AA304" s="1">
        <v>83.529694000000006</v>
      </c>
      <c r="AB304" s="1">
        <v>77.818302000000003</v>
      </c>
      <c r="AC304" s="1">
        <v>78.291972999999999</v>
      </c>
      <c r="AD304" s="1">
        <v>76.631169</v>
      </c>
      <c r="AE304" s="1">
        <v>75.867276000000004</v>
      </c>
      <c r="AF304" s="1">
        <v>74.026415</v>
      </c>
      <c r="AG304" s="1">
        <v>75.008415999999997</v>
      </c>
      <c r="AH304" s="1">
        <v>75.358645999999993</v>
      </c>
      <c r="AI304" s="1">
        <v>75.531873000000004</v>
      </c>
      <c r="AJ304" s="1">
        <v>73.249233000000004</v>
      </c>
      <c r="AK304" s="1">
        <v>72.640691000000004</v>
      </c>
      <c r="AL304" s="1">
        <v>71.971319999999992</v>
      </c>
      <c r="AM304" s="1">
        <v>67.906544999999994</v>
      </c>
      <c r="AN304" s="1">
        <v>68.740503000000004</v>
      </c>
      <c r="AO304" s="1">
        <v>69.981290000000001</v>
      </c>
      <c r="AP304" s="1">
        <v>73.691922000000005</v>
      </c>
      <c r="AQ304" s="1">
        <v>66.594151999999994</v>
      </c>
      <c r="AR304" s="1">
        <v>64.65437</v>
      </c>
      <c r="AS304" s="1">
        <v>68.857273000000006</v>
      </c>
      <c r="AT304" s="1">
        <v>72.627843999999996</v>
      </c>
      <c r="AU304" s="1">
        <v>75.665313999999995</v>
      </c>
      <c r="AV304" s="1">
        <v>63.762271999999996</v>
      </c>
      <c r="AW304" s="1">
        <v>72.633029000000008</v>
      </c>
      <c r="AX304" s="1">
        <v>75.322074999999998</v>
      </c>
      <c r="AY304" s="1">
        <v>70.978679999999997</v>
      </c>
      <c r="AZ304" s="1">
        <v>72.342118999999997</v>
      </c>
      <c r="BA304" s="1">
        <v>78.225178999999997</v>
      </c>
      <c r="BB304" s="1">
        <v>79.407459000000003</v>
      </c>
      <c r="BC304" s="1">
        <v>73.187780000000004</v>
      </c>
      <c r="BD304" s="1">
        <v>76.71929428</v>
      </c>
      <c r="BE304" s="1">
        <v>72.205303999999998</v>
      </c>
      <c r="BF304" s="1">
        <v>74.177308000000011</v>
      </c>
      <c r="BG304" s="51">
        <f>BF304+(BF304*BQ304)</f>
        <v>74.661509159096227</v>
      </c>
      <c r="BH304" s="38"/>
      <c r="BI304" s="50" t="s">
        <v>110</v>
      </c>
      <c r="BJ304" s="50" t="s">
        <v>111</v>
      </c>
      <c r="BK304" s="1"/>
      <c r="BL304" s="1"/>
      <c r="BM304" s="1">
        <v>71.49315</v>
      </c>
      <c r="BN304" s="1">
        <v>71.959829999999997</v>
      </c>
      <c r="BO304" s="52"/>
      <c r="BP304" s="52"/>
      <c r="BQ304" s="52">
        <f>(BN304-BM304)/BM304</f>
        <v>6.5276183802223942E-3</v>
      </c>
      <c r="BR304"/>
    </row>
    <row r="305" spans="1:246" s="37" customFormat="1" x14ac:dyDescent="0.2">
      <c r="A305" s="53" t="s">
        <v>110</v>
      </c>
      <c r="B305" s="54" t="s">
        <v>11</v>
      </c>
      <c r="C305" s="54" t="s">
        <v>14</v>
      </c>
      <c r="D305" s="54" t="s">
        <v>110</v>
      </c>
      <c r="E305" s="54" t="s">
        <v>11</v>
      </c>
      <c r="F305" s="55">
        <v>1.2562089999999999</v>
      </c>
      <c r="G305" s="55">
        <v>1.326862</v>
      </c>
      <c r="H305" s="55">
        <v>1.0996790000000001</v>
      </c>
      <c r="I305" s="55">
        <v>1.3518250000000001</v>
      </c>
      <c r="J305" s="55">
        <v>1.2468870000000001</v>
      </c>
      <c r="K305" s="55">
        <v>1.6034959999999998</v>
      </c>
      <c r="L305" s="55">
        <v>1.5322639999999998</v>
      </c>
      <c r="M305" s="55">
        <v>1.6744299999999999</v>
      </c>
      <c r="N305" s="55">
        <v>1.5608299999999999</v>
      </c>
      <c r="O305" s="55">
        <v>1.7340279999999999</v>
      </c>
      <c r="P305" s="55">
        <v>1.8973169999999999</v>
      </c>
      <c r="Q305" s="55">
        <v>1.8864490000000003</v>
      </c>
      <c r="R305" s="55">
        <v>2.069645</v>
      </c>
      <c r="S305" s="55">
        <v>1.9479249999999999</v>
      </c>
      <c r="T305" s="55">
        <v>1.595064</v>
      </c>
      <c r="U305" s="55">
        <v>2.0484490000000002</v>
      </c>
      <c r="V305" s="55">
        <v>1.9432419999999999</v>
      </c>
      <c r="W305" s="55">
        <v>2.3351349999999997</v>
      </c>
      <c r="X305" s="55">
        <v>2.0396099999999997</v>
      </c>
      <c r="Y305" s="55">
        <v>2.1891119999999997</v>
      </c>
      <c r="Z305" s="55">
        <v>1.9994939999999999</v>
      </c>
      <c r="AA305" s="55">
        <v>2.1859099999999998</v>
      </c>
      <c r="AB305" s="55">
        <v>2.2760009999999999</v>
      </c>
      <c r="AC305" s="55">
        <v>2.4773149999999999</v>
      </c>
      <c r="AD305" s="55">
        <v>2.421719</v>
      </c>
      <c r="AE305" s="55">
        <v>2.6585459999999999</v>
      </c>
      <c r="AF305" s="55">
        <v>2.618179</v>
      </c>
      <c r="AG305" s="55">
        <v>2.6996229999999999</v>
      </c>
      <c r="AH305" s="55">
        <v>2.8562409999999998</v>
      </c>
      <c r="AI305" s="55">
        <v>3.0867</v>
      </c>
      <c r="AJ305" s="55">
        <v>2.8012540000000001</v>
      </c>
      <c r="AK305" s="55">
        <f>AK306/AK304</f>
        <v>2.8201269313365978</v>
      </c>
      <c r="AL305" s="55">
        <f t="shared" ref="AL305:BF305" si="86">AL306/AL304</f>
        <v>2.761943187925413</v>
      </c>
      <c r="AM305" s="55">
        <f t="shared" si="86"/>
        <v>2.6579435899735442</v>
      </c>
      <c r="AN305" s="55">
        <f t="shared" si="86"/>
        <v>2.6793779207580135</v>
      </c>
      <c r="AO305" s="55">
        <f t="shared" si="86"/>
        <v>2.7325502002035114</v>
      </c>
      <c r="AP305" s="55">
        <f t="shared" si="86"/>
        <v>2.8845427996843394</v>
      </c>
      <c r="AQ305" s="55">
        <f t="shared" si="86"/>
        <v>2.94482556065884</v>
      </c>
      <c r="AR305" s="55">
        <f t="shared" si="86"/>
        <v>2.9776393614229018</v>
      </c>
      <c r="AS305" s="55">
        <f t="shared" si="86"/>
        <v>2.9156184706879107</v>
      </c>
      <c r="AT305" s="55">
        <f t="shared" si="86"/>
        <v>3.0813113494047824</v>
      </c>
      <c r="AU305" s="55">
        <f t="shared" si="86"/>
        <v>3.1143266517072803</v>
      </c>
      <c r="AV305" s="55">
        <f t="shared" si="86"/>
        <v>2.7725761716897415</v>
      </c>
      <c r="AW305" s="55">
        <f t="shared" si="86"/>
        <v>3.3234376608471057</v>
      </c>
      <c r="AX305" s="55">
        <f t="shared" si="86"/>
        <v>3.0810132886009849</v>
      </c>
      <c r="AY305" s="55">
        <f t="shared" si="86"/>
        <v>3.0669985550590684</v>
      </c>
      <c r="AZ305" s="55">
        <f t="shared" si="86"/>
        <v>3.0147527196431723</v>
      </c>
      <c r="BA305" s="55">
        <f t="shared" si="86"/>
        <v>3.4859387154614243</v>
      </c>
      <c r="BB305" s="55">
        <f t="shared" si="86"/>
        <v>3.2610181746276501</v>
      </c>
      <c r="BC305" s="55">
        <f t="shared" si="86"/>
        <v>3.0495341845318986</v>
      </c>
      <c r="BD305" s="55">
        <f t="shared" si="86"/>
        <v>3.3614242026106393</v>
      </c>
      <c r="BE305" s="55">
        <f t="shared" si="86"/>
        <v>3.0072753104120991</v>
      </c>
      <c r="BF305" s="55">
        <f t="shared" si="86"/>
        <v>3.3935896002049573</v>
      </c>
      <c r="BG305" s="56">
        <f>BG306/BG304</f>
        <v>3.6341890362013474</v>
      </c>
      <c r="BH305" s="38"/>
      <c r="BI305" s="54"/>
      <c r="BJ305" s="54"/>
      <c r="BK305" s="55"/>
      <c r="BL305" s="55"/>
      <c r="BM305" s="55"/>
      <c r="BN305" s="55"/>
      <c r="BO305" s="57"/>
      <c r="BP305" s="57"/>
      <c r="BQ305" s="57"/>
      <c r="BR305"/>
    </row>
    <row r="306" spans="1:246" s="37" customFormat="1" x14ac:dyDescent="0.2">
      <c r="A306" s="53" t="s">
        <v>110</v>
      </c>
      <c r="B306" s="54" t="s">
        <v>112</v>
      </c>
      <c r="C306" s="54" t="s">
        <v>113</v>
      </c>
      <c r="D306" s="54" t="s">
        <v>110</v>
      </c>
      <c r="E306" s="54" t="s">
        <v>114</v>
      </c>
      <c r="F306" s="2">
        <v>113.682068</v>
      </c>
      <c r="G306" s="2">
        <v>128.319895</v>
      </c>
      <c r="H306" s="2">
        <v>101.707841</v>
      </c>
      <c r="I306" s="2">
        <v>131.192598</v>
      </c>
      <c r="J306" s="2">
        <v>123.566574</v>
      </c>
      <c r="K306" s="2">
        <v>157.08565200000001</v>
      </c>
      <c r="L306" s="2">
        <v>145.58856399999999</v>
      </c>
      <c r="M306" s="2">
        <v>160.68788599999999</v>
      </c>
      <c r="N306" s="2">
        <v>145.95051100000001</v>
      </c>
      <c r="O306" s="2">
        <v>160.429148</v>
      </c>
      <c r="P306" s="2">
        <v>173.960138</v>
      </c>
      <c r="Q306" s="2">
        <v>162.57856200000001</v>
      </c>
      <c r="R306" s="2">
        <v>185.45222899999999</v>
      </c>
      <c r="S306" s="2">
        <v>169.457515</v>
      </c>
      <c r="T306" s="2">
        <v>139.397684</v>
      </c>
      <c r="U306" s="2">
        <v>176.94152399999999</v>
      </c>
      <c r="V306" s="2">
        <v>169.19091800000001</v>
      </c>
      <c r="W306" s="2">
        <v>207.996488</v>
      </c>
      <c r="X306" s="2">
        <v>168.30247600000001</v>
      </c>
      <c r="Y306" s="2">
        <v>191.86682400000001</v>
      </c>
      <c r="Z306" s="2">
        <v>169.21696</v>
      </c>
      <c r="AA306" s="2">
        <v>182.58842999999999</v>
      </c>
      <c r="AB306" s="2">
        <v>177.11453299999999</v>
      </c>
      <c r="AC306" s="2">
        <v>193.95388</v>
      </c>
      <c r="AD306" s="2">
        <v>185.57914099999999</v>
      </c>
      <c r="AE306" s="2">
        <v>201.69667200000001</v>
      </c>
      <c r="AF306" s="2">
        <v>193.81437099999999</v>
      </c>
      <c r="AG306" s="2">
        <v>202.49445600000001</v>
      </c>
      <c r="AH306" s="2">
        <v>215.242424</v>
      </c>
      <c r="AI306" s="2">
        <v>233.14423199999999</v>
      </c>
      <c r="AJ306" s="2">
        <v>205.18969200000001</v>
      </c>
      <c r="AK306" s="2">
        <v>204.85596900000002</v>
      </c>
      <c r="AL306" s="2">
        <v>198.780697</v>
      </c>
      <c r="AM306" s="2">
        <v>180.49176600000001</v>
      </c>
      <c r="AN306" s="2">
        <v>184.18178599999999</v>
      </c>
      <c r="AO306" s="2">
        <v>191.22738799999999</v>
      </c>
      <c r="AP306" s="2">
        <v>212.56750299999999</v>
      </c>
      <c r="AQ306" s="2">
        <v>196.108161</v>
      </c>
      <c r="AR306" s="2">
        <v>192.51739700000002</v>
      </c>
      <c r="AS306" s="2">
        <v>200.76153699999998</v>
      </c>
      <c r="AT306" s="2">
        <v>223.78900000000002</v>
      </c>
      <c r="AU306" s="2">
        <v>235.64650399999999</v>
      </c>
      <c r="AV306" s="2">
        <v>176.78575599999999</v>
      </c>
      <c r="AW306" s="2">
        <v>241.391344</v>
      </c>
      <c r="AX306" s="2">
        <v>232.06831400000002</v>
      </c>
      <c r="AY306" s="2">
        <v>217.691509</v>
      </c>
      <c r="AZ306" s="2">
        <v>218.09359999999998</v>
      </c>
      <c r="BA306" s="2">
        <v>272.68817999999999</v>
      </c>
      <c r="BB306" s="2">
        <v>258.94916699999999</v>
      </c>
      <c r="BC306" s="2">
        <v>223.188637</v>
      </c>
      <c r="BD306" s="2">
        <v>257.88609259999998</v>
      </c>
      <c r="BE306" s="2">
        <v>217.14122799999998</v>
      </c>
      <c r="BF306" s="2">
        <v>251.72734100000002</v>
      </c>
      <c r="BG306" s="58">
        <f>BF306+(BF306*BQ306)</f>
        <v>271.33403801223398</v>
      </c>
      <c r="BH306" s="38"/>
      <c r="BI306" s="54" t="s">
        <v>110</v>
      </c>
      <c r="BJ306" s="54" t="s">
        <v>115</v>
      </c>
      <c r="BK306" s="2"/>
      <c r="BL306" s="2"/>
      <c r="BM306" s="2">
        <v>238.58296999999999</v>
      </c>
      <c r="BN306" s="2">
        <v>257.16586999999998</v>
      </c>
      <c r="BO306" s="57"/>
      <c r="BP306" s="57"/>
      <c r="BQ306" s="57">
        <f>(BN306-BM306)/BM306</f>
        <v>7.7888627172341754E-2</v>
      </c>
      <c r="BR306"/>
    </row>
    <row r="307" spans="1:246" s="37" customFormat="1" x14ac:dyDescent="0.2">
      <c r="A307" s="49" t="s">
        <v>116</v>
      </c>
      <c r="B307" s="50" t="s">
        <v>13</v>
      </c>
      <c r="C307" s="50" t="s">
        <v>15</v>
      </c>
      <c r="D307" s="50" t="s">
        <v>116</v>
      </c>
      <c r="E307" s="50" t="s">
        <v>12</v>
      </c>
      <c r="F307" s="1">
        <v>18.804220000000001</v>
      </c>
      <c r="G307" s="1">
        <v>18.030988000000001</v>
      </c>
      <c r="H307" s="1">
        <v>18.413088999999999</v>
      </c>
      <c r="I307" s="1">
        <v>16.275165999999999</v>
      </c>
      <c r="J307" s="1">
        <v>14.216704</v>
      </c>
      <c r="K307" s="1">
        <v>14.301408</v>
      </c>
      <c r="L307" s="1">
        <v>14.521197000000001</v>
      </c>
      <c r="M307" s="1">
        <v>14.500557000000001</v>
      </c>
      <c r="N307" s="1">
        <v>15.425756</v>
      </c>
      <c r="O307" s="1">
        <v>14.753316999999999</v>
      </c>
      <c r="P307" s="1">
        <v>15.107215999999999</v>
      </c>
      <c r="Q307" s="1">
        <v>16.128927999999998</v>
      </c>
      <c r="R307" s="1">
        <v>15.152383</v>
      </c>
      <c r="S307" s="1">
        <v>15.519170000000001</v>
      </c>
      <c r="T307" s="1">
        <v>14.802727000000001</v>
      </c>
      <c r="U307" s="1">
        <v>14.922223000000001</v>
      </c>
      <c r="V307" s="1">
        <v>15.128962</v>
      </c>
      <c r="W307" s="1">
        <v>13.996612000000001</v>
      </c>
      <c r="X307" s="1">
        <v>14.836436000000001</v>
      </c>
      <c r="Y307" s="1">
        <v>14.548192</v>
      </c>
      <c r="Z307" s="1">
        <v>14.749292000000001</v>
      </c>
      <c r="AA307" s="1">
        <v>15.16456</v>
      </c>
      <c r="AB307" s="1">
        <v>14.990589</v>
      </c>
      <c r="AC307" s="1">
        <v>15.354348</v>
      </c>
      <c r="AD307" s="1">
        <v>16.009629</v>
      </c>
      <c r="AE307" s="1">
        <v>15.650638000000001</v>
      </c>
      <c r="AF307" s="1">
        <v>15.569478</v>
      </c>
      <c r="AG307" s="1">
        <v>15.553984</v>
      </c>
      <c r="AH307" s="1">
        <v>15.258343</v>
      </c>
      <c r="AI307" s="1">
        <v>12.990572999999999</v>
      </c>
      <c r="AJ307" s="1">
        <v>13.783113999999999</v>
      </c>
      <c r="AK307" s="1">
        <v>14.244344</v>
      </c>
      <c r="AL307" s="1">
        <v>13.925827</v>
      </c>
      <c r="AM307" s="1">
        <v>12.712610999999999</v>
      </c>
      <c r="AN307" s="1">
        <v>13.115644</v>
      </c>
      <c r="AO307" s="1">
        <v>13.362166999999999</v>
      </c>
      <c r="AP307" s="1">
        <v>14.60623</v>
      </c>
      <c r="AQ307" s="1">
        <v>13.354357</v>
      </c>
      <c r="AR307" s="1">
        <v>13.088772000000001</v>
      </c>
      <c r="AS307" s="1">
        <v>14.131312000000001</v>
      </c>
      <c r="AT307" s="1">
        <v>14.071624</v>
      </c>
      <c r="AU307" s="1">
        <v>13.830216</v>
      </c>
      <c r="AV307" s="1">
        <v>15.327584</v>
      </c>
      <c r="AW307" s="1">
        <v>16.207599000000002</v>
      </c>
      <c r="AX307" s="1">
        <v>14.304118000000001</v>
      </c>
      <c r="AY307" s="1">
        <v>13.903658</v>
      </c>
      <c r="AZ307" s="1">
        <v>13.941969</v>
      </c>
      <c r="BA307" s="1">
        <v>15.823757000000001</v>
      </c>
      <c r="BB307" s="1">
        <v>14.254515</v>
      </c>
      <c r="BC307" s="1">
        <v>14.303131</v>
      </c>
      <c r="BD307" s="1">
        <v>16.995441</v>
      </c>
      <c r="BE307" s="1">
        <v>18.768784</v>
      </c>
      <c r="BF307" s="1">
        <v>19.525031999999999</v>
      </c>
      <c r="BG307" s="51">
        <f>BF307+(BF307*BQ307)</f>
        <v>19.282741041141033</v>
      </c>
      <c r="BH307" s="38"/>
      <c r="BI307" s="50" t="s">
        <v>117</v>
      </c>
      <c r="BJ307" s="50" t="s">
        <v>118</v>
      </c>
      <c r="BK307" s="1"/>
      <c r="BL307" s="1"/>
      <c r="BM307" s="1">
        <v>19.420999999999999</v>
      </c>
      <c r="BN307" s="1">
        <v>19.18</v>
      </c>
      <c r="BO307" s="52"/>
      <c r="BP307" s="52"/>
      <c r="BQ307" s="52">
        <f>(BN307-BM307)/BM307</f>
        <v>-1.2409247721538523E-2</v>
      </c>
      <c r="BR307"/>
    </row>
    <row r="308" spans="1:246" s="37" customFormat="1" x14ac:dyDescent="0.2">
      <c r="A308" s="53" t="s">
        <v>116</v>
      </c>
      <c r="B308" s="54" t="s">
        <v>11</v>
      </c>
      <c r="C308" s="54" t="s">
        <v>14</v>
      </c>
      <c r="D308" s="54" t="s">
        <v>116</v>
      </c>
      <c r="E308" s="54" t="s">
        <v>11</v>
      </c>
      <c r="F308" s="55">
        <v>2.16947</v>
      </c>
      <c r="G308" s="55">
        <v>2.1203249999999998</v>
      </c>
      <c r="H308" s="55">
        <v>2.0866509999999998</v>
      </c>
      <c r="I308" s="55">
        <v>2.592266</v>
      </c>
      <c r="J308" s="55">
        <v>2.4042169999999996</v>
      </c>
      <c r="K308" s="55">
        <v>2.9091960000000001</v>
      </c>
      <c r="L308" s="55">
        <v>2.7650299999999999</v>
      </c>
      <c r="M308" s="55">
        <v>2.8635470000000001</v>
      </c>
      <c r="N308" s="55">
        <v>3.196793</v>
      </c>
      <c r="O308" s="55">
        <v>3.154048</v>
      </c>
      <c r="P308" s="55">
        <v>3.3122780000000001</v>
      </c>
      <c r="Q308" s="55">
        <v>3.37799</v>
      </c>
      <c r="R308" s="55">
        <v>3.6816440000000004</v>
      </c>
      <c r="S308" s="55">
        <v>3.5105330000000001</v>
      </c>
      <c r="T308" s="55">
        <v>3.72235</v>
      </c>
      <c r="U308" s="55">
        <v>3.6869110000000003</v>
      </c>
      <c r="V308" s="55">
        <v>4.0002529999999998</v>
      </c>
      <c r="W308" s="55">
        <v>4.0612519999999996</v>
      </c>
      <c r="X308" s="55">
        <v>4.3574039999999998</v>
      </c>
      <c r="Y308" s="55">
        <v>4.2114449999999994</v>
      </c>
      <c r="Z308" s="55">
        <v>4.124962</v>
      </c>
      <c r="AA308" s="55">
        <v>4.84701</v>
      </c>
      <c r="AB308" s="55">
        <v>4.5904870000000004</v>
      </c>
      <c r="AC308" s="55">
        <v>4.6175110000000004</v>
      </c>
      <c r="AD308" s="55">
        <v>4.5982000000000003</v>
      </c>
      <c r="AE308" s="55">
        <v>4.7813230000000004</v>
      </c>
      <c r="AF308" s="55">
        <v>4.4845709999999999</v>
      </c>
      <c r="AG308" s="55">
        <v>4.577871</v>
      </c>
      <c r="AH308" s="55">
        <v>4.6930399999999999</v>
      </c>
      <c r="AI308" s="55">
        <v>4.2029160000000001</v>
      </c>
      <c r="AJ308" s="55">
        <v>5.2904080000000002</v>
      </c>
      <c r="AK308" s="55">
        <f>AK309/AK307</f>
        <v>4.1810164792425679</v>
      </c>
      <c r="AL308" s="55">
        <f t="shared" ref="AL308:BF308" si="87">AL309/AL307</f>
        <v>4.4355820304244773</v>
      </c>
      <c r="AM308" s="55">
        <f t="shared" si="87"/>
        <v>4.5527091169548095</v>
      </c>
      <c r="AN308" s="55">
        <f t="shared" si="87"/>
        <v>4.8543569801071147</v>
      </c>
      <c r="AO308" s="55">
        <f t="shared" si="87"/>
        <v>5.0292381467766418</v>
      </c>
      <c r="AP308" s="55">
        <f t="shared" si="87"/>
        <v>5.7507703904429821</v>
      </c>
      <c r="AQ308" s="55">
        <f t="shared" si="87"/>
        <v>5.1044494317472564</v>
      </c>
      <c r="AR308" s="55">
        <f t="shared" si="87"/>
        <v>5.6879839453235181</v>
      </c>
      <c r="AS308" s="55">
        <f t="shared" si="87"/>
        <v>4.5769680833598461</v>
      </c>
      <c r="AT308" s="55">
        <f t="shared" si="87"/>
        <v>5.5484362714637623</v>
      </c>
      <c r="AU308" s="55">
        <f t="shared" si="87"/>
        <v>5.659864603705393</v>
      </c>
      <c r="AV308" s="55">
        <f t="shared" si="87"/>
        <v>4.6531132368936952</v>
      </c>
      <c r="AW308" s="55">
        <f t="shared" si="87"/>
        <v>6.0651870150538638</v>
      </c>
      <c r="AX308" s="55">
        <f t="shared" si="87"/>
        <v>6.1463749809670194</v>
      </c>
      <c r="AY308" s="55">
        <f t="shared" si="87"/>
        <v>5.642312188634099</v>
      </c>
      <c r="AZ308" s="55">
        <f t="shared" si="87"/>
        <v>4.960341254524379</v>
      </c>
      <c r="BA308" s="55">
        <f t="shared" si="87"/>
        <v>6.0036895789034173</v>
      </c>
      <c r="BB308" s="55">
        <f t="shared" si="87"/>
        <v>6.0217470043701935</v>
      </c>
      <c r="BC308" s="55">
        <f t="shared" si="87"/>
        <v>6.0485383235320995</v>
      </c>
      <c r="BD308" s="55">
        <f t="shared" si="87"/>
        <v>6.6166501946021876</v>
      </c>
      <c r="BE308" s="55">
        <f t="shared" si="87"/>
        <v>5.1896746214352509</v>
      </c>
      <c r="BF308" s="55">
        <f t="shared" si="87"/>
        <v>6.2088405284047683</v>
      </c>
      <c r="BG308" s="56">
        <f>BG309/BG307</f>
        <v>6.6746129578676241</v>
      </c>
      <c r="BH308" s="38"/>
      <c r="BI308" s="54"/>
      <c r="BJ308" s="54"/>
      <c r="BK308" s="55"/>
      <c r="BL308" s="55"/>
      <c r="BM308" s="55"/>
      <c r="BN308" s="55"/>
      <c r="BO308" s="57"/>
      <c r="BP308" s="57"/>
      <c r="BQ308" s="57"/>
      <c r="BR308"/>
    </row>
    <row r="309" spans="1:246" s="37" customFormat="1" x14ac:dyDescent="0.2">
      <c r="A309" s="53" t="s">
        <v>116</v>
      </c>
      <c r="B309" s="54" t="s">
        <v>112</v>
      </c>
      <c r="C309" s="54" t="s">
        <v>113</v>
      </c>
      <c r="D309" s="54" t="s">
        <v>116</v>
      </c>
      <c r="E309" s="54" t="s">
        <v>114</v>
      </c>
      <c r="F309" s="2">
        <v>40.795200000000001</v>
      </c>
      <c r="G309" s="2">
        <v>38.231558</v>
      </c>
      <c r="H309" s="2">
        <v>38.421691000000003</v>
      </c>
      <c r="I309" s="2">
        <v>42.189551999999999</v>
      </c>
      <c r="J309" s="2">
        <v>34.180036999999999</v>
      </c>
      <c r="K309" s="2">
        <v>41.605606000000002</v>
      </c>
      <c r="L309" s="2">
        <v>40.151541000000002</v>
      </c>
      <c r="M309" s="2">
        <v>41.523023999999999</v>
      </c>
      <c r="N309" s="2">
        <v>49.312947000000001</v>
      </c>
      <c r="O309" s="2">
        <v>46.532671999999998</v>
      </c>
      <c r="P309" s="2">
        <v>50.039296</v>
      </c>
      <c r="Q309" s="2">
        <v>54.483359999999998</v>
      </c>
      <c r="R309" s="2">
        <v>55.785677</v>
      </c>
      <c r="S309" s="2">
        <v>54.480553999999998</v>
      </c>
      <c r="T309" s="2">
        <v>55.100937999999999</v>
      </c>
      <c r="U309" s="2">
        <v>55.016903999999997</v>
      </c>
      <c r="V309" s="2">
        <v>60.519683000000001</v>
      </c>
      <c r="W309" s="2">
        <v>56.843767</v>
      </c>
      <c r="X309" s="2">
        <v>64.648343999999994</v>
      </c>
      <c r="Y309" s="2">
        <v>61.268909999999998</v>
      </c>
      <c r="Z309" s="2">
        <v>60.840276000000003</v>
      </c>
      <c r="AA309" s="2">
        <v>73.502780999999999</v>
      </c>
      <c r="AB309" s="2">
        <v>68.814100999999994</v>
      </c>
      <c r="AC309" s="2">
        <v>70.898875000000004</v>
      </c>
      <c r="AD309" s="2">
        <v>73.615476000000001</v>
      </c>
      <c r="AE309" s="2">
        <v>74.830758000000003</v>
      </c>
      <c r="AF309" s="2">
        <v>69.822423999999998</v>
      </c>
      <c r="AG309" s="2">
        <v>71.204139999999995</v>
      </c>
      <c r="AH309" s="2">
        <v>71.608009999999993</v>
      </c>
      <c r="AI309" s="2">
        <v>54.598292999999998</v>
      </c>
      <c r="AJ309" s="2">
        <v>72.918291999999994</v>
      </c>
      <c r="AK309" s="2">
        <v>59.555836999999997</v>
      </c>
      <c r="AL309" s="2">
        <v>61.769148000000001</v>
      </c>
      <c r="AM309" s="2">
        <v>57.876819999999995</v>
      </c>
      <c r="AN309" s="2">
        <v>63.668017999999996</v>
      </c>
      <c r="AO309" s="2">
        <v>67.201520000000002</v>
      </c>
      <c r="AP309" s="2">
        <v>83.997074999999995</v>
      </c>
      <c r="AQ309" s="2">
        <v>68.166640000000001</v>
      </c>
      <c r="AR309" s="2">
        <v>74.448724999999996</v>
      </c>
      <c r="AS309" s="2">
        <v>64.678563999999994</v>
      </c>
      <c r="AT309" s="2">
        <v>78.075508999999997</v>
      </c>
      <c r="AU309" s="2">
        <v>78.277149999999992</v>
      </c>
      <c r="AV309" s="2">
        <v>71.32098400000001</v>
      </c>
      <c r="AW309" s="2">
        <v>98.302119000000005</v>
      </c>
      <c r="AX309" s="2">
        <v>87.918473000000006</v>
      </c>
      <c r="AY309" s="2">
        <v>78.448779000000002</v>
      </c>
      <c r="AZ309" s="2">
        <v>69.156924000000004</v>
      </c>
      <c r="BA309" s="2">
        <v>95.000925000000009</v>
      </c>
      <c r="BB309" s="2">
        <v>85.837082999999993</v>
      </c>
      <c r="BC309" s="2">
        <v>86.513036</v>
      </c>
      <c r="BD309" s="2">
        <v>112.452888</v>
      </c>
      <c r="BE309" s="2">
        <v>97.403881999999996</v>
      </c>
      <c r="BF309" s="2">
        <v>121.22781000000001</v>
      </c>
      <c r="BG309" s="58">
        <f>BF309+(BF309*BQ309)</f>
        <v>128.70483321640577</v>
      </c>
      <c r="BH309" s="38"/>
      <c r="BI309" s="54" t="s">
        <v>117</v>
      </c>
      <c r="BJ309" s="54" t="s">
        <v>119</v>
      </c>
      <c r="BK309" s="2"/>
      <c r="BL309" s="2"/>
      <c r="BM309" s="2">
        <v>118.76300000000001</v>
      </c>
      <c r="BN309" s="2">
        <v>126.08799999999999</v>
      </c>
      <c r="BO309" s="57"/>
      <c r="BP309" s="57"/>
      <c r="BQ309" s="57">
        <f>(BN309-BM309)/BM309</f>
        <v>6.1677458467704491E-2</v>
      </c>
      <c r="BR309"/>
    </row>
    <row r="310" spans="1:246" s="37" customFormat="1" x14ac:dyDescent="0.2">
      <c r="A310" s="49" t="s">
        <v>120</v>
      </c>
      <c r="B310" s="50" t="s">
        <v>13</v>
      </c>
      <c r="C310" s="50" t="s">
        <v>15</v>
      </c>
      <c r="D310" s="50" t="s">
        <v>121</v>
      </c>
      <c r="E310" s="50" t="s">
        <v>12</v>
      </c>
      <c r="F310" s="1">
        <v>0.44781500000000002</v>
      </c>
      <c r="G310" s="1">
        <v>0.43331900000000001</v>
      </c>
      <c r="H310" s="1">
        <v>0.46415499999999998</v>
      </c>
      <c r="I310" s="1">
        <v>0.52653099999999997</v>
      </c>
      <c r="J310" s="1">
        <v>0.54776599999999998</v>
      </c>
      <c r="K310" s="1">
        <v>0.57967400000000002</v>
      </c>
      <c r="L310" s="1">
        <v>0.62624000000000002</v>
      </c>
      <c r="M310" s="1">
        <v>0.67554899999999996</v>
      </c>
      <c r="N310" s="1">
        <v>0.72016000000000002</v>
      </c>
      <c r="O310" s="1">
        <v>0.74735700000000005</v>
      </c>
      <c r="P310" s="1">
        <v>0.78567600000000004</v>
      </c>
      <c r="Q310" s="1">
        <v>0.820218</v>
      </c>
      <c r="R310" s="1">
        <v>0.86407199999999995</v>
      </c>
      <c r="S310" s="1">
        <v>0.89176299999999997</v>
      </c>
      <c r="T310" s="1">
        <v>0.87445600000000001</v>
      </c>
      <c r="U310" s="1">
        <v>0.89772200000000002</v>
      </c>
      <c r="V310" s="1">
        <v>0.94056099999999998</v>
      </c>
      <c r="W310" s="1">
        <v>0.97666299999999995</v>
      </c>
      <c r="X310" s="1">
        <v>0.99336899999999995</v>
      </c>
      <c r="Y310" s="1">
        <v>1.034057</v>
      </c>
      <c r="Z310" s="1">
        <v>0.98059600000000002</v>
      </c>
      <c r="AA310" s="1">
        <v>1.0096769999999999</v>
      </c>
      <c r="AB310" s="1">
        <v>0.99127500000000002</v>
      </c>
      <c r="AC310" s="1">
        <v>1.0703020000000001</v>
      </c>
      <c r="AD310" s="1">
        <v>1.063391</v>
      </c>
      <c r="AE310" s="1">
        <v>1.0337940000000001</v>
      </c>
      <c r="AF310" s="1">
        <v>1.072756</v>
      </c>
      <c r="AG310" s="1">
        <v>1.1073010000000001</v>
      </c>
      <c r="AH310" s="1">
        <v>1.071817</v>
      </c>
      <c r="AI310" s="1">
        <v>1.0633459999999999</v>
      </c>
      <c r="AJ310" s="1">
        <v>1.0169980000000001</v>
      </c>
      <c r="AK310" s="1">
        <v>1.0255019999999999</v>
      </c>
      <c r="AL310" s="1">
        <v>0.99264099999999988</v>
      </c>
      <c r="AM310" s="1">
        <v>0.92934600000000001</v>
      </c>
      <c r="AN310" s="1">
        <v>0.84326200000000007</v>
      </c>
      <c r="AO310" s="1">
        <v>0.95087500000000003</v>
      </c>
      <c r="AP310" s="1">
        <v>0.94057199999999996</v>
      </c>
      <c r="AQ310" s="1">
        <v>0.84218400000000004</v>
      </c>
      <c r="AR310" s="1">
        <v>0.88623399999999997</v>
      </c>
      <c r="AS310" s="1">
        <v>0.91219899999999998</v>
      </c>
      <c r="AT310" s="1">
        <v>0.736792</v>
      </c>
      <c r="AU310" s="1">
        <v>0.75594899999999998</v>
      </c>
      <c r="AV310" s="1">
        <v>0.85403399999999996</v>
      </c>
      <c r="AW310" s="1">
        <v>0.79587299999999994</v>
      </c>
      <c r="AX310" s="1">
        <v>0.79657359999999999</v>
      </c>
      <c r="AY310" s="1">
        <v>0.81845199999999996</v>
      </c>
      <c r="AZ310" s="1">
        <v>0.81603099999999995</v>
      </c>
      <c r="BA310" s="1">
        <v>0.77553899999999998</v>
      </c>
      <c r="BB310" s="1">
        <v>0.86742799999999998</v>
      </c>
      <c r="BC310" s="1">
        <v>0.92744000000000004</v>
      </c>
      <c r="BD310" s="1">
        <v>0.91534899999999997</v>
      </c>
      <c r="BE310" s="1">
        <v>0.936612</v>
      </c>
      <c r="BF310" s="1">
        <v>0.86521300000000001</v>
      </c>
      <c r="BG310" s="51">
        <f>BF310+(BF310*BQ310)</f>
        <v>0.88968440223569301</v>
      </c>
      <c r="BH310" s="38"/>
      <c r="BI310" s="50" t="s">
        <v>120</v>
      </c>
      <c r="BJ310" s="50" t="s">
        <v>111</v>
      </c>
      <c r="BK310" s="1"/>
      <c r="BL310" s="1"/>
      <c r="BM310" s="1">
        <v>0.74070999999999987</v>
      </c>
      <c r="BN310" s="1">
        <v>0.76166</v>
      </c>
      <c r="BO310" s="52"/>
      <c r="BP310" s="52"/>
      <c r="BQ310" s="52">
        <f>(BN310-BM310)/BM310</f>
        <v>2.8283673772461746E-2</v>
      </c>
      <c r="BR310"/>
    </row>
    <row r="311" spans="1:246" s="37" customFormat="1" x14ac:dyDescent="0.2">
      <c r="A311" s="53" t="s">
        <v>120</v>
      </c>
      <c r="B311" s="54" t="s">
        <v>11</v>
      </c>
      <c r="C311" s="54" t="s">
        <v>14</v>
      </c>
      <c r="D311" s="54" t="s">
        <v>121</v>
      </c>
      <c r="E311" s="54" t="s">
        <v>11</v>
      </c>
      <c r="F311" s="55">
        <v>4.1199959999999995</v>
      </c>
      <c r="G311" s="55">
        <v>4.1652750000000003</v>
      </c>
      <c r="H311" s="55">
        <v>3.9805220000000001</v>
      </c>
      <c r="I311" s="55">
        <v>3.8435339999999996</v>
      </c>
      <c r="J311" s="55">
        <v>3.4237900000000003</v>
      </c>
      <c r="K311" s="55">
        <v>3.7318220000000002</v>
      </c>
      <c r="L311" s="55">
        <v>3.9923879999999996</v>
      </c>
      <c r="M311" s="55">
        <v>3.7102730000000004</v>
      </c>
      <c r="N311" s="55">
        <v>4.0167209999999995</v>
      </c>
      <c r="O311" s="55">
        <v>3.9835940000000001</v>
      </c>
      <c r="P311" s="55">
        <v>3.9944349999999997</v>
      </c>
      <c r="Q311" s="55">
        <v>3.8012629999999996</v>
      </c>
      <c r="R311" s="55">
        <v>4.1696999999999997</v>
      </c>
      <c r="S311" s="55">
        <v>4.1099500000000004</v>
      </c>
      <c r="T311" s="55">
        <v>4.3143150000000006</v>
      </c>
      <c r="U311" s="55">
        <v>3.8936359999999999</v>
      </c>
      <c r="V311" s="55">
        <v>3.758724</v>
      </c>
      <c r="W311" s="55">
        <v>3.8608099999999999</v>
      </c>
      <c r="X311" s="55">
        <v>4.2801019999999994</v>
      </c>
      <c r="Y311" s="55">
        <v>4.2938210000000003</v>
      </c>
      <c r="Z311" s="55">
        <v>4.166347</v>
      </c>
      <c r="AA311" s="55">
        <v>4.1514009999999999</v>
      </c>
      <c r="AB311" s="55">
        <v>4.2023019999999995</v>
      </c>
      <c r="AC311" s="55">
        <v>4.2098839999999997</v>
      </c>
      <c r="AD311" s="55">
        <v>4.301914</v>
      </c>
      <c r="AE311" s="55">
        <v>4.5331269999999995</v>
      </c>
      <c r="AF311" s="55">
        <v>4.2709589999999995</v>
      </c>
      <c r="AG311" s="55">
        <v>4.3430400000000002</v>
      </c>
      <c r="AH311" s="55">
        <v>4.0810879999999994</v>
      </c>
      <c r="AI311" s="55">
        <v>4.2981610000000003</v>
      </c>
      <c r="AJ311" s="55">
        <v>4.2177620000000005</v>
      </c>
      <c r="AK311" s="55">
        <f>AK312/AK310</f>
        <v>4.1112372282062841</v>
      </c>
      <c r="AL311" s="55">
        <f t="shared" ref="AL311:BF311" si="88">AL312/AL310</f>
        <v>3.8897970162425288</v>
      </c>
      <c r="AM311" s="55">
        <f t="shared" si="88"/>
        <v>3.9902662732717413</v>
      </c>
      <c r="AN311" s="55">
        <f t="shared" si="88"/>
        <v>3.9399380026610942</v>
      </c>
      <c r="AO311" s="55">
        <f t="shared" si="88"/>
        <v>4.1594121204154062</v>
      </c>
      <c r="AP311" s="55">
        <f t="shared" si="88"/>
        <v>4.1515450172873534</v>
      </c>
      <c r="AQ311" s="55">
        <f t="shared" si="88"/>
        <v>4.546473217254186</v>
      </c>
      <c r="AR311" s="55">
        <f t="shared" si="88"/>
        <v>4.4900252077893654</v>
      </c>
      <c r="AS311" s="55">
        <f t="shared" si="88"/>
        <v>4.0568055873773163</v>
      </c>
      <c r="AT311" s="55">
        <f t="shared" si="88"/>
        <v>4.7912463761821522</v>
      </c>
      <c r="AU311" s="55">
        <f t="shared" si="88"/>
        <v>4.9627223529629649</v>
      </c>
      <c r="AV311" s="55">
        <f t="shared" si="88"/>
        <v>4.7630562717643565</v>
      </c>
      <c r="AW311" s="55">
        <f t="shared" si="88"/>
        <v>5.1707621693410886</v>
      </c>
      <c r="AX311" s="55">
        <f t="shared" si="88"/>
        <v>5.0418856462227719</v>
      </c>
      <c r="AY311" s="55">
        <f t="shared" si="88"/>
        <v>5.0355524820026103</v>
      </c>
      <c r="AZ311" s="55">
        <f t="shared" si="88"/>
        <v>5.2382384982923442</v>
      </c>
      <c r="BA311" s="55">
        <f t="shared" si="88"/>
        <v>5.1942571553461523</v>
      </c>
      <c r="BB311" s="55">
        <f t="shared" si="88"/>
        <v>5.6975207164168093</v>
      </c>
      <c r="BC311" s="55">
        <f t="shared" si="88"/>
        <v>5.5444589407401006</v>
      </c>
      <c r="BD311" s="55">
        <f t="shared" si="88"/>
        <v>5.5501923310125427</v>
      </c>
      <c r="BE311" s="55">
        <f t="shared" si="88"/>
        <v>5.6316681827693849</v>
      </c>
      <c r="BF311" s="55">
        <f t="shared" si="88"/>
        <v>5.593572912103725</v>
      </c>
      <c r="BG311" s="56">
        <f>BG312/BG310</f>
        <v>5.4747763480497715</v>
      </c>
      <c r="BH311" s="38"/>
      <c r="BI311" s="54"/>
      <c r="BJ311" s="54"/>
      <c r="BK311" s="55"/>
      <c r="BL311" s="55"/>
      <c r="BM311" s="55"/>
      <c r="BN311" s="55"/>
      <c r="BO311" s="57"/>
      <c r="BP311" s="57"/>
      <c r="BQ311" s="57"/>
      <c r="BR311"/>
    </row>
    <row r="312" spans="1:246" s="37" customFormat="1" x14ac:dyDescent="0.2">
      <c r="A312" s="53" t="s">
        <v>120</v>
      </c>
      <c r="B312" s="54" t="s">
        <v>112</v>
      </c>
      <c r="C312" s="54" t="s">
        <v>113</v>
      </c>
      <c r="D312" s="54" t="s">
        <v>121</v>
      </c>
      <c r="E312" s="54" t="s">
        <v>114</v>
      </c>
      <c r="F312" s="2">
        <v>1.8449960000000001</v>
      </c>
      <c r="G312" s="2">
        <v>1.8048930000000001</v>
      </c>
      <c r="H312" s="2">
        <v>1.8475790000000001</v>
      </c>
      <c r="I312" s="2">
        <v>2.0237400000000001</v>
      </c>
      <c r="J312" s="2">
        <v>1.8754360000000001</v>
      </c>
      <c r="K312" s="2">
        <v>2.1632400000000001</v>
      </c>
      <c r="L312" s="2">
        <v>2.5001929999999999</v>
      </c>
      <c r="M312" s="2">
        <v>2.5064709999999999</v>
      </c>
      <c r="N312" s="2">
        <v>2.8926820000000002</v>
      </c>
      <c r="O312" s="2">
        <v>2.9771670000000001</v>
      </c>
      <c r="P312" s="2">
        <v>3.1383320000000001</v>
      </c>
      <c r="Q312" s="2">
        <v>3.117864</v>
      </c>
      <c r="R312" s="2">
        <v>3.6029209999999998</v>
      </c>
      <c r="S312" s="2">
        <v>3.6651009999999999</v>
      </c>
      <c r="T312" s="2">
        <v>3.7726790000000001</v>
      </c>
      <c r="U312" s="2">
        <v>3.495403</v>
      </c>
      <c r="V312" s="2">
        <v>3.5353089999999998</v>
      </c>
      <c r="W312" s="2">
        <v>3.7707099999999998</v>
      </c>
      <c r="X312" s="2">
        <v>4.2517209999999999</v>
      </c>
      <c r="Y312" s="2">
        <v>4.4400560000000002</v>
      </c>
      <c r="Z312" s="2">
        <v>4.0855030000000001</v>
      </c>
      <c r="AA312" s="2">
        <v>4.1915740000000001</v>
      </c>
      <c r="AB312" s="2">
        <v>4.1656370000000003</v>
      </c>
      <c r="AC312" s="2">
        <v>4.5058470000000002</v>
      </c>
      <c r="AD312" s="2">
        <v>4.5746169999999999</v>
      </c>
      <c r="AE312" s="2">
        <v>4.6863190000000001</v>
      </c>
      <c r="AF312" s="2">
        <v>4.5816970000000001</v>
      </c>
      <c r="AG312" s="2">
        <v>4.8090529999999996</v>
      </c>
      <c r="AH312" s="2">
        <v>4.3741789999999998</v>
      </c>
      <c r="AI312" s="2">
        <v>4.5704320000000003</v>
      </c>
      <c r="AJ312" s="2">
        <v>4.2894560000000004</v>
      </c>
      <c r="AK312" s="2">
        <v>4.2160820000000001</v>
      </c>
      <c r="AL312" s="2">
        <v>3.8611719999999998</v>
      </c>
      <c r="AM312" s="2">
        <v>3.7083379999999999</v>
      </c>
      <c r="AN312" s="2">
        <v>3.3224</v>
      </c>
      <c r="AO312" s="2">
        <v>3.9550809999999998</v>
      </c>
      <c r="AP312" s="2">
        <v>3.904827</v>
      </c>
      <c r="AQ312" s="2">
        <v>3.8289669999999996</v>
      </c>
      <c r="AR312" s="2">
        <v>3.9792130000000001</v>
      </c>
      <c r="AS312" s="2">
        <v>3.7006140000000003</v>
      </c>
      <c r="AT312" s="2">
        <v>3.5301520000000002</v>
      </c>
      <c r="AU312" s="2">
        <v>3.7515650000000003</v>
      </c>
      <c r="AV312" s="2">
        <v>4.067812</v>
      </c>
      <c r="AW312" s="2">
        <v>4.1152699999999998</v>
      </c>
      <c r="AX312" s="2">
        <v>4.0162329999999997</v>
      </c>
      <c r="AY312" s="2">
        <v>4.1213579999999999</v>
      </c>
      <c r="AZ312" s="2">
        <v>4.2745649999999999</v>
      </c>
      <c r="BA312" s="2">
        <v>4.0283489999999995</v>
      </c>
      <c r="BB312" s="2">
        <v>4.9421889999999999</v>
      </c>
      <c r="BC312" s="2">
        <v>5.1421529999999995</v>
      </c>
      <c r="BD312" s="2">
        <v>5.0803630000000002</v>
      </c>
      <c r="BE312" s="2">
        <v>5.2746879999999994</v>
      </c>
      <c r="BF312" s="2">
        <v>4.8396319999999999</v>
      </c>
      <c r="BG312" s="58">
        <f>BF312+(BF312*BQ312)</f>
        <v>4.8708231225887717</v>
      </c>
      <c r="BH312" s="38"/>
      <c r="BI312" s="54" t="s">
        <v>120</v>
      </c>
      <c r="BJ312" s="54" t="s">
        <v>115</v>
      </c>
      <c r="BK312" s="2"/>
      <c r="BL312" s="2"/>
      <c r="BM312" s="2">
        <v>2.6672099999999999</v>
      </c>
      <c r="BN312" s="2">
        <v>2.6843999999999997</v>
      </c>
      <c r="BO312" s="57"/>
      <c r="BP312" s="57"/>
      <c r="BQ312" s="57">
        <f>(BN312-BM312)/BM312</f>
        <v>6.4449368441179423E-3</v>
      </c>
      <c r="BR312"/>
    </row>
    <row r="313" spans="1:246" s="37" customFormat="1" x14ac:dyDescent="0.2">
      <c r="A313" s="59" t="s">
        <v>122</v>
      </c>
      <c r="B313" s="4" t="s">
        <v>13</v>
      </c>
      <c r="C313" s="4" t="s">
        <v>15</v>
      </c>
      <c r="D313" s="60" t="s">
        <v>123</v>
      </c>
      <c r="E313" s="4" t="s">
        <v>12</v>
      </c>
      <c r="F313" s="61">
        <v>191.240399</v>
      </c>
      <c r="G313" s="61">
        <v>195.01818900000001</v>
      </c>
      <c r="H313" s="61">
        <v>191.986403</v>
      </c>
      <c r="I313" s="61">
        <v>195.79741999999999</v>
      </c>
      <c r="J313" s="61">
        <v>193.86026200000001</v>
      </c>
      <c r="K313" s="61">
        <v>191.00449800000001</v>
      </c>
      <c r="L313" s="61">
        <v>188.81546299999999</v>
      </c>
      <c r="M313" s="61">
        <v>189.44488799999999</v>
      </c>
      <c r="N313" s="61">
        <v>189.23433800000001</v>
      </c>
      <c r="O313" s="61">
        <v>185.60771</v>
      </c>
      <c r="P313" s="61">
        <v>184.889837</v>
      </c>
      <c r="Q313" s="61">
        <v>186.68269000000001</v>
      </c>
      <c r="R313" s="61">
        <v>190.949635</v>
      </c>
      <c r="S313" s="61">
        <v>192.68653</v>
      </c>
      <c r="T313" s="61">
        <v>192.95394099999999</v>
      </c>
      <c r="U313" s="61">
        <v>193.567791</v>
      </c>
      <c r="V313" s="61">
        <v>195.01147399999999</v>
      </c>
      <c r="W313" s="61">
        <v>194.329553</v>
      </c>
      <c r="X313" s="61">
        <v>191.60668000000001</v>
      </c>
      <c r="Y313" s="61">
        <v>192.386897</v>
      </c>
      <c r="Z313" s="61">
        <v>189.38591099999999</v>
      </c>
      <c r="AA313" s="61">
        <v>187.83980700000001</v>
      </c>
      <c r="AB313" s="61">
        <v>184.25385399999999</v>
      </c>
      <c r="AC313" s="61">
        <v>182.86559</v>
      </c>
      <c r="AD313" s="61">
        <v>180.57602900000001</v>
      </c>
      <c r="AE313" s="61">
        <v>178.828844</v>
      </c>
      <c r="AF313" s="61">
        <v>176.73141899999999</v>
      </c>
      <c r="AG313" s="61">
        <v>176.26792800000001</v>
      </c>
      <c r="AH313" s="61">
        <v>172.94099199999999</v>
      </c>
      <c r="AI313" s="61">
        <v>170.20231799999999</v>
      </c>
      <c r="AJ313" s="61">
        <v>169.42744200000001</v>
      </c>
      <c r="AK313" s="61">
        <v>167.544961</v>
      </c>
      <c r="AL313" s="61">
        <v>165.537926</v>
      </c>
      <c r="AM313" s="61">
        <v>157.26286299999998</v>
      </c>
      <c r="AN313" s="61">
        <v>151.8775</v>
      </c>
      <c r="AO313" s="61">
        <v>148.57308599999999</v>
      </c>
      <c r="AP313" s="61">
        <v>152.583281</v>
      </c>
      <c r="AQ313" s="61">
        <v>133.93867900000001</v>
      </c>
      <c r="AR313" s="61">
        <v>130.63856799999999</v>
      </c>
      <c r="AS313" s="61">
        <v>138.54266999999999</v>
      </c>
      <c r="AT313" s="61">
        <v>143.71832699999999</v>
      </c>
      <c r="AU313" s="61">
        <v>143.834823</v>
      </c>
      <c r="AV313" s="61">
        <v>131.42975300000001</v>
      </c>
      <c r="AW313" s="61">
        <v>141.80528799999999</v>
      </c>
      <c r="AX313" s="61">
        <v>140.4674143</v>
      </c>
      <c r="AY313" s="61">
        <v>137.320446</v>
      </c>
      <c r="AZ313" s="61">
        <v>137.02807899999999</v>
      </c>
      <c r="BA313" s="61">
        <v>147.48949719999999</v>
      </c>
      <c r="BB313" s="61">
        <v>144.37283100000002</v>
      </c>
      <c r="BC313" s="61">
        <v>129.55448230000002</v>
      </c>
      <c r="BD313" s="61">
        <v>139.52675304000002</v>
      </c>
      <c r="BE313" s="61">
        <v>136.77856929999999</v>
      </c>
      <c r="BF313" s="61">
        <v>140.52511584000001</v>
      </c>
      <c r="BG313" s="62">
        <f>BF313+(BF313*BQ313)</f>
        <v>141.8229676171471</v>
      </c>
      <c r="BH313" s="38"/>
      <c r="BI313" s="60" t="s">
        <v>124</v>
      </c>
      <c r="BJ313" s="4" t="s">
        <v>111</v>
      </c>
      <c r="BK313" s="61"/>
      <c r="BL313" s="61"/>
      <c r="BM313" s="61">
        <v>137.30482000000001</v>
      </c>
      <c r="BN313" s="61">
        <v>138.57292999999999</v>
      </c>
      <c r="BO313" s="63"/>
      <c r="BP313" s="63"/>
      <c r="BQ313" s="63">
        <f>(BN313-BM313)/BM313</f>
        <v>9.2357282140567154E-3</v>
      </c>
      <c r="BR313"/>
    </row>
    <row r="314" spans="1:246" s="37" customFormat="1" x14ac:dyDescent="0.2">
      <c r="A314" s="5" t="s">
        <v>122</v>
      </c>
      <c r="B314" s="5" t="s">
        <v>11</v>
      </c>
      <c r="C314" s="5" t="s">
        <v>14</v>
      </c>
      <c r="D314" s="5" t="s">
        <v>123</v>
      </c>
      <c r="E314" s="5" t="s">
        <v>11</v>
      </c>
      <c r="F314" s="64">
        <v>1.378938</v>
      </c>
      <c r="G314" s="64">
        <v>1.4424540000000001</v>
      </c>
      <c r="H314" s="64">
        <v>1.302101</v>
      </c>
      <c r="I314" s="64">
        <v>1.513787</v>
      </c>
      <c r="J314" s="64">
        <v>1.428803</v>
      </c>
      <c r="K314" s="64">
        <v>1.7080070000000001</v>
      </c>
      <c r="L314" s="64">
        <v>1.7067599999999998</v>
      </c>
      <c r="M314" s="64">
        <v>1.816845</v>
      </c>
      <c r="N314" s="64">
        <v>1.801223</v>
      </c>
      <c r="O314" s="64">
        <v>1.8897900000000001</v>
      </c>
      <c r="P314" s="64">
        <v>2.050351</v>
      </c>
      <c r="Q314" s="64">
        <v>1.993161</v>
      </c>
      <c r="R314" s="64">
        <v>2.2022840000000001</v>
      </c>
      <c r="S314" s="64">
        <v>2.1227849999999999</v>
      </c>
      <c r="T314" s="64">
        <v>1.791882</v>
      </c>
      <c r="U314" s="64">
        <v>2.1722399999999999</v>
      </c>
      <c r="V314" s="64">
        <v>2.0840009999999998</v>
      </c>
      <c r="W314" s="64">
        <v>2.3892439999999997</v>
      </c>
      <c r="X314" s="64">
        <v>2.1022340000000002</v>
      </c>
      <c r="Y314" s="64">
        <v>2.2269049999999999</v>
      </c>
      <c r="Z314" s="64">
        <v>2.046338</v>
      </c>
      <c r="AA314" s="64">
        <v>2.3314119999999998</v>
      </c>
      <c r="AB314" s="64">
        <v>2.3334580000000003</v>
      </c>
      <c r="AC314" s="64">
        <v>2.5051969999999999</v>
      </c>
      <c r="AD314" s="64">
        <v>2.508378</v>
      </c>
      <c r="AE314" s="64">
        <v>2.623901</v>
      </c>
      <c r="AF314" s="64">
        <v>2.6045180000000001</v>
      </c>
      <c r="AG314" s="64">
        <v>2.5984799999999999</v>
      </c>
      <c r="AH314" s="64">
        <v>2.7790490000000001</v>
      </c>
      <c r="AI314" s="64">
        <v>2.9017439999999999</v>
      </c>
      <c r="AJ314" s="64">
        <v>2.7127590000000001</v>
      </c>
      <c r="AK314" s="64">
        <f>AK315/AK313</f>
        <v>2.6469324493739923</v>
      </c>
      <c r="AL314" s="64">
        <f t="shared" ref="AL314:BF314" si="89">AL315/AL313</f>
        <v>2.6660714475787257</v>
      </c>
      <c r="AM314" s="64">
        <f t="shared" si="89"/>
        <v>2.5864447476070689</v>
      </c>
      <c r="AN314" s="64">
        <f t="shared" si="89"/>
        <v>2.5862850652664156</v>
      </c>
      <c r="AO314" s="64">
        <f t="shared" si="89"/>
        <v>2.7605275561147056</v>
      </c>
      <c r="AP314" s="64">
        <f t="shared" si="89"/>
        <v>3.032989885700518</v>
      </c>
      <c r="AQ314" s="64">
        <f t="shared" si="89"/>
        <v>3.0063706840053275</v>
      </c>
      <c r="AR314" s="64">
        <f t="shared" si="89"/>
        <v>3.0662194643774723</v>
      </c>
      <c r="AS314" s="64">
        <f t="shared" si="89"/>
        <v>2.9342723148038075</v>
      </c>
      <c r="AT314" s="64">
        <f t="shared" si="89"/>
        <v>3.1919350063127303</v>
      </c>
      <c r="AU314" s="64">
        <f t="shared" si="89"/>
        <v>3.2427750962644142</v>
      </c>
      <c r="AV314" s="64">
        <f t="shared" si="89"/>
        <v>2.9275957628863534</v>
      </c>
      <c r="AW314" s="64">
        <f t="shared" si="89"/>
        <v>3.5065782948799487</v>
      </c>
      <c r="AX314" s="64">
        <f t="shared" si="89"/>
        <v>3.2535555401050762</v>
      </c>
      <c r="AY314" s="64">
        <f t="shared" si="89"/>
        <v>3.168909959701121</v>
      </c>
      <c r="AZ314" s="64">
        <f t="shared" si="89"/>
        <v>3.1150132229468093</v>
      </c>
      <c r="BA314" s="64">
        <f t="shared" si="89"/>
        <v>3.6286465650789408</v>
      </c>
      <c r="BB314" s="64">
        <f t="shared" si="89"/>
        <v>3.4874897867729691</v>
      </c>
      <c r="BC314" s="64">
        <f t="shared" si="89"/>
        <v>3.3333827771391582</v>
      </c>
      <c r="BD314" s="64">
        <f t="shared" si="89"/>
        <v>3.6364585597038985</v>
      </c>
      <c r="BE314" s="64">
        <f t="shared" si="89"/>
        <v>3.2816005679626596</v>
      </c>
      <c r="BF314" s="64">
        <f t="shared" si="89"/>
        <v>3.6961032262117217</v>
      </c>
      <c r="BG314" s="65">
        <f>BG315/BG313</f>
        <v>3.8780709662960562</v>
      </c>
      <c r="BH314" s="38"/>
      <c r="BI314" s="5"/>
      <c r="BJ314" s="5"/>
      <c r="BK314" s="64"/>
      <c r="BL314" s="64"/>
      <c r="BM314" s="64"/>
      <c r="BN314" s="64"/>
      <c r="BO314" s="66"/>
      <c r="BP314" s="66"/>
      <c r="BQ314" s="66"/>
      <c r="BR314"/>
    </row>
    <row r="315" spans="1:246" s="37" customFormat="1" x14ac:dyDescent="0.2">
      <c r="A315" s="5" t="s">
        <v>122</v>
      </c>
      <c r="B315" s="5" t="s">
        <v>112</v>
      </c>
      <c r="C315" s="5" t="s">
        <v>113</v>
      </c>
      <c r="D315" s="5" t="s">
        <v>123</v>
      </c>
      <c r="E315" s="5" t="s">
        <v>114</v>
      </c>
      <c r="F315" s="67">
        <v>263.70856099999997</v>
      </c>
      <c r="G315" s="67">
        <v>281.30486400000001</v>
      </c>
      <c r="H315" s="67">
        <v>249.98559700000001</v>
      </c>
      <c r="I315" s="67">
        <v>296.39550100000002</v>
      </c>
      <c r="J315" s="67">
        <v>276.98817700000001</v>
      </c>
      <c r="K315" s="67">
        <v>326.23710799999998</v>
      </c>
      <c r="L315" s="67">
        <v>322.26265999999998</v>
      </c>
      <c r="M315" s="67">
        <v>344.19199600000002</v>
      </c>
      <c r="N315" s="67">
        <v>340.85321699999997</v>
      </c>
      <c r="O315" s="67">
        <v>350.75961899999999</v>
      </c>
      <c r="P315" s="67">
        <v>379.08900199999999</v>
      </c>
      <c r="Q315" s="67">
        <v>372.088685</v>
      </c>
      <c r="R315" s="67">
        <v>420.52524499999998</v>
      </c>
      <c r="S315" s="67">
        <v>409.03203600000001</v>
      </c>
      <c r="T315" s="67">
        <v>345.75062500000001</v>
      </c>
      <c r="U315" s="67">
        <v>420.47576099999998</v>
      </c>
      <c r="V315" s="67">
        <v>406.40405399999997</v>
      </c>
      <c r="W315" s="67">
        <v>464.30079699999999</v>
      </c>
      <c r="X315" s="67">
        <v>402.80207799999999</v>
      </c>
      <c r="Y315" s="67">
        <v>428.427277</v>
      </c>
      <c r="Z315" s="67">
        <v>387.54758099999998</v>
      </c>
      <c r="AA315" s="67">
        <v>437.93192599999998</v>
      </c>
      <c r="AB315" s="67">
        <v>429.94858900000003</v>
      </c>
      <c r="AC315" s="67">
        <v>458.11432300000001</v>
      </c>
      <c r="AD315" s="67">
        <v>452.95293600000002</v>
      </c>
      <c r="AE315" s="67">
        <v>469.22918099999998</v>
      </c>
      <c r="AF315" s="67">
        <v>460.30011300000001</v>
      </c>
      <c r="AG315" s="67">
        <v>458.02876500000002</v>
      </c>
      <c r="AH315" s="67">
        <v>480.61142999999998</v>
      </c>
      <c r="AI315" s="67">
        <v>493.88358299999999</v>
      </c>
      <c r="AJ315" s="67">
        <v>459.61577499999999</v>
      </c>
      <c r="AK315" s="67">
        <v>443.48019399999998</v>
      </c>
      <c r="AL315" s="67">
        <v>441.335938</v>
      </c>
      <c r="AM315" s="67">
        <v>406.75170600000001</v>
      </c>
      <c r="AN315" s="67">
        <v>392.79851000000002</v>
      </c>
      <c r="AO315" s="67">
        <v>410.14009799999997</v>
      </c>
      <c r="AP315" s="67">
        <v>462.783548</v>
      </c>
      <c r="AQ315" s="67">
        <v>402.66931800000003</v>
      </c>
      <c r="AR315" s="67">
        <v>400.56651999999997</v>
      </c>
      <c r="AS315" s="67">
        <v>406.52192099999996</v>
      </c>
      <c r="AT315" s="67">
        <v>458.73955899999999</v>
      </c>
      <c r="AU315" s="67">
        <v>466.42398199999997</v>
      </c>
      <c r="AV315" s="67">
        <v>384.773188</v>
      </c>
      <c r="AW315" s="67">
        <v>497.25134500000001</v>
      </c>
      <c r="AX315" s="67">
        <v>457.01853399999999</v>
      </c>
      <c r="AY315" s="67">
        <v>435.15612899999996</v>
      </c>
      <c r="AZ315" s="67">
        <v>426.84427799999997</v>
      </c>
      <c r="BA315" s="67">
        <v>535.18725740000002</v>
      </c>
      <c r="BB315" s="67">
        <v>503.49877359999999</v>
      </c>
      <c r="BC315" s="67">
        <v>431.85467999999997</v>
      </c>
      <c r="BD315" s="67">
        <v>507.3832554</v>
      </c>
      <c r="BE315" s="67">
        <v>448.85263069999996</v>
      </c>
      <c r="BF315" s="67">
        <v>519.39533401999995</v>
      </c>
      <c r="BG315" s="68">
        <f>BF315+(BF315*BQ315)</f>
        <v>549.99953307000396</v>
      </c>
      <c r="BH315" s="38"/>
      <c r="BI315" s="5" t="s">
        <v>124</v>
      </c>
      <c r="BJ315" s="5" t="s">
        <v>115</v>
      </c>
      <c r="BK315" s="67"/>
      <c r="BL315" s="67"/>
      <c r="BM315" s="67">
        <v>497.41725000000002</v>
      </c>
      <c r="BN315" s="67">
        <v>526.72643999999991</v>
      </c>
      <c r="BO315" s="66"/>
      <c r="BP315" s="66"/>
      <c r="BQ315" s="66">
        <f>(BN315-BM315)/BM315</f>
        <v>5.8922745441578245E-2</v>
      </c>
    </row>
    <row r="316" spans="1:246" s="37" customFormat="1" x14ac:dyDescent="0.2">
      <c r="A316" s="49" t="s">
        <v>125</v>
      </c>
      <c r="B316" s="50" t="s">
        <v>13</v>
      </c>
      <c r="C316" s="50" t="s">
        <v>15</v>
      </c>
      <c r="D316" s="50" t="s">
        <v>125</v>
      </c>
      <c r="E316" s="50" t="s">
        <v>12</v>
      </c>
      <c r="F316" s="1">
        <v>0.72906000000000004</v>
      </c>
      <c r="G316" s="1">
        <v>0.84905299999999995</v>
      </c>
      <c r="H316" s="1">
        <v>0.90831200000000001</v>
      </c>
      <c r="I316" s="1">
        <v>0.90327299999999999</v>
      </c>
      <c r="J316" s="1">
        <v>0.86884899999999998</v>
      </c>
      <c r="K316" s="1">
        <v>0.87971699999999997</v>
      </c>
      <c r="L316" s="1">
        <v>0.90642800000000001</v>
      </c>
      <c r="M316" s="1">
        <v>0.90793699999999999</v>
      </c>
      <c r="N316" s="1">
        <v>0.90865899999999999</v>
      </c>
      <c r="O316" s="1">
        <v>0.95545800000000003</v>
      </c>
      <c r="P316" s="1">
        <v>1.0389949999999999</v>
      </c>
      <c r="Q316" s="1">
        <v>1.0333760000000001</v>
      </c>
      <c r="R316" s="1">
        <v>1.0674490000000001</v>
      </c>
      <c r="S316" s="1">
        <v>1.15066</v>
      </c>
      <c r="T316" s="1">
        <v>1.0159290000000001</v>
      </c>
      <c r="U316" s="1">
        <v>1.0493110000000001</v>
      </c>
      <c r="V316" s="1">
        <v>1.092112</v>
      </c>
      <c r="W316" s="1">
        <v>1.1818169999999999</v>
      </c>
      <c r="X316" s="1">
        <v>1.310592</v>
      </c>
      <c r="Y316" s="1">
        <v>1.3709150000000001</v>
      </c>
      <c r="Z316" s="1">
        <v>1.3588249999999999</v>
      </c>
      <c r="AA316" s="1">
        <v>1.3361609999999999</v>
      </c>
      <c r="AB316" s="1">
        <v>1.3602669999999999</v>
      </c>
      <c r="AC316" s="1">
        <v>1.3465149999999999</v>
      </c>
      <c r="AD316" s="1">
        <v>1.3817539999999999</v>
      </c>
      <c r="AE316" s="1">
        <v>1.5117149999999999</v>
      </c>
      <c r="AF316" s="1">
        <v>1.8903760000000001</v>
      </c>
      <c r="AG316" s="1">
        <v>1.9277569999999999</v>
      </c>
      <c r="AH316" s="1">
        <v>2.1609189999999998</v>
      </c>
      <c r="AI316" s="1">
        <v>1.858304</v>
      </c>
      <c r="AJ316" s="1">
        <v>1.512535</v>
      </c>
      <c r="AK316" s="1">
        <v>1.5561119999999999</v>
      </c>
      <c r="AL316" s="1">
        <v>1.2099340000000001</v>
      </c>
      <c r="AM316" s="1">
        <v>1.1595580000000001</v>
      </c>
      <c r="AN316" s="1">
        <v>1.0087520000000001</v>
      </c>
      <c r="AO316" s="1">
        <v>1.044835</v>
      </c>
      <c r="AP316" s="1">
        <v>0.92838600000000004</v>
      </c>
      <c r="AQ316" s="1">
        <v>1.2204759999999999</v>
      </c>
      <c r="AR316" s="1">
        <v>1.142771</v>
      </c>
      <c r="AS316" s="1">
        <v>1.11087</v>
      </c>
      <c r="AT316" s="1">
        <v>1.0483108999999999</v>
      </c>
      <c r="AU316" s="1">
        <v>0.99688959999999993</v>
      </c>
      <c r="AV316" s="1">
        <v>1.2475170000000002</v>
      </c>
      <c r="AW316" s="1">
        <v>1.422401</v>
      </c>
      <c r="AX316" s="1">
        <v>1.7597056000000002</v>
      </c>
      <c r="AY316" s="1">
        <v>2.3438060000000003</v>
      </c>
      <c r="AZ316" s="1">
        <v>1.9389970000000001</v>
      </c>
      <c r="BA316" s="1">
        <v>1.7536240000000001</v>
      </c>
      <c r="BB316" s="1">
        <v>2.0105460000000002</v>
      </c>
      <c r="BC316" s="1">
        <v>2.7990349999999999</v>
      </c>
      <c r="BD316" s="1">
        <v>3.0466563999999998</v>
      </c>
      <c r="BE316" s="1">
        <v>3.5320610000000001</v>
      </c>
      <c r="BF316" s="1">
        <v>3.3302405199999998</v>
      </c>
      <c r="BG316" s="51">
        <f>BF316+(BF316*BQ316)</f>
        <v>4.2621734237913742</v>
      </c>
      <c r="BH316" s="38"/>
      <c r="BI316" s="50" t="s">
        <v>126</v>
      </c>
      <c r="BJ316" s="50" t="s">
        <v>118</v>
      </c>
      <c r="BK316" s="1"/>
      <c r="BL316" s="1"/>
      <c r="BM316" s="1">
        <v>1.994</v>
      </c>
      <c r="BN316" s="1">
        <v>2.552</v>
      </c>
      <c r="BO316" s="52"/>
      <c r="BP316" s="52"/>
      <c r="BQ316" s="52">
        <f>(BN316-BM316)/BM316</f>
        <v>0.27983951855566702</v>
      </c>
    </row>
    <row r="317" spans="1:246" s="37" customFormat="1" x14ac:dyDescent="0.2">
      <c r="A317" s="53" t="s">
        <v>125</v>
      </c>
      <c r="B317" s="54" t="s">
        <v>11</v>
      </c>
      <c r="C317" s="54" t="s">
        <v>14</v>
      </c>
      <c r="D317" s="54" t="s">
        <v>125</v>
      </c>
      <c r="E317" s="54" t="s">
        <v>11</v>
      </c>
      <c r="F317" s="55">
        <v>0.49449599999999999</v>
      </c>
      <c r="G317" s="55">
        <v>0.57819600000000004</v>
      </c>
      <c r="H317" s="55">
        <v>0.50443199999999999</v>
      </c>
      <c r="I317" s="55">
        <v>0.33081300000000002</v>
      </c>
      <c r="J317" s="55">
        <v>0.500614</v>
      </c>
      <c r="K317" s="55">
        <v>0.70214500000000002</v>
      </c>
      <c r="L317" s="55">
        <v>0.65512499999999996</v>
      </c>
      <c r="M317" s="55">
        <v>0.63725699999999996</v>
      </c>
      <c r="N317" s="55">
        <v>0.54040699999999997</v>
      </c>
      <c r="O317" s="55">
        <v>0.73417399999999999</v>
      </c>
      <c r="P317" s="55">
        <v>0.69492399999999999</v>
      </c>
      <c r="Q317" s="55">
        <v>0.45072099999999998</v>
      </c>
      <c r="R317" s="55">
        <v>0.69122299999999992</v>
      </c>
      <c r="S317" s="55">
        <v>0.66777200000000003</v>
      </c>
      <c r="T317" s="55">
        <v>1.140544</v>
      </c>
      <c r="U317" s="55">
        <v>0.84938700000000011</v>
      </c>
      <c r="V317" s="55">
        <v>0.86014299999999999</v>
      </c>
      <c r="W317" s="55">
        <v>0.92812399999999995</v>
      </c>
      <c r="X317" s="55">
        <v>0.87308600000000003</v>
      </c>
      <c r="Y317" s="55">
        <v>0.85831900000000005</v>
      </c>
      <c r="Z317" s="55">
        <v>0.75945099999999999</v>
      </c>
      <c r="AA317" s="55">
        <v>0.93352500000000005</v>
      </c>
      <c r="AB317" s="55">
        <v>0.92614400000000008</v>
      </c>
      <c r="AC317" s="55">
        <v>1.037417</v>
      </c>
      <c r="AD317" s="55">
        <v>1.0028280000000001</v>
      </c>
      <c r="AE317" s="55">
        <v>1.5401559999999999</v>
      </c>
      <c r="AF317" s="55">
        <v>1.7078209999999998</v>
      </c>
      <c r="AG317" s="55">
        <v>1.6420319999999999</v>
      </c>
      <c r="AH317" s="55">
        <v>1.677716</v>
      </c>
      <c r="AI317" s="55">
        <v>1.7970299999999999</v>
      </c>
      <c r="AJ317" s="55">
        <v>1.921343</v>
      </c>
      <c r="AK317" s="55">
        <f>AK318/AK316</f>
        <v>1.4570268721017512</v>
      </c>
      <c r="AL317" s="55">
        <f t="shared" ref="AL317:BF317" si="90">AL318/AL316</f>
        <v>1.4132382427471251</v>
      </c>
      <c r="AM317" s="55">
        <f t="shared" si="90"/>
        <v>1.5578858496082126</v>
      </c>
      <c r="AN317" s="55">
        <f t="shared" si="90"/>
        <v>1.6337048154551363</v>
      </c>
      <c r="AO317" s="55">
        <f t="shared" si="90"/>
        <v>1.6767288614948772</v>
      </c>
      <c r="AP317" s="55">
        <f t="shared" si="90"/>
        <v>2.2999851354932104</v>
      </c>
      <c r="AQ317" s="55">
        <f t="shared" si="90"/>
        <v>1.9995608270871366</v>
      </c>
      <c r="AR317" s="55">
        <f t="shared" si="90"/>
        <v>2.0084076337253922</v>
      </c>
      <c r="AS317" s="55">
        <f t="shared" si="90"/>
        <v>1.7346764247841782</v>
      </c>
      <c r="AT317" s="55">
        <f t="shared" si="90"/>
        <v>2.0300065562611249</v>
      </c>
      <c r="AU317" s="55">
        <f t="shared" si="90"/>
        <v>2.0450639669628412</v>
      </c>
      <c r="AV317" s="55">
        <f t="shared" si="90"/>
        <v>1.520279883961501</v>
      </c>
      <c r="AW317" s="55">
        <f t="shared" si="90"/>
        <v>1.7776288121282255</v>
      </c>
      <c r="AX317" s="55">
        <f t="shared" si="90"/>
        <v>1.7923213973973828</v>
      </c>
      <c r="AY317" s="55">
        <f t="shared" si="90"/>
        <v>1.5747429608081895</v>
      </c>
      <c r="AZ317" s="55">
        <f t="shared" si="90"/>
        <v>1.3769469473134821</v>
      </c>
      <c r="BA317" s="55">
        <f t="shared" si="90"/>
        <v>1.6158349794482738</v>
      </c>
      <c r="BB317" s="55">
        <f t="shared" si="90"/>
        <v>1.7172458625666855</v>
      </c>
      <c r="BC317" s="55">
        <f t="shared" si="90"/>
        <v>1.752003815600734</v>
      </c>
      <c r="BD317" s="55">
        <f t="shared" si="90"/>
        <v>1.9468901383168777</v>
      </c>
      <c r="BE317" s="55">
        <f t="shared" si="90"/>
        <v>1.6110237903592266</v>
      </c>
      <c r="BF317" s="55">
        <f t="shared" si="90"/>
        <v>1.89192731340618</v>
      </c>
      <c r="BG317" s="56">
        <f>BG318/BG316</f>
        <v>1.8949898766907443</v>
      </c>
      <c r="BH317" s="38"/>
      <c r="BI317" s="54"/>
      <c r="BJ317" s="54"/>
      <c r="BK317" s="55"/>
      <c r="BL317" s="55"/>
      <c r="BM317" s="55"/>
      <c r="BN317" s="55"/>
      <c r="BO317" s="57"/>
      <c r="BP317" s="57"/>
      <c r="BQ317" s="57"/>
    </row>
    <row r="318" spans="1:246" s="37" customFormat="1" x14ac:dyDescent="0.2">
      <c r="A318" s="53" t="s">
        <v>125</v>
      </c>
      <c r="B318" s="54" t="s">
        <v>112</v>
      </c>
      <c r="C318" s="54" t="s">
        <v>113</v>
      </c>
      <c r="D318" s="54" t="s">
        <v>125</v>
      </c>
      <c r="E318" s="54" t="s">
        <v>114</v>
      </c>
      <c r="F318" s="2">
        <v>0.36051699999999998</v>
      </c>
      <c r="G318" s="2">
        <v>0.49091899999999999</v>
      </c>
      <c r="H318" s="2">
        <v>0.45818199999999998</v>
      </c>
      <c r="I318" s="2">
        <v>0.29881400000000002</v>
      </c>
      <c r="J318" s="2">
        <v>0.43495800000000001</v>
      </c>
      <c r="K318" s="2">
        <v>0.61768900000000004</v>
      </c>
      <c r="L318" s="2">
        <v>0.59382400000000002</v>
      </c>
      <c r="M318" s="2">
        <v>0.57858900000000002</v>
      </c>
      <c r="N318" s="2">
        <v>0.49104599999999998</v>
      </c>
      <c r="O318" s="2">
        <v>0.70147199999999998</v>
      </c>
      <c r="P318" s="2">
        <v>0.72202299999999997</v>
      </c>
      <c r="Q318" s="2">
        <v>0.46576400000000001</v>
      </c>
      <c r="R318" s="2">
        <v>0.73784499999999997</v>
      </c>
      <c r="S318" s="2">
        <v>0.76837900000000003</v>
      </c>
      <c r="T318" s="2">
        <v>1.158712</v>
      </c>
      <c r="U318" s="2">
        <v>0.89127100000000004</v>
      </c>
      <c r="V318" s="2">
        <v>0.93937199999999998</v>
      </c>
      <c r="W318" s="2">
        <v>1.096873</v>
      </c>
      <c r="X318" s="2">
        <v>1.1442600000000001</v>
      </c>
      <c r="Y318" s="2">
        <v>1.176682</v>
      </c>
      <c r="Z318" s="2">
        <v>1.0319609999999999</v>
      </c>
      <c r="AA318" s="2">
        <v>1.2473399999999999</v>
      </c>
      <c r="AB318" s="2">
        <v>1.259803</v>
      </c>
      <c r="AC318" s="2">
        <v>1.3968970000000001</v>
      </c>
      <c r="AD318" s="2">
        <v>1.385661</v>
      </c>
      <c r="AE318" s="2">
        <v>2.3282769999999999</v>
      </c>
      <c r="AF318" s="2">
        <v>3.228424</v>
      </c>
      <c r="AG318" s="2">
        <v>3.1654390000000001</v>
      </c>
      <c r="AH318" s="2">
        <v>3.6254089999999999</v>
      </c>
      <c r="AI318" s="2">
        <v>3.3394279999999998</v>
      </c>
      <c r="AJ318" s="2">
        <v>2.9060980000000001</v>
      </c>
      <c r="AK318" s="2">
        <v>2.2672970000000001</v>
      </c>
      <c r="AL318" s="2">
        <v>1.7099250000000001</v>
      </c>
      <c r="AM318" s="2">
        <v>1.806459</v>
      </c>
      <c r="AN318" s="2">
        <v>1.6480029999999999</v>
      </c>
      <c r="AO318" s="2">
        <v>1.751905</v>
      </c>
      <c r="AP318" s="2">
        <v>2.1352739999999999</v>
      </c>
      <c r="AQ318" s="2">
        <v>2.4404159999999999</v>
      </c>
      <c r="AR318" s="2">
        <v>2.29515</v>
      </c>
      <c r="AS318" s="2">
        <v>1.927</v>
      </c>
      <c r="AT318" s="2">
        <v>2.1280780000000004</v>
      </c>
      <c r="AU318" s="2">
        <v>2.0387029999999999</v>
      </c>
      <c r="AV318" s="2">
        <v>1.8965750000000001</v>
      </c>
      <c r="AW318" s="2">
        <v>2.5285010000000003</v>
      </c>
      <c r="AX318" s="2">
        <v>3.1539580000000003</v>
      </c>
      <c r="AY318" s="2">
        <v>3.6908919999999998</v>
      </c>
      <c r="AZ318" s="2">
        <v>2.669896</v>
      </c>
      <c r="BA318" s="2">
        <v>2.8335669999999999</v>
      </c>
      <c r="BB318" s="2">
        <v>3.4526017999999996</v>
      </c>
      <c r="BC318" s="2">
        <v>4.9039200000000003</v>
      </c>
      <c r="BD318" s="2">
        <v>5.9315053000000004</v>
      </c>
      <c r="BE318" s="2">
        <v>5.6902343000000002</v>
      </c>
      <c r="BF318" s="2">
        <v>6.300573</v>
      </c>
      <c r="BG318" s="58">
        <f>BF318+(BF318*BQ318)</f>
        <v>8.0767754907849838</v>
      </c>
      <c r="BH318" s="38"/>
      <c r="BI318" s="54" t="s">
        <v>126</v>
      </c>
      <c r="BJ318" s="54" t="s">
        <v>119</v>
      </c>
      <c r="BK318" s="2"/>
      <c r="BL318" s="2"/>
      <c r="BM318" s="2">
        <v>4.3949999999999996</v>
      </c>
      <c r="BN318" s="2">
        <v>5.6340000000000003</v>
      </c>
      <c r="BO318" s="57"/>
      <c r="BP318" s="57"/>
      <c r="BQ318" s="57">
        <f>(BN318-BM318)/BM318</f>
        <v>0.28191126279863499</v>
      </c>
    </row>
    <row r="319" spans="1:246" s="37" customFormat="1" x14ac:dyDescent="0.2">
      <c r="A319" s="49" t="s">
        <v>127</v>
      </c>
      <c r="B319" s="50" t="s">
        <v>13</v>
      </c>
      <c r="C319" s="50" t="s">
        <v>15</v>
      </c>
      <c r="D319" s="69" t="s">
        <v>127</v>
      </c>
      <c r="E319" s="50" t="s">
        <v>12</v>
      </c>
      <c r="F319" s="1">
        <v>0.61365499999999995</v>
      </c>
      <c r="G319" s="1">
        <v>0.67712799999999995</v>
      </c>
      <c r="H319" s="1">
        <v>0.57786300000000002</v>
      </c>
      <c r="I319" s="1">
        <v>0.732406</v>
      </c>
      <c r="J319" s="1">
        <v>0.83665100000000003</v>
      </c>
      <c r="K319" s="1">
        <v>0.78888899999999995</v>
      </c>
      <c r="L319" s="1">
        <v>0.92929799999999996</v>
      </c>
      <c r="M319" s="1">
        <v>1.040859</v>
      </c>
      <c r="N319" s="1">
        <v>0.83902500000000002</v>
      </c>
      <c r="O319" s="1">
        <v>1.05166</v>
      </c>
      <c r="P319" s="1">
        <v>1.193074</v>
      </c>
      <c r="Q319" s="1">
        <v>1.1676150000000001</v>
      </c>
      <c r="R319" s="1">
        <v>1.281023</v>
      </c>
      <c r="S319" s="1">
        <v>1.2080280000000001</v>
      </c>
      <c r="T319" s="1">
        <v>1.2882940000000001</v>
      </c>
      <c r="U319" s="1">
        <v>1.3540810000000001</v>
      </c>
      <c r="V319" s="1">
        <v>1.358317</v>
      </c>
      <c r="W319" s="1">
        <v>1.3900060000000001</v>
      </c>
      <c r="X319" s="1">
        <v>1.1744300000000001</v>
      </c>
      <c r="Y319" s="1">
        <v>1.664922</v>
      </c>
      <c r="Z319" s="1">
        <v>1.799698</v>
      </c>
      <c r="AA319" s="1">
        <v>1.9599230000000001</v>
      </c>
      <c r="AB319" s="1">
        <v>2.1355840000000001</v>
      </c>
      <c r="AC319" s="1">
        <v>2.3519480000000001</v>
      </c>
      <c r="AD319" s="1">
        <v>2.5668090000000001</v>
      </c>
      <c r="AE319" s="1">
        <v>2.6080009999999998</v>
      </c>
      <c r="AF319" s="1">
        <v>3.4382730000000001</v>
      </c>
      <c r="AG319" s="1">
        <v>3.5297139999999998</v>
      </c>
      <c r="AH319" s="1">
        <v>3.4986769999999998</v>
      </c>
      <c r="AI319" s="1">
        <v>3.6154190000000002</v>
      </c>
      <c r="AJ319" s="1">
        <v>3.8084519999999999</v>
      </c>
      <c r="AK319" s="1">
        <v>3.5354920000000001</v>
      </c>
      <c r="AL319" s="1">
        <v>3.2912619999999997</v>
      </c>
      <c r="AM319" s="1">
        <v>3.7010169999999998</v>
      </c>
      <c r="AN319" s="1">
        <v>4.3154139999999996</v>
      </c>
      <c r="AO319" s="1">
        <v>3.6412909999999998</v>
      </c>
      <c r="AP319" s="1">
        <v>3.8018709999999998</v>
      </c>
      <c r="AQ319" s="1">
        <v>4.3711419999999999</v>
      </c>
      <c r="AR319" s="1">
        <v>5.5401009999999999</v>
      </c>
      <c r="AS319" s="1">
        <v>4.6294319999999995</v>
      </c>
      <c r="AT319" s="1">
        <v>4.5641889999999998</v>
      </c>
      <c r="AU319" s="1">
        <v>4.5705309999999999</v>
      </c>
      <c r="AV319" s="1">
        <v>4.5310610000000002</v>
      </c>
      <c r="AW319" s="1">
        <v>5.0704250000000002</v>
      </c>
      <c r="AX319" s="1">
        <v>5.5034160000000005</v>
      </c>
      <c r="AY319" s="1">
        <v>6.5100409999999993</v>
      </c>
      <c r="AZ319" s="1">
        <v>8.3272980000000008</v>
      </c>
      <c r="BA319" s="1">
        <v>8.692772999999999</v>
      </c>
      <c r="BB319" s="1">
        <v>8.7052320000000005</v>
      </c>
      <c r="BC319" s="1">
        <v>9.2516809999999996</v>
      </c>
      <c r="BD319" s="1">
        <v>9.0202950000000008</v>
      </c>
      <c r="BE319" s="1">
        <v>8.4416809999999991</v>
      </c>
      <c r="BF319" s="1">
        <v>9.563879</v>
      </c>
      <c r="BG319" s="51">
        <f>BF319+(BF319*BQ319)</f>
        <v>8.4626415026112891</v>
      </c>
      <c r="BH319" s="38"/>
      <c r="BI319" s="69" t="s">
        <v>128</v>
      </c>
      <c r="BJ319" s="50" t="s">
        <v>118</v>
      </c>
      <c r="BK319" s="1"/>
      <c r="BL319" s="1"/>
      <c r="BM319" s="1">
        <v>8.0420000000000016</v>
      </c>
      <c r="BN319" s="1">
        <v>7.1160000000000005</v>
      </c>
      <c r="BO319" s="52"/>
      <c r="BP319" s="52"/>
      <c r="BQ319" s="52">
        <f>(BN319-BM319)/BM319</f>
        <v>-0.11514548619746343</v>
      </c>
    </row>
    <row r="320" spans="1:246" x14ac:dyDescent="0.2">
      <c r="A320" s="53" t="s">
        <v>127</v>
      </c>
      <c r="B320" s="54" t="s">
        <v>11</v>
      </c>
      <c r="C320" s="54" t="s">
        <v>14</v>
      </c>
      <c r="D320" s="54" t="s">
        <v>127</v>
      </c>
      <c r="E320" s="54" t="s">
        <v>11</v>
      </c>
      <c r="F320" s="55">
        <v>1.5458719999999999</v>
      </c>
      <c r="G320" s="55">
        <v>1.65828</v>
      </c>
      <c r="H320" s="55">
        <v>1.414372</v>
      </c>
      <c r="I320" s="55">
        <v>1.5709930000000001</v>
      </c>
      <c r="J320" s="55">
        <v>1.8978810000000002</v>
      </c>
      <c r="K320" s="55">
        <v>1.733814</v>
      </c>
      <c r="L320" s="55">
        <v>2.1186220000000002</v>
      </c>
      <c r="M320" s="55">
        <v>1.8117310000000002</v>
      </c>
      <c r="N320" s="55">
        <v>1.6898580000000001</v>
      </c>
      <c r="O320" s="55">
        <v>1.8689150000000001</v>
      </c>
      <c r="P320" s="55">
        <v>1.9265860000000001</v>
      </c>
      <c r="Q320" s="55">
        <v>1.9672439999999998</v>
      </c>
      <c r="R320" s="55">
        <v>1.890897</v>
      </c>
      <c r="S320" s="55">
        <v>2.1473419999999996</v>
      </c>
      <c r="T320" s="55">
        <v>2.057274</v>
      </c>
      <c r="U320" s="55">
        <v>2.1560809999999999</v>
      </c>
      <c r="V320" s="55">
        <v>1.925068</v>
      </c>
      <c r="W320" s="55">
        <v>2.185012</v>
      </c>
      <c r="X320" s="55">
        <v>1.9326830000000002</v>
      </c>
      <c r="Y320" s="55">
        <v>2.2654400000000003</v>
      </c>
      <c r="Z320" s="55">
        <v>2.0120400000000003</v>
      </c>
      <c r="AA320" s="55">
        <v>2.2244919999999997</v>
      </c>
      <c r="AB320" s="55">
        <v>2.085683</v>
      </c>
      <c r="AC320" s="55">
        <v>2.4997929999999999</v>
      </c>
      <c r="AD320" s="55">
        <v>2.4620040000000003</v>
      </c>
      <c r="AE320" s="55">
        <v>2.5558520000000002</v>
      </c>
      <c r="AF320" s="55">
        <v>2.564476</v>
      </c>
      <c r="AG320" s="55">
        <v>2.365078</v>
      </c>
      <c r="AH320" s="55">
        <v>2.4936310000000002</v>
      </c>
      <c r="AI320" s="55">
        <v>2.5528729999999999</v>
      </c>
      <c r="AJ320" s="55">
        <v>2.6351490000000002</v>
      </c>
      <c r="AK320" s="55">
        <f>AK321/AK319</f>
        <v>2.3640381593283193</v>
      </c>
      <c r="AL320" s="55">
        <f t="shared" ref="AL320:BF320" si="91">AL321/AL319</f>
        <v>2.4127644654239013</v>
      </c>
      <c r="AM320" s="55">
        <f t="shared" si="91"/>
        <v>2.3243492261721572</v>
      </c>
      <c r="AN320" s="55">
        <f t="shared" si="91"/>
        <v>2.5081227432640296</v>
      </c>
      <c r="AO320" s="55">
        <f t="shared" si="91"/>
        <v>2.3858120650066144</v>
      </c>
      <c r="AP320" s="55">
        <f t="shared" si="91"/>
        <v>2.7736346130628839</v>
      </c>
      <c r="AQ320" s="55">
        <f t="shared" si="91"/>
        <v>2.7416384551222541</v>
      </c>
      <c r="AR320" s="55">
        <f t="shared" si="91"/>
        <v>2.6657008599662713</v>
      </c>
      <c r="AS320" s="55">
        <f t="shared" si="91"/>
        <v>2.5380539124454149</v>
      </c>
      <c r="AT320" s="55">
        <f t="shared" si="91"/>
        <v>2.6374992358993024</v>
      </c>
      <c r="AU320" s="55">
        <f t="shared" si="91"/>
        <v>2.6319849925533818</v>
      </c>
      <c r="AV320" s="55">
        <f t="shared" si="91"/>
        <v>2.5301806795362056</v>
      </c>
      <c r="AW320" s="55">
        <f t="shared" si="91"/>
        <v>3.1837206940246618</v>
      </c>
      <c r="AX320" s="55">
        <f t="shared" si="91"/>
        <v>3.0053099747502281</v>
      </c>
      <c r="AY320" s="55">
        <f t="shared" si="91"/>
        <v>2.6935154479057815</v>
      </c>
      <c r="AZ320" s="55">
        <f t="shared" si="91"/>
        <v>2.4790175636803196</v>
      </c>
      <c r="BA320" s="55">
        <f t="shared" si="91"/>
        <v>2.6966552560385511</v>
      </c>
      <c r="BB320" s="55">
        <f t="shared" si="91"/>
        <v>2.8639436031113239</v>
      </c>
      <c r="BC320" s="55">
        <f t="shared" si="91"/>
        <v>2.5235642257877244</v>
      </c>
      <c r="BD320" s="55">
        <f t="shared" si="91"/>
        <v>2.4896112488560518</v>
      </c>
      <c r="BE320" s="55">
        <f t="shared" si="91"/>
        <v>2.6623081824579726</v>
      </c>
      <c r="BF320" s="55">
        <f t="shared" si="91"/>
        <v>2.7002946189511601</v>
      </c>
      <c r="BG320" s="56">
        <f>BG321/BG319</f>
        <v>3.3987620190011238</v>
      </c>
      <c r="BH320" s="38"/>
      <c r="BI320" s="54"/>
      <c r="BJ320" s="54"/>
      <c r="BK320" s="55"/>
      <c r="BL320" s="55"/>
      <c r="BM320" s="55"/>
      <c r="BN320" s="55"/>
      <c r="BO320" s="57"/>
      <c r="BP320" s="57"/>
      <c r="BQ320" s="5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37"/>
      <c r="DW320" s="37"/>
      <c r="DX320" s="37"/>
      <c r="DY320" s="37"/>
      <c r="DZ320" s="37"/>
      <c r="EA320" s="37"/>
      <c r="EB320" s="37"/>
      <c r="EC320" s="37"/>
      <c r="ED320" s="37"/>
      <c r="EE320" s="37"/>
      <c r="EF320" s="37"/>
      <c r="EG320" s="37"/>
      <c r="EH320" s="37"/>
      <c r="EI320" s="37"/>
      <c r="EJ320" s="37"/>
      <c r="EK320" s="37"/>
      <c r="EL320" s="37"/>
      <c r="EM320" s="37"/>
      <c r="EN320" s="37"/>
      <c r="EO320" s="37"/>
      <c r="EP320" s="37"/>
      <c r="EQ320" s="37"/>
      <c r="ER320" s="37"/>
      <c r="ES320" s="37"/>
      <c r="ET320" s="37"/>
      <c r="EU320" s="37"/>
      <c r="EV320" s="37"/>
      <c r="EW320" s="37"/>
      <c r="EX320" s="37"/>
      <c r="EY320" s="37"/>
      <c r="EZ320" s="37"/>
      <c r="FA320" s="37"/>
      <c r="FB320" s="37"/>
      <c r="FC320" s="37"/>
      <c r="FD320" s="37"/>
      <c r="FE320" s="37"/>
      <c r="FF320" s="37"/>
      <c r="FG320" s="37"/>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c r="ID320" s="37"/>
      <c r="IE320" s="37"/>
      <c r="IF320" s="37"/>
      <c r="IG320" s="37"/>
      <c r="IH320" s="37"/>
      <c r="II320" s="37"/>
      <c r="IJ320" s="37"/>
      <c r="IK320" s="37"/>
      <c r="IL320" s="37"/>
    </row>
    <row r="321" spans="1:246" x14ac:dyDescent="0.2">
      <c r="A321" s="53" t="s">
        <v>127</v>
      </c>
      <c r="B321" s="54" t="s">
        <v>112</v>
      </c>
      <c r="C321" s="54" t="s">
        <v>113</v>
      </c>
      <c r="D321" s="54" t="s">
        <v>127</v>
      </c>
      <c r="E321" s="54" t="s">
        <v>114</v>
      </c>
      <c r="F321" s="2">
        <v>0.94863200000000003</v>
      </c>
      <c r="G321" s="2">
        <v>1.122868</v>
      </c>
      <c r="H321" s="2">
        <v>0.81731299999999996</v>
      </c>
      <c r="I321" s="2">
        <v>1.1506050000000001</v>
      </c>
      <c r="J321" s="2">
        <v>1.5878639999999999</v>
      </c>
      <c r="K321" s="2">
        <v>1.3677870000000001</v>
      </c>
      <c r="L321" s="2">
        <v>1.968831</v>
      </c>
      <c r="M321" s="2">
        <v>1.885756</v>
      </c>
      <c r="N321" s="2">
        <v>1.4178329999999999</v>
      </c>
      <c r="O321" s="2">
        <v>1.965463</v>
      </c>
      <c r="P321" s="2">
        <v>2.2985600000000002</v>
      </c>
      <c r="Q321" s="2">
        <v>2.2969840000000001</v>
      </c>
      <c r="R321" s="2">
        <v>2.4222830000000002</v>
      </c>
      <c r="S321" s="2">
        <v>2.594049</v>
      </c>
      <c r="T321" s="2">
        <v>2.6503739999999998</v>
      </c>
      <c r="U321" s="2">
        <v>2.919508</v>
      </c>
      <c r="V321" s="2">
        <v>2.6148530000000001</v>
      </c>
      <c r="W321" s="2">
        <v>3.0371800000000002</v>
      </c>
      <c r="X321" s="2">
        <v>2.2698010000000002</v>
      </c>
      <c r="Y321" s="2">
        <v>3.7717809999999998</v>
      </c>
      <c r="Z321" s="2">
        <v>3.6210650000000002</v>
      </c>
      <c r="AA321" s="2">
        <v>4.3598330000000001</v>
      </c>
      <c r="AB321" s="2">
        <v>4.4541519999999997</v>
      </c>
      <c r="AC321" s="2">
        <v>5.8793829999999998</v>
      </c>
      <c r="AD321" s="2">
        <v>6.3194929999999996</v>
      </c>
      <c r="AE321" s="2">
        <v>6.6656649999999997</v>
      </c>
      <c r="AF321" s="2">
        <v>8.8173680000000001</v>
      </c>
      <c r="AG321" s="2">
        <v>8.3480480000000004</v>
      </c>
      <c r="AH321" s="2">
        <v>8.7244100000000007</v>
      </c>
      <c r="AI321" s="2">
        <v>9.2297039999999999</v>
      </c>
      <c r="AJ321" s="2">
        <v>10.03584</v>
      </c>
      <c r="AK321" s="2">
        <v>8.3580379999999987</v>
      </c>
      <c r="AL321" s="2">
        <v>7.9410400000000001</v>
      </c>
      <c r="AM321" s="2">
        <v>8.6024559999999983</v>
      </c>
      <c r="AN321" s="2">
        <v>10.823587999999999</v>
      </c>
      <c r="AO321" s="2">
        <v>8.6874359999999999</v>
      </c>
      <c r="AP321" s="2">
        <v>10.545000999999999</v>
      </c>
      <c r="AQ321" s="2">
        <v>11.984090999999999</v>
      </c>
      <c r="AR321" s="2">
        <v>14.768252</v>
      </c>
      <c r="AS321" s="2">
        <v>11.749748</v>
      </c>
      <c r="AT321" s="2">
        <v>12.038045</v>
      </c>
      <c r="AU321" s="2">
        <v>12.029569</v>
      </c>
      <c r="AV321" s="2">
        <v>11.464403000000001</v>
      </c>
      <c r="AW321" s="2">
        <v>16.142816999999997</v>
      </c>
      <c r="AX321" s="2">
        <v>16.539471000000002</v>
      </c>
      <c r="AY321" s="2">
        <v>17.534896</v>
      </c>
      <c r="AZ321" s="2">
        <v>20.643518</v>
      </c>
      <c r="BA321" s="2">
        <v>23.441412</v>
      </c>
      <c r="BB321" s="2">
        <v>24.931293499999999</v>
      </c>
      <c r="BC321" s="2">
        <v>23.3472112</v>
      </c>
      <c r="BD321" s="2">
        <v>22.4570279</v>
      </c>
      <c r="BE321" s="2">
        <v>22.474356399999998</v>
      </c>
      <c r="BF321" s="2">
        <v>25.825291</v>
      </c>
      <c r="BG321" s="58">
        <f>BF321+(BF321*BQ321)</f>
        <v>28.762504519497849</v>
      </c>
      <c r="BH321" s="38"/>
      <c r="BI321" s="54" t="s">
        <v>128</v>
      </c>
      <c r="BJ321" s="54" t="s">
        <v>119</v>
      </c>
      <c r="BK321" s="2"/>
      <c r="BL321" s="2"/>
      <c r="BM321" s="2">
        <v>23.977</v>
      </c>
      <c r="BN321" s="2">
        <v>26.703999999999997</v>
      </c>
      <c r="BO321" s="57"/>
      <c r="BP321" s="57"/>
      <c r="BQ321" s="57">
        <f>(BN321-BM321)/BM321</f>
        <v>0.11373399507861687</v>
      </c>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37"/>
      <c r="EJ321" s="37"/>
      <c r="EK321" s="37"/>
      <c r="EL321" s="37"/>
      <c r="EM321" s="37"/>
      <c r="EN321" s="37"/>
      <c r="EO321" s="37"/>
      <c r="EP321" s="37"/>
      <c r="EQ321" s="37"/>
      <c r="ER321" s="37"/>
      <c r="ES321" s="37"/>
      <c r="ET321" s="37"/>
      <c r="EU321" s="37"/>
      <c r="EV321" s="37"/>
      <c r="EW321" s="37"/>
      <c r="EX321" s="37"/>
      <c r="EY321" s="37"/>
      <c r="EZ321" s="37"/>
      <c r="FA321" s="37"/>
      <c r="FB321" s="37"/>
      <c r="FC321" s="37"/>
      <c r="FD321" s="37"/>
      <c r="FE321" s="37"/>
      <c r="FF321" s="37"/>
      <c r="FG321" s="37"/>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37"/>
      <c r="GW321" s="37"/>
      <c r="GX321" s="37"/>
      <c r="GY321" s="37"/>
      <c r="GZ321" s="37"/>
      <c r="HA321" s="37"/>
      <c r="HB321" s="37"/>
      <c r="HC321" s="37"/>
      <c r="HD321" s="37"/>
      <c r="HE321" s="37"/>
      <c r="HF321" s="37"/>
      <c r="HG321" s="37"/>
      <c r="HH321" s="37"/>
      <c r="HI321" s="37"/>
      <c r="HJ321" s="37"/>
      <c r="HK321" s="37"/>
      <c r="HL321" s="37"/>
      <c r="HM321" s="37"/>
      <c r="HN321" s="37"/>
      <c r="HO321" s="37"/>
      <c r="HP321" s="37"/>
      <c r="HQ321" s="37"/>
      <c r="HR321" s="37"/>
      <c r="HS321" s="37"/>
      <c r="HT321" s="37"/>
      <c r="HU321" s="37"/>
      <c r="HV321" s="37"/>
      <c r="HW321" s="37"/>
      <c r="HX321" s="37"/>
      <c r="HY321" s="37"/>
      <c r="HZ321" s="37"/>
      <c r="IA321" s="37"/>
      <c r="IB321" s="37"/>
      <c r="IC321" s="37"/>
      <c r="ID321" s="37"/>
      <c r="IE321" s="37"/>
      <c r="IF321" s="37"/>
      <c r="IG321" s="37"/>
      <c r="IH321" s="37"/>
      <c r="II321" s="37"/>
      <c r="IJ321" s="37"/>
      <c r="IK321" s="37"/>
      <c r="IL321" s="37"/>
    </row>
    <row r="322" spans="1:246" x14ac:dyDescent="0.2">
      <c r="A322" s="49" t="s">
        <v>129</v>
      </c>
      <c r="B322" s="50" t="s">
        <v>13</v>
      </c>
      <c r="C322" s="50" t="s">
        <v>15</v>
      </c>
      <c r="D322" s="69" t="s">
        <v>129</v>
      </c>
      <c r="E322" s="50" t="s">
        <v>12</v>
      </c>
      <c r="F322" s="1">
        <v>5.1297220000000001</v>
      </c>
      <c r="G322" s="1">
        <v>5.3458399999999999</v>
      </c>
      <c r="H322" s="1">
        <v>5.4287320000000001</v>
      </c>
      <c r="I322" s="1">
        <v>5.6117509999999999</v>
      </c>
      <c r="J322" s="1">
        <v>5.890682</v>
      </c>
      <c r="K322" s="1">
        <v>6.0404920000000004</v>
      </c>
      <c r="L322" s="1">
        <v>5.8030429999999997</v>
      </c>
      <c r="M322" s="1">
        <v>5.974513</v>
      </c>
      <c r="N322" s="1">
        <v>6.0070129999999997</v>
      </c>
      <c r="O322" s="1">
        <v>6.1681670000000004</v>
      </c>
      <c r="P322" s="1">
        <v>5.9977159999999996</v>
      </c>
      <c r="Q322" s="1">
        <v>5.9333559999999999</v>
      </c>
      <c r="R322" s="1">
        <v>6.34131</v>
      </c>
      <c r="S322" s="1">
        <v>6.3058139999999998</v>
      </c>
      <c r="T322" s="1">
        <v>6.0687759999999997</v>
      </c>
      <c r="U322" s="1">
        <v>6.2503659999999996</v>
      </c>
      <c r="V322" s="1">
        <v>6.3405940000000003</v>
      </c>
      <c r="W322" s="1">
        <v>6.4003009999999998</v>
      </c>
      <c r="X322" s="1">
        <v>6.3636439999999999</v>
      </c>
      <c r="Y322" s="1">
        <v>6.421138</v>
      </c>
      <c r="Z322" s="1">
        <v>6.5083039999999999</v>
      </c>
      <c r="AA322" s="1">
        <v>6.727716</v>
      </c>
      <c r="AB322" s="1">
        <v>6.9008070000000004</v>
      </c>
      <c r="AC322" s="1">
        <v>6.7720419999999999</v>
      </c>
      <c r="AD322" s="1">
        <v>7.1192820000000001</v>
      </c>
      <c r="AE322" s="1">
        <v>7.3165699999999996</v>
      </c>
      <c r="AF322" s="1">
        <v>7.9498490000000004</v>
      </c>
      <c r="AG322" s="1">
        <v>7.8150209999999998</v>
      </c>
      <c r="AH322" s="1">
        <v>7.8910879999999999</v>
      </c>
      <c r="AI322" s="1">
        <v>8.6422729999999994</v>
      </c>
      <c r="AJ322" s="1">
        <v>8.3373950000000008</v>
      </c>
      <c r="AK322" s="1">
        <v>9.5295477399999999</v>
      </c>
      <c r="AL322" s="1">
        <v>9.9965008999999991</v>
      </c>
      <c r="AM322" s="1">
        <v>10.014839</v>
      </c>
      <c r="AN322" s="1">
        <v>11.242521100000001</v>
      </c>
      <c r="AO322" s="1">
        <v>11.118561000000001</v>
      </c>
      <c r="AP322" s="1">
        <v>9.9202760000000012</v>
      </c>
      <c r="AQ322" s="1">
        <v>10.916662000000001</v>
      </c>
      <c r="AR322" s="1">
        <v>12.874715</v>
      </c>
      <c r="AS322" s="1">
        <v>11.644770000000001</v>
      </c>
      <c r="AT322" s="1">
        <v>10.096784</v>
      </c>
      <c r="AU322" s="1">
        <v>10.865299</v>
      </c>
      <c r="AV322" s="1">
        <v>14.10148</v>
      </c>
      <c r="AW322" s="1">
        <v>12.925315000000001</v>
      </c>
      <c r="AX322" s="1">
        <v>13.785697000000001</v>
      </c>
      <c r="AY322" s="1">
        <v>14.861514</v>
      </c>
      <c r="AZ322" s="1">
        <v>12.57264</v>
      </c>
      <c r="BA322" s="1">
        <v>15.089331999999999</v>
      </c>
      <c r="BB322" s="1">
        <v>14.832765999999999</v>
      </c>
      <c r="BC322" s="1">
        <v>15.138809</v>
      </c>
      <c r="BD322" s="1">
        <v>17.711555000000001</v>
      </c>
      <c r="BE322" s="1">
        <v>16.795097999999999</v>
      </c>
      <c r="BF322" s="1">
        <v>17.83007885</v>
      </c>
      <c r="BG322" s="51">
        <f>BF322+(BF322*BQ322)</f>
        <v>17.25654900429344</v>
      </c>
      <c r="BH322" s="38"/>
      <c r="BI322" s="69" t="s">
        <v>130</v>
      </c>
      <c r="BJ322" s="50" t="s">
        <v>118</v>
      </c>
      <c r="BK322" s="1"/>
      <c r="BL322" s="1"/>
      <c r="BM322" s="1">
        <v>10.911999999999999</v>
      </c>
      <c r="BN322" s="1">
        <v>10.561</v>
      </c>
      <c r="BO322" s="52"/>
      <c r="BP322" s="52"/>
      <c r="BQ322" s="52">
        <f>(BN322-BM322)/BM322</f>
        <v>-3.2166422287389952E-2</v>
      </c>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37"/>
      <c r="EJ322" s="37"/>
      <c r="EK322" s="37"/>
      <c r="EL322" s="37"/>
      <c r="EM322" s="37"/>
      <c r="EN322" s="37"/>
      <c r="EO322" s="37"/>
      <c r="EP322" s="37"/>
      <c r="EQ322" s="37"/>
      <c r="ER322" s="37"/>
      <c r="ES322" s="37"/>
      <c r="ET322" s="37"/>
      <c r="EU322" s="37"/>
      <c r="EV322" s="37"/>
      <c r="EW322" s="37"/>
      <c r="EX322" s="37"/>
      <c r="EY322" s="37"/>
      <c r="EZ322" s="37"/>
      <c r="FA322" s="37"/>
      <c r="FB322" s="37"/>
      <c r="FC322" s="37"/>
      <c r="FD322" s="37"/>
      <c r="FE322" s="37"/>
      <c r="FF322" s="37"/>
      <c r="FG322" s="37"/>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37"/>
      <c r="GW322" s="37"/>
      <c r="GX322" s="37"/>
      <c r="GY322" s="37"/>
      <c r="GZ322" s="37"/>
      <c r="HA322" s="37"/>
      <c r="HB322" s="37"/>
      <c r="HC322" s="37"/>
      <c r="HD322" s="37"/>
      <c r="HE322" s="37"/>
      <c r="HF322" s="37"/>
      <c r="HG322" s="37"/>
      <c r="HH322" s="37"/>
      <c r="HI322" s="37"/>
      <c r="HJ322" s="37"/>
      <c r="HK322" s="37"/>
      <c r="HL322" s="37"/>
      <c r="HM322" s="37"/>
      <c r="HN322" s="37"/>
      <c r="HO322" s="37"/>
      <c r="HP322" s="37"/>
      <c r="HQ322" s="37"/>
      <c r="HR322" s="37"/>
      <c r="HS322" s="37"/>
      <c r="HT322" s="37"/>
      <c r="HU322" s="37"/>
      <c r="HV322" s="37"/>
      <c r="HW322" s="37"/>
      <c r="HX322" s="37"/>
      <c r="HY322" s="37"/>
      <c r="HZ322" s="37"/>
      <c r="IA322" s="37"/>
      <c r="IB322" s="37"/>
      <c r="IC322" s="37"/>
      <c r="ID322" s="37"/>
      <c r="IE322" s="37"/>
      <c r="IF322" s="37"/>
      <c r="IG322" s="37"/>
      <c r="IH322" s="37"/>
      <c r="II322" s="37"/>
      <c r="IJ322" s="37"/>
      <c r="IK322" s="37"/>
      <c r="IL322" s="37"/>
    </row>
    <row r="323" spans="1:246" x14ac:dyDescent="0.2">
      <c r="A323" s="53" t="s">
        <v>129</v>
      </c>
      <c r="B323" s="54" t="s">
        <v>11</v>
      </c>
      <c r="C323" s="54" t="s">
        <v>14</v>
      </c>
      <c r="D323" s="54" t="s">
        <v>129</v>
      </c>
      <c r="E323" s="54" t="s">
        <v>11</v>
      </c>
      <c r="F323" s="55">
        <v>1.129883</v>
      </c>
      <c r="G323" s="55">
        <v>1.112087</v>
      </c>
      <c r="H323" s="55">
        <v>1.0234590000000001</v>
      </c>
      <c r="I323" s="55">
        <v>1.308497</v>
      </c>
      <c r="J323" s="55">
        <v>1.146795</v>
      </c>
      <c r="K323" s="55">
        <v>1.2756719999999999</v>
      </c>
      <c r="L323" s="55">
        <v>1.4134329999999999</v>
      </c>
      <c r="M323" s="55">
        <v>1.3994209999999998</v>
      </c>
      <c r="N323" s="55">
        <v>1.3765670000000001</v>
      </c>
      <c r="O323" s="55">
        <v>1.2852440000000001</v>
      </c>
      <c r="P323" s="55">
        <v>1.2935319999999999</v>
      </c>
      <c r="Q323" s="55">
        <v>1.2071040000000002</v>
      </c>
      <c r="R323" s="55">
        <v>1.515272</v>
      </c>
      <c r="S323" s="55">
        <v>1.3755660000000001</v>
      </c>
      <c r="T323" s="55">
        <v>1.1857280000000001</v>
      </c>
      <c r="U323" s="55">
        <v>1.190115</v>
      </c>
      <c r="V323" s="55">
        <v>1.32559</v>
      </c>
      <c r="W323" s="55">
        <v>1.2410239999999999</v>
      </c>
      <c r="X323" s="55">
        <v>1.3332680000000001</v>
      </c>
      <c r="Y323" s="55">
        <v>1.1853790000000002</v>
      </c>
      <c r="Z323" s="55">
        <v>1.205848</v>
      </c>
      <c r="AA323" s="55">
        <v>1.3505049999999998</v>
      </c>
      <c r="AB323" s="55">
        <v>1.275002</v>
      </c>
      <c r="AC323" s="55">
        <v>1.3307200000000001</v>
      </c>
      <c r="AD323" s="55">
        <v>1.416142</v>
      </c>
      <c r="AE323" s="55">
        <v>1.5504629999999999</v>
      </c>
      <c r="AF323" s="55">
        <v>1.620593</v>
      </c>
      <c r="AG323" s="55">
        <v>1.60422</v>
      </c>
      <c r="AH323" s="55">
        <v>1.6483099999999999</v>
      </c>
      <c r="AI323" s="55">
        <v>1.4936830000000001</v>
      </c>
      <c r="AJ323" s="55">
        <v>1.4614590000000001</v>
      </c>
      <c r="AK323" s="55">
        <f>AK324/AK322</f>
        <v>1.2927792940570335</v>
      </c>
      <c r="AL323" s="55">
        <f t="shared" ref="AL323:BF323" si="92">AL324/AL322</f>
        <v>1.1111167908762958</v>
      </c>
      <c r="AM323" s="55">
        <f t="shared" si="92"/>
        <v>1.0884812027432493</v>
      </c>
      <c r="AN323" s="55">
        <f t="shared" si="92"/>
        <v>1.219945230967812</v>
      </c>
      <c r="AO323" s="55">
        <f t="shared" si="92"/>
        <v>1.1062333516000855</v>
      </c>
      <c r="AP323" s="55">
        <f t="shared" si="92"/>
        <v>1.1764871259630276</v>
      </c>
      <c r="AQ323" s="55">
        <f t="shared" si="92"/>
        <v>1.1020001352061646</v>
      </c>
      <c r="AR323" s="55">
        <f t="shared" si="92"/>
        <v>1.0816420402315703</v>
      </c>
      <c r="AS323" s="55">
        <f t="shared" si="92"/>
        <v>1.1520238699433305</v>
      </c>
      <c r="AT323" s="55">
        <f t="shared" si="92"/>
        <v>1.0790419999080896</v>
      </c>
      <c r="AU323" s="55">
        <f t="shared" si="92"/>
        <v>1.2260979656427309</v>
      </c>
      <c r="AV323" s="55">
        <f t="shared" si="92"/>
        <v>1.1865147488065082</v>
      </c>
      <c r="AW323" s="55">
        <f t="shared" si="92"/>
        <v>1.2339713964417889</v>
      </c>
      <c r="AX323" s="55">
        <f t="shared" si="92"/>
        <v>1.3314577420350959</v>
      </c>
      <c r="AY323" s="55">
        <f t="shared" si="92"/>
        <v>1.3554034938835975</v>
      </c>
      <c r="AZ323" s="55">
        <f t="shared" si="92"/>
        <v>1.2351262741953957</v>
      </c>
      <c r="BA323" s="55">
        <f t="shared" si="92"/>
        <v>1.4737938167176652</v>
      </c>
      <c r="BB323" s="55">
        <f t="shared" si="92"/>
        <v>1.4184489662952953</v>
      </c>
      <c r="BC323" s="55">
        <f t="shared" si="92"/>
        <v>1.3476367922998433</v>
      </c>
      <c r="BD323" s="55">
        <f t="shared" si="92"/>
        <v>1.597605800281229</v>
      </c>
      <c r="BE323" s="55">
        <f t="shared" si="92"/>
        <v>1.471195702460325</v>
      </c>
      <c r="BF323" s="55">
        <f t="shared" si="92"/>
        <v>1.8214947776296571</v>
      </c>
      <c r="BG323" s="56">
        <f>BG324/BG322</f>
        <v>1.7150700786167723</v>
      </c>
      <c r="BH323" s="38"/>
      <c r="BI323" s="54"/>
      <c r="BJ323" s="54"/>
      <c r="BK323" s="55"/>
      <c r="BL323" s="55"/>
      <c r="BM323" s="55"/>
      <c r="BN323" s="55"/>
      <c r="BO323" s="57"/>
      <c r="BP323" s="57"/>
      <c r="BQ323" s="5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c r="DT323" s="37"/>
      <c r="DU323" s="37"/>
      <c r="DV323" s="37"/>
      <c r="DW323" s="37"/>
      <c r="DX323" s="37"/>
      <c r="DY323" s="37"/>
      <c r="DZ323" s="37"/>
      <c r="EA323" s="37"/>
      <c r="EB323" s="37"/>
      <c r="EC323" s="37"/>
      <c r="ED323" s="37"/>
      <c r="EE323" s="37"/>
      <c r="EF323" s="37"/>
      <c r="EG323" s="37"/>
      <c r="EH323" s="37"/>
      <c r="EI323" s="37"/>
      <c r="EJ323" s="37"/>
      <c r="EK323" s="37"/>
      <c r="EL323" s="37"/>
      <c r="EM323" s="37"/>
      <c r="EN323" s="37"/>
      <c r="EO323" s="37"/>
      <c r="EP323" s="37"/>
      <c r="EQ323" s="37"/>
      <c r="ER323" s="37"/>
      <c r="ES323" s="37"/>
      <c r="ET323" s="37"/>
      <c r="EU323" s="37"/>
      <c r="EV323" s="37"/>
      <c r="EW323" s="37"/>
      <c r="EX323" s="37"/>
      <c r="EY323" s="37"/>
      <c r="EZ323" s="37"/>
      <c r="FA323" s="37"/>
      <c r="FB323" s="37"/>
      <c r="FC323" s="37"/>
      <c r="FD323" s="37"/>
      <c r="FE323" s="37"/>
      <c r="FF323" s="37"/>
      <c r="FG323" s="37"/>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37"/>
      <c r="GW323" s="37"/>
      <c r="GX323" s="37"/>
      <c r="GY323" s="37"/>
      <c r="GZ323" s="37"/>
      <c r="HA323" s="37"/>
      <c r="HB323" s="37"/>
      <c r="HC323" s="37"/>
      <c r="HD323" s="37"/>
      <c r="HE323" s="37"/>
      <c r="HF323" s="37"/>
      <c r="HG323" s="37"/>
      <c r="HH323" s="37"/>
      <c r="HI323" s="37"/>
      <c r="HJ323" s="37"/>
      <c r="HK323" s="37"/>
      <c r="HL323" s="37"/>
      <c r="HM323" s="37"/>
      <c r="HN323" s="37"/>
      <c r="HO323" s="37"/>
      <c r="HP323" s="37"/>
      <c r="HQ323" s="37"/>
      <c r="HR323" s="37"/>
      <c r="HS323" s="37"/>
      <c r="HT323" s="37"/>
      <c r="HU323" s="37"/>
      <c r="HV323" s="37"/>
      <c r="HW323" s="37"/>
      <c r="HX323" s="37"/>
      <c r="HY323" s="37"/>
      <c r="HZ323" s="37"/>
      <c r="IA323" s="37"/>
      <c r="IB323" s="37"/>
      <c r="IC323" s="37"/>
      <c r="ID323" s="37"/>
      <c r="IE323" s="37"/>
      <c r="IF323" s="37"/>
      <c r="IG323" s="37"/>
      <c r="IH323" s="37"/>
      <c r="II323" s="37"/>
      <c r="IJ323" s="37"/>
      <c r="IK323" s="37"/>
      <c r="IL323" s="37"/>
    </row>
    <row r="324" spans="1:246" x14ac:dyDescent="0.2">
      <c r="A324" s="53" t="s">
        <v>129</v>
      </c>
      <c r="B324" s="54" t="s">
        <v>112</v>
      </c>
      <c r="C324" s="54" t="s">
        <v>113</v>
      </c>
      <c r="D324" s="54" t="s">
        <v>129</v>
      </c>
      <c r="E324" s="54" t="s">
        <v>114</v>
      </c>
      <c r="F324" s="2">
        <v>5.7959880000000004</v>
      </c>
      <c r="G324" s="2">
        <v>5.9450380000000003</v>
      </c>
      <c r="H324" s="2">
        <v>5.5560859999999996</v>
      </c>
      <c r="I324" s="2">
        <v>7.3429570000000002</v>
      </c>
      <c r="J324" s="2">
        <v>6.7554059999999998</v>
      </c>
      <c r="K324" s="2">
        <v>7.705686</v>
      </c>
      <c r="L324" s="2">
        <v>8.2022119999999994</v>
      </c>
      <c r="M324" s="2">
        <v>8.3608609999999999</v>
      </c>
      <c r="N324" s="2">
        <v>8.2690529999999995</v>
      </c>
      <c r="O324" s="2">
        <v>7.9275989999999998</v>
      </c>
      <c r="P324" s="2">
        <v>7.758235</v>
      </c>
      <c r="Q324" s="2">
        <v>7.1621769999999998</v>
      </c>
      <c r="R324" s="2">
        <v>9.6088109999999993</v>
      </c>
      <c r="S324" s="2">
        <v>8.6740659999999998</v>
      </c>
      <c r="T324" s="2">
        <v>7.1959150000000003</v>
      </c>
      <c r="U324" s="2">
        <v>7.4386549999999998</v>
      </c>
      <c r="V324" s="2">
        <v>8.4050250000000002</v>
      </c>
      <c r="W324" s="2">
        <v>7.9429290000000004</v>
      </c>
      <c r="X324" s="2">
        <v>8.4844419999999996</v>
      </c>
      <c r="Y324" s="2">
        <v>7.6114839999999999</v>
      </c>
      <c r="Z324" s="2">
        <v>7.8480259999999999</v>
      </c>
      <c r="AA324" s="2">
        <v>9.0858170000000005</v>
      </c>
      <c r="AB324" s="2">
        <v>8.7985430000000004</v>
      </c>
      <c r="AC324" s="2">
        <v>9.0116910000000008</v>
      </c>
      <c r="AD324" s="2">
        <v>10.081915</v>
      </c>
      <c r="AE324" s="2">
        <v>11.344073</v>
      </c>
      <c r="AF324" s="2">
        <v>12.883469</v>
      </c>
      <c r="AG324" s="2">
        <v>12.537011</v>
      </c>
      <c r="AH324" s="2">
        <v>13.006959999999999</v>
      </c>
      <c r="AI324" s="2">
        <v>12.908811999999999</v>
      </c>
      <c r="AJ324" s="2">
        <v>12.184758</v>
      </c>
      <c r="AK324" s="2">
        <v>12.319602</v>
      </c>
      <c r="AL324" s="2">
        <v>11.107280000000001</v>
      </c>
      <c r="AM324" s="2">
        <v>10.900964</v>
      </c>
      <c r="AN324" s="2">
        <v>13.715260000000001</v>
      </c>
      <c r="AO324" s="2">
        <v>12.299723</v>
      </c>
      <c r="AP324" s="2">
        <v>11.671077</v>
      </c>
      <c r="AQ324" s="2">
        <v>12.030163</v>
      </c>
      <c r="AR324" s="2">
        <v>13.925833000000001</v>
      </c>
      <c r="AS324" s="2">
        <v>13.415052999999999</v>
      </c>
      <c r="AT324" s="2">
        <v>10.894854</v>
      </c>
      <c r="AU324" s="2">
        <v>13.321921</v>
      </c>
      <c r="AV324" s="2">
        <v>16.731614</v>
      </c>
      <c r="AW324" s="2">
        <v>15.949469000000001</v>
      </c>
      <c r="AX324" s="2">
        <v>18.355072999999997</v>
      </c>
      <c r="AY324" s="2">
        <v>20.143348</v>
      </c>
      <c r="AZ324" s="2">
        <v>15.528798</v>
      </c>
      <c r="BA324" s="2">
        <v>22.238564199999999</v>
      </c>
      <c r="BB324" s="2">
        <v>21.0395216</v>
      </c>
      <c r="BC324" s="2">
        <v>20.401616000000001</v>
      </c>
      <c r="BD324" s="2">
        <v>28.296083000000003</v>
      </c>
      <c r="BE324" s="2">
        <v>24.708876</v>
      </c>
      <c r="BF324" s="2">
        <v>32.477395510000001</v>
      </c>
      <c r="BG324" s="58">
        <f>BF324+(BF324*BQ324)</f>
        <v>29.596190857447734</v>
      </c>
      <c r="BH324" s="38"/>
      <c r="BI324" s="54" t="s">
        <v>130</v>
      </c>
      <c r="BJ324" s="54" t="s">
        <v>119</v>
      </c>
      <c r="BK324" s="2"/>
      <c r="BL324" s="2"/>
      <c r="BM324" s="2">
        <v>21.619999999999997</v>
      </c>
      <c r="BN324" s="2">
        <v>19.701999999999998</v>
      </c>
      <c r="BO324" s="57"/>
      <c r="BP324" s="57"/>
      <c r="BQ324" s="57">
        <f>(BN324-BM324)/BM324</f>
        <v>-8.8714153561517087E-2</v>
      </c>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37"/>
      <c r="DW324" s="37"/>
      <c r="DX324" s="37"/>
      <c r="DY324" s="37"/>
      <c r="DZ324" s="37"/>
      <c r="EA324" s="37"/>
      <c r="EB324" s="37"/>
      <c r="EC324" s="37"/>
      <c r="ED324" s="37"/>
      <c r="EE324" s="37"/>
      <c r="EF324" s="37"/>
      <c r="EG324" s="37"/>
      <c r="EH324" s="37"/>
      <c r="EI324" s="37"/>
      <c r="EJ324" s="37"/>
      <c r="EK324" s="37"/>
      <c r="EL324" s="37"/>
      <c r="EM324" s="37"/>
      <c r="EN324" s="37"/>
      <c r="EO324" s="37"/>
      <c r="EP324" s="37"/>
      <c r="EQ324" s="37"/>
      <c r="ER324" s="37"/>
      <c r="ES324" s="37"/>
      <c r="ET324" s="37"/>
      <c r="EU324" s="37"/>
      <c r="EV324" s="37"/>
      <c r="EW324" s="37"/>
      <c r="EX324" s="37"/>
      <c r="EY324" s="37"/>
      <c r="EZ324" s="37"/>
      <c r="FA324" s="37"/>
      <c r="FB324" s="37"/>
      <c r="FC324" s="37"/>
      <c r="FD324" s="37"/>
      <c r="FE324" s="37"/>
      <c r="FF324" s="37"/>
      <c r="FG324" s="37"/>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37"/>
      <c r="GW324" s="37"/>
      <c r="GX324" s="37"/>
      <c r="GY324" s="37"/>
      <c r="GZ324" s="37"/>
      <c r="HA324" s="37"/>
      <c r="HB324" s="37"/>
      <c r="HC324" s="37"/>
      <c r="HD324" s="37"/>
      <c r="HE324" s="37"/>
      <c r="HF324" s="37"/>
      <c r="HG324" s="37"/>
      <c r="HH324" s="37"/>
      <c r="HI324" s="37"/>
      <c r="HJ324" s="37"/>
      <c r="HK324" s="37"/>
      <c r="HL324" s="37"/>
      <c r="HM324" s="37"/>
      <c r="HN324" s="37"/>
      <c r="HO324" s="37"/>
      <c r="HP324" s="37"/>
      <c r="HQ324" s="37"/>
      <c r="HR324" s="37"/>
      <c r="HS324" s="37"/>
      <c r="HT324" s="37"/>
      <c r="HU324" s="37"/>
      <c r="HV324" s="37"/>
      <c r="HW324" s="37"/>
      <c r="HX324" s="37"/>
      <c r="HY324" s="37"/>
      <c r="HZ324" s="37"/>
      <c r="IA324" s="37"/>
      <c r="IB324" s="37"/>
      <c r="IC324" s="37"/>
      <c r="ID324" s="37"/>
      <c r="IE324" s="37"/>
      <c r="IF324" s="37"/>
      <c r="IG324" s="37"/>
      <c r="IH324" s="37"/>
      <c r="II324" s="37"/>
      <c r="IJ324" s="37"/>
      <c r="IK324" s="37"/>
      <c r="IL324" s="37"/>
    </row>
    <row r="325" spans="1:246" s="37" customFormat="1" x14ac:dyDescent="0.2">
      <c r="A325" s="59" t="s">
        <v>131</v>
      </c>
      <c r="B325" s="4" t="s">
        <v>13</v>
      </c>
      <c r="C325" s="4" t="s">
        <v>15</v>
      </c>
      <c r="D325" s="60" t="s">
        <v>132</v>
      </c>
      <c r="E325" s="4" t="s">
        <v>12</v>
      </c>
      <c r="F325" s="61">
        <v>13.816254000000001</v>
      </c>
      <c r="G325" s="61">
        <v>14.643877</v>
      </c>
      <c r="H325" s="61">
        <v>14.348107000000001</v>
      </c>
      <c r="I325" s="61">
        <v>14.629587000000001</v>
      </c>
      <c r="J325" s="61">
        <v>14.821367</v>
      </c>
      <c r="K325" s="61">
        <v>14.893825</v>
      </c>
      <c r="L325" s="61">
        <v>14.688544</v>
      </c>
      <c r="M325" s="61">
        <v>14.815156</v>
      </c>
      <c r="N325" s="61">
        <v>14.631622</v>
      </c>
      <c r="O325" s="61">
        <v>15.112275</v>
      </c>
      <c r="P325" s="61">
        <v>15.31738</v>
      </c>
      <c r="Q325" s="61">
        <v>15.211656</v>
      </c>
      <c r="R325" s="61">
        <v>15.696533000000001</v>
      </c>
      <c r="S325" s="61">
        <v>15.804584</v>
      </c>
      <c r="T325" s="61">
        <v>15.471295</v>
      </c>
      <c r="U325" s="61">
        <v>15.745798000000001</v>
      </c>
      <c r="V325" s="61">
        <v>15.945169</v>
      </c>
      <c r="W325" s="61">
        <v>16.047830000000001</v>
      </c>
      <c r="X325" s="61">
        <v>15.720318000000001</v>
      </c>
      <c r="Y325" s="61">
        <v>17.580169999999999</v>
      </c>
      <c r="Z325" s="61">
        <v>18.369959000000001</v>
      </c>
      <c r="AA325" s="61">
        <v>18.799824000000001</v>
      </c>
      <c r="AB325" s="61">
        <v>19.268066999999999</v>
      </c>
      <c r="AC325" s="61">
        <v>19.426886</v>
      </c>
      <c r="AD325" s="61">
        <v>21.142026999999999</v>
      </c>
      <c r="AE325" s="61">
        <v>21.527184999999999</v>
      </c>
      <c r="AF325" s="61">
        <v>23.404682000000001</v>
      </c>
      <c r="AG325" s="61">
        <v>23.213432000000001</v>
      </c>
      <c r="AH325" s="61">
        <v>23.406452000000002</v>
      </c>
      <c r="AI325" s="61">
        <v>23.604101489999998</v>
      </c>
      <c r="AJ325" s="61">
        <v>22.712478789999999</v>
      </c>
      <c r="AK325" s="61">
        <v>23.665732330000001</v>
      </c>
      <c r="AL325" s="61">
        <v>23.360365990000002</v>
      </c>
      <c r="AM325" s="61">
        <v>23.379047649999997</v>
      </c>
      <c r="AN325" s="61">
        <v>25.368320100000002</v>
      </c>
      <c r="AO325" s="61">
        <v>24.358373369999999</v>
      </c>
      <c r="AP325" s="61">
        <v>23.28645513</v>
      </c>
      <c r="AQ325" s="61">
        <v>25.19633631</v>
      </c>
      <c r="AR325" s="61">
        <v>28.541830699999998</v>
      </c>
      <c r="AS325" s="61">
        <v>26.139087210000003</v>
      </c>
      <c r="AT325" s="61">
        <v>24.319494410000004</v>
      </c>
      <c r="AU325" s="61">
        <v>24.972222130000002</v>
      </c>
      <c r="AV325" s="61">
        <v>28.788361000000002</v>
      </c>
      <c r="AW325" s="61">
        <v>28.509329999999999</v>
      </c>
      <c r="AX325" s="61">
        <v>30.0659302</v>
      </c>
      <c r="AY325" s="61">
        <v>32.636228100000004</v>
      </c>
      <c r="AZ325" s="61">
        <v>31.523730670000003</v>
      </c>
      <c r="BA325" s="61">
        <v>34.042474630000001</v>
      </c>
      <c r="BB325" s="61">
        <v>34.166889019999999</v>
      </c>
      <c r="BC325" s="61">
        <v>36.105809130000004</v>
      </c>
      <c r="BD325" s="61">
        <v>39.057264709999998</v>
      </c>
      <c r="BE325" s="61">
        <v>38.037799</v>
      </c>
      <c r="BF325" s="61">
        <v>40.109137020000006</v>
      </c>
      <c r="BG325" s="62">
        <f>BF325+(BF325*BQ325)</f>
        <v>40.987677967723108</v>
      </c>
      <c r="BH325" s="38"/>
      <c r="BI325" s="60" t="s">
        <v>131</v>
      </c>
      <c r="BJ325" s="4" t="s">
        <v>111</v>
      </c>
      <c r="BK325" s="61"/>
      <c r="BL325" s="61"/>
      <c r="BM325" s="61">
        <v>30.874149999999997</v>
      </c>
      <c r="BN325" s="61">
        <v>31.550409999999999</v>
      </c>
      <c r="BO325" s="63"/>
      <c r="BP325" s="63"/>
      <c r="BQ325" s="63">
        <f>(BN325-BM325)/BM325</f>
        <v>2.1903760913256003E-2</v>
      </c>
    </row>
    <row r="326" spans="1:246" s="37" customFormat="1" x14ac:dyDescent="0.2">
      <c r="A326" s="5" t="s">
        <v>131</v>
      </c>
      <c r="B326" s="5" t="s">
        <v>11</v>
      </c>
      <c r="C326" s="5" t="s">
        <v>14</v>
      </c>
      <c r="D326" s="5" t="s">
        <v>132</v>
      </c>
      <c r="E326" s="5" t="s">
        <v>11</v>
      </c>
      <c r="F326" s="64">
        <v>0.37392800000000004</v>
      </c>
      <c r="G326" s="64">
        <v>0.33035199999999998</v>
      </c>
      <c r="H326" s="64">
        <v>0.38035000000000002</v>
      </c>
      <c r="I326" s="64">
        <v>0.36109600000000003</v>
      </c>
      <c r="J326" s="64">
        <v>0.38451199999999996</v>
      </c>
      <c r="K326" s="64">
        <v>0.40929499999999996</v>
      </c>
      <c r="L326" s="64">
        <v>0.45246400000000003</v>
      </c>
      <c r="M326" s="64">
        <v>0.43975600000000004</v>
      </c>
      <c r="N326" s="64">
        <v>0.42572900000000002</v>
      </c>
      <c r="O326" s="64">
        <v>0.43191299999999999</v>
      </c>
      <c r="P326" s="64">
        <v>0.43806600000000001</v>
      </c>
      <c r="Q326" s="64">
        <v>0.41481499999999999</v>
      </c>
      <c r="R326" s="64">
        <v>0.48602399999999996</v>
      </c>
      <c r="S326" s="64">
        <v>0.452845</v>
      </c>
      <c r="T326" s="64">
        <v>0.45043800000000001</v>
      </c>
      <c r="U326" s="64">
        <v>0.42581499999999994</v>
      </c>
      <c r="V326" s="64">
        <v>0.46405000000000002</v>
      </c>
      <c r="W326" s="64">
        <v>0.45753599999999994</v>
      </c>
      <c r="X326" s="64">
        <v>0.45886099999999996</v>
      </c>
      <c r="Y326" s="64">
        <v>0.43880399999999997</v>
      </c>
      <c r="Z326" s="64">
        <v>0.404061</v>
      </c>
      <c r="AA326" s="64">
        <v>0.45805799999999997</v>
      </c>
      <c r="AB326" s="64">
        <v>0.43449399999999994</v>
      </c>
      <c r="AC326" s="64">
        <v>0.46043500000000004</v>
      </c>
      <c r="AD326" s="64">
        <v>0.45768300000000001</v>
      </c>
      <c r="AE326" s="64">
        <v>0.46893699999999999</v>
      </c>
      <c r="AF326" s="64">
        <v>0.52744199999999997</v>
      </c>
      <c r="AG326" s="64">
        <v>0.49497399999999997</v>
      </c>
      <c r="AH326" s="64">
        <v>0.52688800000000002</v>
      </c>
      <c r="AI326" s="64">
        <v>0.50103799999999998</v>
      </c>
      <c r="AJ326" s="64">
        <v>0.55197399999999996</v>
      </c>
      <c r="AK326" s="64">
        <f>AK327/AK325</f>
        <v>0.47842781842196225</v>
      </c>
      <c r="AL326" s="64">
        <f t="shared" ref="AL326:BF326" si="93">AL327/AL325</f>
        <v>0.45354767877076391</v>
      </c>
      <c r="AM326" s="64">
        <f t="shared" si="93"/>
        <v>0.45934778998579101</v>
      </c>
      <c r="AN326" s="64">
        <f t="shared" si="93"/>
        <v>0.50044968369821219</v>
      </c>
      <c r="AO326" s="64">
        <f t="shared" si="93"/>
        <v>0.47083054421544074</v>
      </c>
      <c r="AP326" s="64">
        <f t="shared" si="93"/>
        <v>0.5442342747854727</v>
      </c>
      <c r="AQ326" s="64">
        <f t="shared" si="93"/>
        <v>0.51046286459096712</v>
      </c>
      <c r="AR326" s="64">
        <f t="shared" si="93"/>
        <v>0.52772398583388702</v>
      </c>
      <c r="AS326" s="64">
        <f t="shared" si="93"/>
        <v>0.51724397456494031</v>
      </c>
      <c r="AT326" s="64">
        <f t="shared" si="93"/>
        <v>0.53847745636583721</v>
      </c>
      <c r="AU326" s="64">
        <f t="shared" si="93"/>
        <v>0.54345313802476569</v>
      </c>
      <c r="AV326" s="64">
        <f t="shared" si="93"/>
        <v>0.53639548461963493</v>
      </c>
      <c r="AW326" s="64">
        <f t="shared" si="93"/>
        <v>0.59332260035574325</v>
      </c>
      <c r="AX326" s="64">
        <f t="shared" si="93"/>
        <v>0.59173869797648893</v>
      </c>
      <c r="AY326" s="64">
        <f t="shared" si="93"/>
        <v>0.58750557390545999</v>
      </c>
      <c r="AZ326" s="64">
        <f t="shared" si="93"/>
        <v>0.577548242642691</v>
      </c>
      <c r="BA326" s="64">
        <f t="shared" si="93"/>
        <v>0.64989180752750697</v>
      </c>
      <c r="BB326" s="64">
        <f t="shared" si="93"/>
        <v>0.65769824278839184</v>
      </c>
      <c r="BC326" s="64">
        <f t="shared" si="93"/>
        <v>0.60501092861119876</v>
      </c>
      <c r="BD326" s="64">
        <f t="shared" si="93"/>
        <v>0.64778729790368883</v>
      </c>
      <c r="BE326" s="64">
        <f t="shared" si="93"/>
        <v>0.5997716358404438</v>
      </c>
      <c r="BF326" s="64">
        <f t="shared" si="93"/>
        <v>0.70440034762931913</v>
      </c>
      <c r="BG326" s="65">
        <f>BG327/BG325</f>
        <v>0.71028115921238122</v>
      </c>
      <c r="BH326" s="38"/>
      <c r="BI326" s="5"/>
      <c r="BJ326" s="5"/>
      <c r="BK326" s="64"/>
      <c r="BL326" s="64"/>
      <c r="BM326" s="64"/>
      <c r="BN326" s="64"/>
      <c r="BO326" s="66"/>
      <c r="BP326" s="66"/>
      <c r="BQ326" s="66"/>
    </row>
    <row r="327" spans="1:246" s="37" customFormat="1" x14ac:dyDescent="0.2">
      <c r="A327" s="5" t="s">
        <v>131</v>
      </c>
      <c r="B327" s="5" t="s">
        <v>112</v>
      </c>
      <c r="C327" s="5" t="s">
        <v>113</v>
      </c>
      <c r="D327" s="5" t="s">
        <v>132</v>
      </c>
      <c r="E327" s="5" t="s">
        <v>114</v>
      </c>
      <c r="F327" s="67">
        <v>5.1662805299999999</v>
      </c>
      <c r="G327" s="67">
        <v>4.8376364800000005</v>
      </c>
      <c r="H327" s="67">
        <v>5.4573048499999999</v>
      </c>
      <c r="I327" s="67">
        <v>5.2826856399999995</v>
      </c>
      <c r="J327" s="67">
        <v>5.6989917300000004</v>
      </c>
      <c r="K327" s="67">
        <v>6.0959702400000007</v>
      </c>
      <c r="L327" s="67">
        <v>6.6460348800000002</v>
      </c>
      <c r="M327" s="67">
        <v>6.5150582999999997</v>
      </c>
      <c r="N327" s="67">
        <v>6.2291087899999997</v>
      </c>
      <c r="O327" s="67">
        <v>6.5271859800000005</v>
      </c>
      <c r="P327" s="67">
        <v>6.7100157600000001</v>
      </c>
      <c r="Q327" s="67">
        <v>6.3100250999999998</v>
      </c>
      <c r="R327" s="67">
        <v>7.6288885000000004</v>
      </c>
      <c r="S327" s="67">
        <v>7.1570285700000005</v>
      </c>
      <c r="T327" s="67">
        <v>6.9688548200000007</v>
      </c>
      <c r="U327" s="67">
        <v>6.7048028799999999</v>
      </c>
      <c r="V327" s="67">
        <v>7.3993577100000003</v>
      </c>
      <c r="W327" s="67">
        <v>7.3424622800000003</v>
      </c>
      <c r="X327" s="67">
        <v>7.21343479</v>
      </c>
      <c r="Y327" s="67">
        <v>7.7142448300000002</v>
      </c>
      <c r="Z327" s="67">
        <v>7.4225879699999995</v>
      </c>
      <c r="AA327" s="67">
        <v>8.6114131500000006</v>
      </c>
      <c r="AB327" s="67">
        <v>8.3718551300000001</v>
      </c>
      <c r="AC327" s="67">
        <v>8.9448264900000005</v>
      </c>
      <c r="AD327" s="67">
        <v>9.6763439499999997</v>
      </c>
      <c r="AE327" s="67">
        <v>10.09488923</v>
      </c>
      <c r="AF327" s="67">
        <v>12.34461368</v>
      </c>
      <c r="AG327" s="67">
        <v>11.490040240000001</v>
      </c>
      <c r="AH327" s="67">
        <v>12.33257184</v>
      </c>
      <c r="AI327" s="67">
        <v>11.826557060000001</v>
      </c>
      <c r="AJ327" s="67">
        <v>12.536709109999999</v>
      </c>
      <c r="AK327" s="67">
        <v>11.322344690000001</v>
      </c>
      <c r="AL327" s="67">
        <v>10.59503977</v>
      </c>
      <c r="AM327" s="67">
        <v>10.739113869999999</v>
      </c>
      <c r="AN327" s="67">
        <v>12.69556777</v>
      </c>
      <c r="AO327" s="67">
        <v>11.468666189999999</v>
      </c>
      <c r="AP327" s="67">
        <v>12.67328702</v>
      </c>
      <c r="AQ327" s="67">
        <v>12.861794009999999</v>
      </c>
      <c r="AR327" s="67">
        <v>15.062208660000001</v>
      </c>
      <c r="AS327" s="67">
        <v>13.520285359999999</v>
      </c>
      <c r="AT327" s="67">
        <v>13.09549949</v>
      </c>
      <c r="AU327" s="67">
        <v>13.571232480000001</v>
      </c>
      <c r="AV327" s="67">
        <v>15.441946849999999</v>
      </c>
      <c r="AW327" s="67">
        <v>16.91522981</v>
      </c>
      <c r="AX327" s="67">
        <v>17.791174389999998</v>
      </c>
      <c r="AY327" s="67">
        <v>19.173965920000001</v>
      </c>
      <c r="AZ327" s="67">
        <v>18.20647525</v>
      </c>
      <c r="BA327" s="67">
        <v>22.123925369999998</v>
      </c>
      <c r="BB327" s="67">
        <v>22.471502869999998</v>
      </c>
      <c r="BC327" s="67">
        <v>21.844409110000001</v>
      </c>
      <c r="BD327" s="67">
        <v>25.300799970000003</v>
      </c>
      <c r="BE327" s="67">
        <v>22.813992929999998</v>
      </c>
      <c r="BF327" s="67">
        <v>28.252890059999999</v>
      </c>
      <c r="BG327" s="68">
        <f>BF327+(BF327*BQ327)</f>
        <v>29.112775420338146</v>
      </c>
      <c r="BH327" s="38"/>
      <c r="BI327" s="5" t="s">
        <v>131</v>
      </c>
      <c r="BJ327" s="5" t="s">
        <v>115</v>
      </c>
      <c r="BK327" s="67"/>
      <c r="BL327" s="67"/>
      <c r="BM327" s="67">
        <v>63.357010000000002</v>
      </c>
      <c r="BN327" s="67">
        <v>65.285300000000007</v>
      </c>
      <c r="BO327" s="66"/>
      <c r="BP327" s="66"/>
      <c r="BQ327" s="66">
        <f>(BN327-BM327)/BM327</f>
        <v>3.0435306211577914E-2</v>
      </c>
    </row>
    <row r="328" spans="1:246" s="37" customFormat="1" x14ac:dyDescent="0.2">
      <c r="A328" s="49" t="s">
        <v>133</v>
      </c>
      <c r="B328" s="50" t="s">
        <v>13</v>
      </c>
      <c r="C328" s="50" t="s">
        <v>15</v>
      </c>
      <c r="D328" s="50" t="s">
        <v>134</v>
      </c>
      <c r="E328" s="50" t="s">
        <v>12</v>
      </c>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1"/>
      <c r="BH328" s="38"/>
      <c r="BI328" s="50"/>
      <c r="BJ328" s="50"/>
      <c r="BK328" s="70"/>
      <c r="BL328" s="70"/>
      <c r="BM328" s="70"/>
      <c r="BN328" s="70"/>
      <c r="BO328" s="71"/>
      <c r="BP328" s="71"/>
      <c r="BQ328" s="71"/>
    </row>
    <row r="329" spans="1:246" s="37" customFormat="1" x14ac:dyDescent="0.2">
      <c r="A329" s="53" t="s">
        <v>133</v>
      </c>
      <c r="B329" s="54" t="s">
        <v>11</v>
      </c>
      <c r="C329" s="54" t="s">
        <v>14</v>
      </c>
      <c r="D329" s="54" t="s">
        <v>134</v>
      </c>
      <c r="E329" s="54" t="s">
        <v>11</v>
      </c>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55"/>
      <c r="BH329" s="38"/>
      <c r="BI329" s="54"/>
      <c r="BJ329" s="54"/>
      <c r="BK329" s="55"/>
      <c r="BL329" s="55"/>
      <c r="BM329" s="55"/>
      <c r="BN329" s="55"/>
      <c r="BO329" s="57"/>
      <c r="BP329" s="57"/>
      <c r="BQ329" s="57"/>
    </row>
    <row r="330" spans="1:246" s="37" customFormat="1" x14ac:dyDescent="0.2">
      <c r="A330" s="53" t="s">
        <v>133</v>
      </c>
      <c r="B330" s="54" t="s">
        <v>112</v>
      </c>
      <c r="C330" s="54" t="s">
        <v>113</v>
      </c>
      <c r="D330" s="54" t="s">
        <v>134</v>
      </c>
      <c r="E330" s="94" t="s">
        <v>114</v>
      </c>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58"/>
      <c r="BH330" s="38"/>
      <c r="BI330" s="54"/>
      <c r="BJ330" s="54"/>
      <c r="BK330" s="2"/>
      <c r="BL330" s="2"/>
      <c r="BM330" s="2"/>
      <c r="BN330" s="2"/>
      <c r="BO330" s="57"/>
      <c r="BP330" s="57"/>
      <c r="BQ330" s="57"/>
    </row>
    <row r="331" spans="1:246" s="37" customFormat="1" x14ac:dyDescent="0.2">
      <c r="A331" s="72" t="s">
        <v>133</v>
      </c>
      <c r="B331" s="73" t="s">
        <v>112</v>
      </c>
      <c r="C331" s="73" t="s">
        <v>113</v>
      </c>
      <c r="D331" s="73" t="s">
        <v>135</v>
      </c>
      <c r="E331" s="73" t="s">
        <v>136</v>
      </c>
      <c r="F331" s="99">
        <v>0.41178700000000001</v>
      </c>
      <c r="G331" s="99">
        <v>0.39190599999999998</v>
      </c>
      <c r="H331" s="99">
        <v>0.43317899999999998</v>
      </c>
      <c r="I331" s="99">
        <v>0.46267799999999998</v>
      </c>
      <c r="J331" s="99">
        <v>0.42265000000000003</v>
      </c>
      <c r="K331" s="99">
        <v>0.49362299999999998</v>
      </c>
      <c r="L331" s="99">
        <v>0.42440899999999998</v>
      </c>
      <c r="M331" s="99">
        <v>0.37453900000000001</v>
      </c>
      <c r="N331" s="99">
        <v>0.413136</v>
      </c>
      <c r="O331" s="99">
        <v>0.54678499999999997</v>
      </c>
      <c r="P331" s="99">
        <v>0.70903400000000005</v>
      </c>
      <c r="Q331" s="99">
        <v>0.67339599999999999</v>
      </c>
      <c r="R331" s="99">
        <v>0.62643899999999997</v>
      </c>
      <c r="S331" s="99">
        <v>0.68828900000000004</v>
      </c>
      <c r="T331" s="99">
        <v>0.75229999999999997</v>
      </c>
      <c r="U331" s="99">
        <v>0.87282499999999996</v>
      </c>
      <c r="V331" s="99">
        <v>0.86314100000000005</v>
      </c>
      <c r="W331" s="99">
        <v>0.81056300000000003</v>
      </c>
      <c r="X331" s="99">
        <v>0.91439700000000002</v>
      </c>
      <c r="Y331" s="99">
        <v>0.87114599999999998</v>
      </c>
      <c r="Z331" s="99">
        <v>0.99320399999999998</v>
      </c>
      <c r="AA331" s="99">
        <v>1.0781579999999999</v>
      </c>
      <c r="AB331" s="99">
        <v>1.1006959999999999</v>
      </c>
      <c r="AC331" s="99">
        <v>1.0734699999999999</v>
      </c>
      <c r="AD331" s="99">
        <v>1.1104430000000001</v>
      </c>
      <c r="AE331" s="99">
        <v>1.5099400000000001</v>
      </c>
      <c r="AF331" s="99">
        <v>1.603518</v>
      </c>
      <c r="AG331" s="99">
        <v>1.3728450000000001</v>
      </c>
      <c r="AH331" s="99">
        <v>1.553917</v>
      </c>
      <c r="AI331" s="99">
        <v>1.9391910000000001</v>
      </c>
      <c r="AJ331" s="99">
        <v>2.1962109999999999</v>
      </c>
      <c r="AK331" s="99">
        <v>2.0677310000000002</v>
      </c>
      <c r="AL331" s="99">
        <v>1.966367</v>
      </c>
      <c r="AM331" s="99">
        <v>2.126487</v>
      </c>
      <c r="AN331" s="99">
        <v>1.9803029999999999</v>
      </c>
      <c r="AO331" s="99">
        <v>2.1628270000000001</v>
      </c>
      <c r="AP331" s="99">
        <v>2.2078769999999999</v>
      </c>
      <c r="AQ331" s="99">
        <v>2.4576989999999999</v>
      </c>
      <c r="AR331" s="99">
        <v>2.5725630000000002</v>
      </c>
      <c r="AS331" s="99">
        <v>2.9913120000000002</v>
      </c>
      <c r="AT331" s="99">
        <v>3.8622559999999999</v>
      </c>
      <c r="AU331" s="99">
        <v>4.1783890000000001</v>
      </c>
      <c r="AV331" s="99">
        <v>4.3791500000000001</v>
      </c>
      <c r="AW331" s="99">
        <v>4.847378</v>
      </c>
      <c r="AX331" s="99">
        <v>5.2508010000000001</v>
      </c>
      <c r="AY331" s="99">
        <v>5.6358630000000005</v>
      </c>
      <c r="AZ331" s="99">
        <v>5.1004370000000003</v>
      </c>
      <c r="BA331" s="99">
        <v>5.9455790000000004</v>
      </c>
      <c r="BB331" s="99">
        <v>6.668031</v>
      </c>
      <c r="BC331" s="99">
        <v>7.0285030000000006</v>
      </c>
      <c r="BD331" s="99">
        <v>6.0838889999999992</v>
      </c>
      <c r="BE331" s="51">
        <f>BD331</f>
        <v>6.0838889999999992</v>
      </c>
      <c r="BF331" s="51">
        <f>BE331</f>
        <v>6.0838889999999992</v>
      </c>
      <c r="BG331" s="51">
        <f>BF331</f>
        <v>6.0838889999999992</v>
      </c>
      <c r="BH331" s="38"/>
      <c r="BI331" s="73"/>
      <c r="BJ331" s="73"/>
      <c r="BK331" s="74"/>
      <c r="BL331" s="74"/>
      <c r="BM331" s="74"/>
      <c r="BN331" s="74"/>
      <c r="BO331" s="76"/>
      <c r="BP331" s="76"/>
      <c r="BQ331" s="76"/>
    </row>
    <row r="332" spans="1:246" s="37" customFormat="1" x14ac:dyDescent="0.2">
      <c r="A332" s="49" t="s">
        <v>138</v>
      </c>
      <c r="B332" s="50" t="s">
        <v>112</v>
      </c>
      <c r="C332" s="50" t="s">
        <v>113</v>
      </c>
      <c r="D332" s="50" t="s">
        <v>139</v>
      </c>
      <c r="E332" s="73" t="s">
        <v>114</v>
      </c>
      <c r="F332" s="1">
        <v>1.0998356999999999</v>
      </c>
      <c r="G332" s="1">
        <v>0.74796888000000006</v>
      </c>
      <c r="H332" s="1">
        <v>1.50840906</v>
      </c>
      <c r="I332" s="1">
        <v>0.60037059999999998</v>
      </c>
      <c r="J332" s="1">
        <v>1.01995842</v>
      </c>
      <c r="K332" s="1">
        <v>0.99414323999999998</v>
      </c>
      <c r="L332" s="1">
        <v>1.0888290600000001</v>
      </c>
      <c r="M332" s="1">
        <v>1.13444524</v>
      </c>
      <c r="N332" s="1">
        <v>1.0745910600000002</v>
      </c>
      <c r="O332" s="1">
        <v>1.1171189799999999</v>
      </c>
      <c r="P332" s="1">
        <v>1.21322642</v>
      </c>
      <c r="Q332" s="1">
        <v>1.08461444</v>
      </c>
      <c r="R332" s="1">
        <v>1.22954298</v>
      </c>
      <c r="S332" s="1">
        <v>1.06833578</v>
      </c>
      <c r="T332" s="1">
        <v>1.3932654199999999</v>
      </c>
      <c r="U332" s="1">
        <v>0.95937724000000002</v>
      </c>
      <c r="V332" s="1">
        <v>1.31708114</v>
      </c>
      <c r="W332" s="1">
        <v>1.2114240600000001</v>
      </c>
      <c r="X332" s="1">
        <v>1.2261480600000001</v>
      </c>
      <c r="Y332" s="1">
        <v>1.5080826999999999</v>
      </c>
      <c r="Z332" s="1">
        <v>1.1915315200000001</v>
      </c>
      <c r="AA332" s="1">
        <v>1.5240276000000001</v>
      </c>
      <c r="AB332" s="1">
        <v>1.37741778</v>
      </c>
      <c r="AC332" s="1">
        <v>1.3526526000000001</v>
      </c>
      <c r="AD332" s="1">
        <v>1.4026126000000001</v>
      </c>
      <c r="AE332" s="1">
        <v>1.1461276</v>
      </c>
      <c r="AF332" s="1">
        <v>1.7318627799999999</v>
      </c>
      <c r="AG332" s="1">
        <v>1.15681824</v>
      </c>
      <c r="AH332" s="1">
        <v>1.4876117</v>
      </c>
      <c r="AI332" s="1">
        <v>1.02752088</v>
      </c>
      <c r="AJ332" s="1">
        <v>1.8480613400000001</v>
      </c>
      <c r="AK332" s="1">
        <v>1.4169536999999999</v>
      </c>
      <c r="AL332" s="1">
        <v>1.4831837999999999</v>
      </c>
      <c r="AM332" s="1">
        <v>1.35267944</v>
      </c>
      <c r="AN332" s="1">
        <v>1.3830128000000002</v>
      </c>
      <c r="AO332" s="1">
        <v>1.7611278000000001</v>
      </c>
      <c r="AP332" s="1">
        <v>2.2322759799999998</v>
      </c>
      <c r="AQ332" s="1">
        <v>1.75756036</v>
      </c>
      <c r="AR332" s="1">
        <v>1.81783172</v>
      </c>
      <c r="AS332" s="1">
        <v>1.91098879</v>
      </c>
      <c r="AT332" s="1">
        <v>2.3309646800000001</v>
      </c>
      <c r="AU332" s="1">
        <v>1.83651579</v>
      </c>
      <c r="AV332" s="1">
        <v>2.4703637000000001</v>
      </c>
      <c r="AW332" s="1">
        <v>2.1820235000000001</v>
      </c>
      <c r="AX332" s="1">
        <v>1.9226934600000001</v>
      </c>
      <c r="AY332" s="1">
        <v>2.14541498</v>
      </c>
      <c r="AZ332" s="1">
        <v>2.1249400600000001</v>
      </c>
      <c r="BA332" s="1">
        <v>2.0523191599999997</v>
      </c>
      <c r="BB332" s="1">
        <v>2.1487082599999998</v>
      </c>
      <c r="BC332" s="1">
        <v>2.4113324399999998</v>
      </c>
      <c r="BD332" s="1">
        <v>2.5104675200000002</v>
      </c>
      <c r="BE332" s="1">
        <v>2.5767423200000001</v>
      </c>
      <c r="BF332" s="1">
        <v>1.9677611399999997</v>
      </c>
      <c r="BG332" s="75">
        <f t="shared" ref="BG332:BG337" si="94">BF332+(BF332*BQ332)</f>
        <v>1.2323352593939392</v>
      </c>
      <c r="BH332" s="38"/>
      <c r="BI332" s="50" t="s">
        <v>140</v>
      </c>
      <c r="BJ332" s="73" t="s">
        <v>119</v>
      </c>
      <c r="BK332" s="1"/>
      <c r="BL332" s="1"/>
      <c r="BM332" s="1">
        <v>2.4750000000000001</v>
      </c>
      <c r="BN332" s="1">
        <v>1.55</v>
      </c>
      <c r="BO332" s="52"/>
      <c r="BP332" s="52"/>
      <c r="BQ332" s="76">
        <f t="shared" ref="BQ332:BQ337" si="95">(BN332-BM332)/BM332</f>
        <v>-0.37373737373737376</v>
      </c>
    </row>
    <row r="333" spans="1:246" s="37" customFormat="1" x14ac:dyDescent="0.2">
      <c r="A333" s="49" t="s">
        <v>141</v>
      </c>
      <c r="B333" s="50" t="s">
        <v>112</v>
      </c>
      <c r="C333" s="50" t="s">
        <v>113</v>
      </c>
      <c r="D333" s="50" t="s">
        <v>142</v>
      </c>
      <c r="E333" s="73" t="s">
        <v>114</v>
      </c>
      <c r="F333" s="1">
        <v>0.42065220000000003</v>
      </c>
      <c r="G333" s="1">
        <v>0.49358464000000002</v>
      </c>
      <c r="H333" s="1">
        <v>0.52415743000000004</v>
      </c>
      <c r="I333" s="1">
        <v>0.58615380000000006</v>
      </c>
      <c r="J333" s="1">
        <v>0.68888647999999997</v>
      </c>
      <c r="K333" s="1">
        <v>0.79700851000000006</v>
      </c>
      <c r="L333" s="1">
        <v>0.91685813999999999</v>
      </c>
      <c r="M333" s="1">
        <v>0.92273766000000002</v>
      </c>
      <c r="N333" s="1">
        <v>1.0071201000000001</v>
      </c>
      <c r="O333" s="1">
        <v>1.3321354999999999</v>
      </c>
      <c r="P333" s="1">
        <v>1.4238390400000001</v>
      </c>
      <c r="Q333" s="1">
        <v>1.5107308000000002</v>
      </c>
      <c r="R333" s="1">
        <v>1.6829292900000001</v>
      </c>
      <c r="S333" s="1">
        <v>2.1185780800000003</v>
      </c>
      <c r="T333" s="1">
        <v>1.9491281899999999</v>
      </c>
      <c r="U333" s="1">
        <v>2.4780696200000003</v>
      </c>
      <c r="V333" s="1">
        <v>2.5091545600000003</v>
      </c>
      <c r="W333" s="1">
        <v>2.81327806</v>
      </c>
      <c r="X333" s="1">
        <v>3.0597037999999999</v>
      </c>
      <c r="Y333" s="1">
        <v>3.2252176600000002</v>
      </c>
      <c r="Z333" s="1">
        <v>2.8776874500000003</v>
      </c>
      <c r="AA333" s="1">
        <v>3.1792325699999999</v>
      </c>
      <c r="AB333" s="1">
        <v>3.02026211</v>
      </c>
      <c r="AC333" s="1">
        <v>2.7029640699999997</v>
      </c>
      <c r="AD333" s="1">
        <v>2.8003468799999998</v>
      </c>
      <c r="AE333" s="1">
        <v>2.8529914000000001</v>
      </c>
      <c r="AF333" s="1">
        <v>3.0976621200000003</v>
      </c>
      <c r="AG333" s="1">
        <v>2.77579486</v>
      </c>
      <c r="AH333" s="1">
        <v>2.52470946</v>
      </c>
      <c r="AI333" s="1">
        <v>2.7553541899999998</v>
      </c>
      <c r="AJ333" s="1">
        <v>2.5902552400000003</v>
      </c>
      <c r="AK333" s="1">
        <v>2.7273129500000004</v>
      </c>
      <c r="AL333" s="1">
        <v>2.38692452</v>
      </c>
      <c r="AM333" s="1">
        <v>2.4659977999999998</v>
      </c>
      <c r="AN333" s="1">
        <v>2.79144484</v>
      </c>
      <c r="AO333" s="1">
        <v>2.8453978100000001</v>
      </c>
      <c r="AP333" s="1">
        <v>2.84290076</v>
      </c>
      <c r="AQ333" s="1">
        <v>3.0998868100000001</v>
      </c>
      <c r="AR333" s="1">
        <v>3.0374706900000001</v>
      </c>
      <c r="AS333" s="1">
        <v>2.9519484600000001</v>
      </c>
      <c r="AT333" s="1">
        <v>3.3251100299999998</v>
      </c>
      <c r="AU333" s="1">
        <v>3.3138753199999997</v>
      </c>
      <c r="AV333" s="1">
        <v>3.2948582400000004</v>
      </c>
      <c r="AW333" s="1">
        <v>2.7766438099999999</v>
      </c>
      <c r="AX333" s="1">
        <v>2.9113943</v>
      </c>
      <c r="AY333" s="1">
        <v>2.8760315000000003</v>
      </c>
      <c r="AZ333" s="1">
        <v>2.9795502200000001</v>
      </c>
      <c r="BA333" s="1">
        <v>2.9911311200000004</v>
      </c>
      <c r="BB333" s="1">
        <v>2.83622679</v>
      </c>
      <c r="BC333" s="1">
        <v>2.8773206699999996</v>
      </c>
      <c r="BD333" s="1">
        <v>2.7978990800000001</v>
      </c>
      <c r="BE333" s="1">
        <v>2.9118459799999998</v>
      </c>
      <c r="BF333" s="1">
        <v>3.0379283300000002</v>
      </c>
      <c r="BG333" s="75">
        <f t="shared" si="94"/>
        <v>3.1475974489787104</v>
      </c>
      <c r="BH333" s="38"/>
      <c r="BI333" s="50" t="s">
        <v>143</v>
      </c>
      <c r="BJ333" s="50" t="s">
        <v>119</v>
      </c>
      <c r="BK333" s="1"/>
      <c r="BL333" s="1"/>
      <c r="BM333" s="1">
        <v>3.2410000000000001</v>
      </c>
      <c r="BN333" s="1">
        <v>3.3580000000000001</v>
      </c>
      <c r="BO333" s="76"/>
      <c r="BP333" s="76"/>
      <c r="BQ333" s="76">
        <f t="shared" si="95"/>
        <v>3.6099969145325511E-2</v>
      </c>
    </row>
    <row r="334" spans="1:246" s="37" customFormat="1" x14ac:dyDescent="0.2">
      <c r="A334" s="49" t="s">
        <v>144</v>
      </c>
      <c r="B334" s="50" t="s">
        <v>112</v>
      </c>
      <c r="C334" s="50" t="s">
        <v>113</v>
      </c>
      <c r="D334" s="50" t="s">
        <v>145</v>
      </c>
      <c r="E334" s="54" t="s">
        <v>114</v>
      </c>
      <c r="F334" s="1">
        <v>0.33748031000000001</v>
      </c>
      <c r="G334" s="1">
        <v>0.38265002000000004</v>
      </c>
      <c r="H334" s="1">
        <v>0.34754765999999998</v>
      </c>
      <c r="I334" s="1">
        <v>0.37732753999999996</v>
      </c>
      <c r="J334" s="1">
        <v>0.53156165</v>
      </c>
      <c r="K334" s="1">
        <v>0.52638781999999995</v>
      </c>
      <c r="L334" s="1">
        <v>0.65681723000000003</v>
      </c>
      <c r="M334" s="1">
        <v>0.69074177000000003</v>
      </c>
      <c r="N334" s="1">
        <v>0.64430576000000006</v>
      </c>
      <c r="O334" s="1">
        <v>0.67809098000000001</v>
      </c>
      <c r="P334" s="1">
        <v>0.97222845999999996</v>
      </c>
      <c r="Q334" s="1">
        <v>0.99713457999999999</v>
      </c>
      <c r="R334" s="1">
        <v>1.02534299</v>
      </c>
      <c r="S334" s="1">
        <v>0.96212238000000005</v>
      </c>
      <c r="T334" s="1">
        <v>0.90924669999999996</v>
      </c>
      <c r="U334" s="1">
        <v>0.96962365000000006</v>
      </c>
      <c r="V334" s="1">
        <v>1.1014536100000001</v>
      </c>
      <c r="W334" s="1">
        <v>1.0171465</v>
      </c>
      <c r="X334" s="1">
        <v>1.2093615800000002</v>
      </c>
      <c r="Y334" s="1">
        <v>1.3778632900000001</v>
      </c>
      <c r="Z334" s="1">
        <v>1.5879867400000001</v>
      </c>
      <c r="AA334" s="1">
        <v>1.5467501399999999</v>
      </c>
      <c r="AB334" s="1">
        <v>1.7559684600000001</v>
      </c>
      <c r="AC334" s="1">
        <v>1.94183207</v>
      </c>
      <c r="AD334" s="1">
        <v>2.3689304799999999</v>
      </c>
      <c r="AE334" s="1">
        <v>2.4081503799999999</v>
      </c>
      <c r="AF334" s="1">
        <v>2.93674758</v>
      </c>
      <c r="AG334" s="1">
        <v>3.3404268500000001</v>
      </c>
      <c r="AH334" s="1">
        <v>3.28900617</v>
      </c>
      <c r="AI334" s="1">
        <v>3.3683443399999997</v>
      </c>
      <c r="AJ334" s="1">
        <v>3.3065804300000003</v>
      </c>
      <c r="AK334" s="1">
        <v>3.1303141100000005</v>
      </c>
      <c r="AL334" s="1">
        <v>2.8005738200000003</v>
      </c>
      <c r="AM334" s="1">
        <v>3.3509550599999995</v>
      </c>
      <c r="AN334" s="1">
        <v>3.6067724200000004</v>
      </c>
      <c r="AO334" s="1">
        <v>3.4993259699999997</v>
      </c>
      <c r="AP334" s="1">
        <v>3.6767772999999999</v>
      </c>
      <c r="AQ334" s="1">
        <v>4.0461515200000004</v>
      </c>
      <c r="AR334" s="1">
        <v>4.4418469899999993</v>
      </c>
      <c r="AS334" s="1">
        <v>4.5126095500000005</v>
      </c>
      <c r="AT334" s="1">
        <v>4.2909282399999995</v>
      </c>
      <c r="AU334" s="1">
        <v>4.4595398299999998</v>
      </c>
      <c r="AV334" s="1">
        <v>4.2983911800000003</v>
      </c>
      <c r="AW334" s="1">
        <v>4.8742115899999998</v>
      </c>
      <c r="AX334" s="1">
        <v>5.790312479999999</v>
      </c>
      <c r="AY334" s="1">
        <v>6.2710100600000001</v>
      </c>
      <c r="AZ334" s="1">
        <v>6.8050316300000002</v>
      </c>
      <c r="BA334" s="1">
        <v>8.0024875899999994</v>
      </c>
      <c r="BB334" s="1">
        <v>8.8890629699999995</v>
      </c>
      <c r="BC334" s="1">
        <v>9.3869304499999995</v>
      </c>
      <c r="BD334" s="1">
        <v>8.8086257200000002</v>
      </c>
      <c r="BE334" s="1">
        <v>9.8180912300000003</v>
      </c>
      <c r="BF334" s="1">
        <v>9.9521416399999989</v>
      </c>
      <c r="BG334" s="75">
        <f t="shared" si="94"/>
        <v>10.281374660812656</v>
      </c>
      <c r="BH334" s="38"/>
      <c r="BI334" s="50" t="s">
        <v>146</v>
      </c>
      <c r="BJ334" s="50" t="s">
        <v>119</v>
      </c>
      <c r="BK334" s="1"/>
      <c r="BL334" s="1"/>
      <c r="BM334" s="1">
        <v>11.124000000000001</v>
      </c>
      <c r="BN334" s="1">
        <v>11.492000000000001</v>
      </c>
      <c r="BO334" s="76"/>
      <c r="BP334" s="76"/>
      <c r="BQ334" s="76">
        <f t="shared" si="95"/>
        <v>3.3081625314635051E-2</v>
      </c>
    </row>
    <row r="335" spans="1:246" s="37" customFormat="1" x14ac:dyDescent="0.2">
      <c r="A335" s="49" t="s">
        <v>147</v>
      </c>
      <c r="B335" s="50" t="s">
        <v>112</v>
      </c>
      <c r="C335" s="50" t="s">
        <v>113</v>
      </c>
      <c r="D335" s="50" t="s">
        <v>148</v>
      </c>
      <c r="E335" s="73" t="s">
        <v>114</v>
      </c>
      <c r="F335" s="1">
        <v>1.65561102</v>
      </c>
      <c r="G335" s="1">
        <v>1.97524345</v>
      </c>
      <c r="H335" s="1">
        <v>2.1059859199999997</v>
      </c>
      <c r="I335" s="1">
        <v>2.0899733</v>
      </c>
      <c r="J335" s="1">
        <v>2.6050874500000001</v>
      </c>
      <c r="K335" s="1">
        <v>2.5607747500000002</v>
      </c>
      <c r="L335" s="1">
        <v>2.9236290299999999</v>
      </c>
      <c r="M335" s="1">
        <v>3.1192411799999999</v>
      </c>
      <c r="N335" s="1">
        <v>3.0985312599999997</v>
      </c>
      <c r="O335" s="1">
        <v>2.9696104999999999</v>
      </c>
      <c r="P335" s="1">
        <v>2.9337059500000002</v>
      </c>
      <c r="Q335" s="1">
        <v>2.9017611699999999</v>
      </c>
      <c r="R335" s="1">
        <v>2.6721108099999999</v>
      </c>
      <c r="S335" s="1">
        <v>3.5058379500000001</v>
      </c>
      <c r="T335" s="1">
        <v>3.4227866600000003</v>
      </c>
      <c r="U335" s="1">
        <v>2.5775647000000004</v>
      </c>
      <c r="V335" s="1">
        <v>2.8187734799999999</v>
      </c>
      <c r="W335" s="1">
        <v>3.2460613599999997</v>
      </c>
      <c r="X335" s="1">
        <v>3.4068218999999997</v>
      </c>
      <c r="Y335" s="1">
        <v>3.3881654700000001</v>
      </c>
      <c r="Z335" s="1">
        <v>3.2182382299999999</v>
      </c>
      <c r="AA335" s="1">
        <v>3.3887138700000001</v>
      </c>
      <c r="AB335" s="1">
        <v>3.7375797899999998</v>
      </c>
      <c r="AC335" s="1">
        <v>3.5395933900000003</v>
      </c>
      <c r="AD335" s="1">
        <v>3.60865883</v>
      </c>
      <c r="AE335" s="1">
        <v>3.6570015499999999</v>
      </c>
      <c r="AF335" s="1">
        <v>3.96893121</v>
      </c>
      <c r="AG335" s="1">
        <v>4.2625147699999992</v>
      </c>
      <c r="AH335" s="1">
        <v>4.6366683099999992</v>
      </c>
      <c r="AI335" s="1">
        <v>4.7303558800000003</v>
      </c>
      <c r="AJ335" s="1">
        <v>4.5317174500000004</v>
      </c>
      <c r="AK335" s="1">
        <v>4.628262219999999</v>
      </c>
      <c r="AL335" s="1">
        <v>4.5565888399999999</v>
      </c>
      <c r="AM335" s="1">
        <v>4.2071149700000001</v>
      </c>
      <c r="AN335" s="1">
        <v>4.3715075399999996</v>
      </c>
      <c r="AO335" s="1">
        <v>4.7987083399999992</v>
      </c>
      <c r="AP335" s="1">
        <v>4.7286327400000001</v>
      </c>
      <c r="AQ335" s="1">
        <v>4.3707814199999993</v>
      </c>
      <c r="AR335" s="1">
        <v>4.3555032799999998</v>
      </c>
      <c r="AS335" s="1">
        <v>5.1799431600000005</v>
      </c>
      <c r="AT335" s="1">
        <v>4.93054975</v>
      </c>
      <c r="AU335" s="1">
        <v>4.3892363200000002</v>
      </c>
      <c r="AV335" s="1">
        <v>5.4901832099999996</v>
      </c>
      <c r="AW335" s="1">
        <v>6.3632903200000008</v>
      </c>
      <c r="AX335" s="1">
        <v>6.6105994299999997</v>
      </c>
      <c r="AY335" s="1">
        <v>7.4008894800000009</v>
      </c>
      <c r="AZ335" s="1">
        <v>7.3278262499999993</v>
      </c>
      <c r="BA335" s="1">
        <v>6.3889142899999998</v>
      </c>
      <c r="BB335" s="1">
        <v>8.5770347999999998</v>
      </c>
      <c r="BC335" s="1">
        <v>8.4342299399999998</v>
      </c>
      <c r="BD335" s="1">
        <v>8.9441444500000014</v>
      </c>
      <c r="BE335" s="1">
        <v>10.530136079999998</v>
      </c>
      <c r="BF335" s="1">
        <v>8.8611395099999992</v>
      </c>
      <c r="BG335" s="51">
        <f t="shared" si="94"/>
        <v>8.3513323612042889</v>
      </c>
      <c r="BH335" s="38"/>
      <c r="BI335" s="50" t="s">
        <v>149</v>
      </c>
      <c r="BJ335" s="50" t="s">
        <v>119</v>
      </c>
      <c r="BK335" s="1"/>
      <c r="BL335" s="1"/>
      <c r="BM335" s="1">
        <v>8.2040000000000006</v>
      </c>
      <c r="BN335" s="1">
        <v>7.7320000000000002</v>
      </c>
      <c r="BO335" s="76"/>
      <c r="BP335" s="76"/>
      <c r="BQ335" s="76">
        <f t="shared" si="95"/>
        <v>-5.7532910775231642E-2</v>
      </c>
    </row>
    <row r="336" spans="1:246" s="37" customFormat="1" x14ac:dyDescent="0.2">
      <c r="A336" s="77" t="s">
        <v>150</v>
      </c>
      <c r="B336" s="78" t="s">
        <v>112</v>
      </c>
      <c r="C336" s="78" t="s">
        <v>113</v>
      </c>
      <c r="D336" s="78" t="s">
        <v>151</v>
      </c>
      <c r="E336" s="5" t="s">
        <v>136</v>
      </c>
      <c r="F336" s="79">
        <v>6.0667780000000002</v>
      </c>
      <c r="G336" s="79">
        <v>6.1920250000000001</v>
      </c>
      <c r="H336" s="79">
        <v>7.1930589999999999</v>
      </c>
      <c r="I336" s="79">
        <v>6.2712050000000001</v>
      </c>
      <c r="J336" s="79">
        <v>7.5829000000000004</v>
      </c>
      <c r="K336" s="79">
        <v>7.7915580000000002</v>
      </c>
      <c r="L336" s="79">
        <v>8.3451450000000005</v>
      </c>
      <c r="M336" s="79">
        <v>8.5330560000000002</v>
      </c>
      <c r="N336" s="79">
        <v>8.2447769999999991</v>
      </c>
      <c r="O336" s="79">
        <v>8.3889410000000009</v>
      </c>
      <c r="P336" s="79">
        <v>9.0347159999999995</v>
      </c>
      <c r="Q336" s="79">
        <v>9.1434069999999998</v>
      </c>
      <c r="R336" s="79">
        <v>9.1045820000000006</v>
      </c>
      <c r="S336" s="79">
        <v>9.9124809999999997</v>
      </c>
      <c r="T336" s="79">
        <v>10.294074999999999</v>
      </c>
      <c r="U336" s="79">
        <v>9.6680820000000001</v>
      </c>
      <c r="V336" s="79">
        <v>10.173962</v>
      </c>
      <c r="W336" s="79">
        <v>10.594963</v>
      </c>
      <c r="X336" s="79">
        <v>10.982478</v>
      </c>
      <c r="Y336" s="79">
        <v>11.592145</v>
      </c>
      <c r="Z336" s="79">
        <v>10.831085</v>
      </c>
      <c r="AA336" s="79">
        <v>11.674134</v>
      </c>
      <c r="AB336" s="79">
        <v>11.70725</v>
      </c>
      <c r="AC336" s="79">
        <v>11.432313000000001</v>
      </c>
      <c r="AD336" s="79">
        <v>12.170334</v>
      </c>
      <c r="AE336" s="79">
        <v>12.130838000000001</v>
      </c>
      <c r="AF336" s="79">
        <v>13.854926000000001</v>
      </c>
      <c r="AG336" s="79">
        <v>13.564397</v>
      </c>
      <c r="AH336" s="79">
        <v>14.014797</v>
      </c>
      <c r="AI336" s="79">
        <v>13.881377000000001</v>
      </c>
      <c r="AJ336" s="79">
        <v>14.278224</v>
      </c>
      <c r="AK336" s="79">
        <v>13.682495999999999</v>
      </c>
      <c r="AL336" s="79">
        <v>12.935665</v>
      </c>
      <c r="AM336" s="79">
        <v>13.1523</v>
      </c>
      <c r="AN336" s="79">
        <v>13.990792000000001</v>
      </c>
      <c r="AO336" s="79">
        <v>14.722026</v>
      </c>
      <c r="AP336" s="79">
        <v>15.229374</v>
      </c>
      <c r="AQ336" s="79">
        <v>15.092783000000001</v>
      </c>
      <c r="AR336" s="79">
        <v>15.576560000000001</v>
      </c>
      <c r="AS336" s="79">
        <v>16.454159999999998</v>
      </c>
      <c r="AT336" s="79">
        <v>16.764659999999999</v>
      </c>
      <c r="AU336" s="79">
        <v>15.792781999999999</v>
      </c>
      <c r="AV336" s="79">
        <v>17.379567999999999</v>
      </c>
      <c r="AW336" s="79">
        <v>18.025973</v>
      </c>
      <c r="AX336" s="79">
        <v>19.133369000000002</v>
      </c>
      <c r="AY336" s="79">
        <v>20.581160000000001</v>
      </c>
      <c r="AZ336" s="79">
        <v>21.160433000000001</v>
      </c>
      <c r="BA336" s="79">
        <v>21.346899999999998</v>
      </c>
      <c r="BB336" s="79">
        <v>24.339862</v>
      </c>
      <c r="BC336" s="79">
        <v>25.010458</v>
      </c>
      <c r="BD336" s="79">
        <v>25.169937000000001</v>
      </c>
      <c r="BE336" s="80">
        <f>BD336+(BD336*BO336)</f>
        <v>25.233058404769242</v>
      </c>
      <c r="BF336" s="80">
        <f>BE336+(BE336*BP336)</f>
        <v>27.484388508205377</v>
      </c>
      <c r="BG336" s="80">
        <f t="shared" si="94"/>
        <v>28.213053145716927</v>
      </c>
      <c r="BH336" s="38"/>
      <c r="BI336" s="78" t="s">
        <v>150</v>
      </c>
      <c r="BJ336" s="78" t="s">
        <v>115</v>
      </c>
      <c r="BK336" s="79">
        <v>22.728999999999999</v>
      </c>
      <c r="BL336" s="79">
        <v>22.786000000000001</v>
      </c>
      <c r="BM336" s="79">
        <v>24.818999999999999</v>
      </c>
      <c r="BN336" s="79">
        <v>25.477</v>
      </c>
      <c r="BO336" s="81">
        <f>(BL336-BK336)/BK336</f>
        <v>2.5078094064852024E-3</v>
      </c>
      <c r="BP336" s="81">
        <f>(BM336-BL336)/BL336</f>
        <v>8.922145176862975E-2</v>
      </c>
      <c r="BQ336" s="81">
        <f t="shared" si="95"/>
        <v>2.6511946492606523E-2</v>
      </c>
    </row>
    <row r="337" spans="1:69" s="37" customFormat="1" x14ac:dyDescent="0.2">
      <c r="A337" s="49" t="s">
        <v>152</v>
      </c>
      <c r="B337" s="50" t="s">
        <v>13</v>
      </c>
      <c r="C337" s="50" t="s">
        <v>15</v>
      </c>
      <c r="D337" s="69" t="s">
        <v>152</v>
      </c>
      <c r="E337" s="50" t="s">
        <v>12</v>
      </c>
      <c r="F337" s="1">
        <v>5.9778460000000004</v>
      </c>
      <c r="G337" s="1">
        <v>6.0613080000000004</v>
      </c>
      <c r="H337" s="1">
        <v>6.6275810000000002</v>
      </c>
      <c r="I337" s="1">
        <v>7.2423729999999997</v>
      </c>
      <c r="J337" s="1">
        <v>6.9433550000000004</v>
      </c>
      <c r="K337" s="1">
        <v>6.749854</v>
      </c>
      <c r="L337" s="1">
        <v>6.785774</v>
      </c>
      <c r="M337" s="1">
        <v>6.5684880000000003</v>
      </c>
      <c r="N337" s="1">
        <v>6.368322</v>
      </c>
      <c r="O337" s="1">
        <v>6.3375130000000004</v>
      </c>
      <c r="P337" s="1">
        <v>6.3139320000000003</v>
      </c>
      <c r="Q337" s="1">
        <v>6.6273239999999998</v>
      </c>
      <c r="R337" s="1">
        <v>6.8574419999999998</v>
      </c>
      <c r="S337" s="1">
        <v>6.8833760000000002</v>
      </c>
      <c r="T337" s="1">
        <v>7.4738179999999996</v>
      </c>
      <c r="U337" s="1">
        <v>7.7481840000000002</v>
      </c>
      <c r="V337" s="1">
        <v>7.6117309999999998</v>
      </c>
      <c r="W337" s="1">
        <v>7.5478909999999999</v>
      </c>
      <c r="X337" s="1">
        <v>7.3784029999999996</v>
      </c>
      <c r="Y337" s="1">
        <v>7.2966740000000003</v>
      </c>
      <c r="Z337" s="1">
        <v>7.5901399999999999</v>
      </c>
      <c r="AA337" s="1">
        <v>7.3790110000000002</v>
      </c>
      <c r="AB337" s="1">
        <v>7.0528019999999998</v>
      </c>
      <c r="AC337" s="1">
        <v>7.0880369999999999</v>
      </c>
      <c r="AD337" s="1">
        <v>6.9330100000000003</v>
      </c>
      <c r="AE337" s="1">
        <v>6.879467</v>
      </c>
      <c r="AF337" s="1">
        <v>6.8347800000000003</v>
      </c>
      <c r="AG337" s="1">
        <v>6.6663560000000004</v>
      </c>
      <c r="AH337" s="1">
        <v>6.7440850000000001</v>
      </c>
      <c r="AI337" s="1">
        <v>6.6358730000000001</v>
      </c>
      <c r="AJ337" s="1">
        <v>6.3647070000000001</v>
      </c>
      <c r="AK337" s="1">
        <v>6.366511</v>
      </c>
      <c r="AL337" s="1">
        <v>6.0818640000000004</v>
      </c>
      <c r="AM337" s="1">
        <v>5.7963750000000003</v>
      </c>
      <c r="AN337" s="1">
        <v>5.790508</v>
      </c>
      <c r="AO337" s="1">
        <v>5.6193330000000001</v>
      </c>
      <c r="AP337" s="1">
        <v>4.9804360000000001</v>
      </c>
      <c r="AQ337" s="1">
        <v>4.7270990000000008</v>
      </c>
      <c r="AR337" s="1">
        <v>4.7411590000000006</v>
      </c>
      <c r="AS337" s="1">
        <v>4.2654890000000005</v>
      </c>
      <c r="AT337" s="1">
        <v>4.3141229999999995</v>
      </c>
      <c r="AU337" s="1">
        <v>4.205317</v>
      </c>
      <c r="AV337" s="1">
        <v>4.1177000000000001</v>
      </c>
      <c r="AW337" s="1">
        <v>4.0141900000000001</v>
      </c>
      <c r="AX337" s="1">
        <v>3.9248179999999997</v>
      </c>
      <c r="AY337" s="1">
        <v>3.9338229999999998</v>
      </c>
      <c r="AZ337" s="1">
        <v>3.6867609999999997</v>
      </c>
      <c r="BA337" s="1">
        <v>2.9516309999999999</v>
      </c>
      <c r="BB337" s="1">
        <v>2.9438200000000001</v>
      </c>
      <c r="BC337" s="1">
        <v>3.2825830000000003</v>
      </c>
      <c r="BD337" s="1">
        <v>3.6302223699999998</v>
      </c>
      <c r="BE337" s="1">
        <v>3.4700919999999997</v>
      </c>
      <c r="BF337" s="1">
        <v>2.9920900000000001</v>
      </c>
      <c r="BG337" s="51">
        <f t="shared" si="94"/>
        <v>3.0492187267012087</v>
      </c>
      <c r="BH337" s="38"/>
      <c r="BI337" s="69" t="s">
        <v>152</v>
      </c>
      <c r="BJ337" s="50" t="s">
        <v>111</v>
      </c>
      <c r="BK337" s="1"/>
      <c r="BL337" s="1"/>
      <c r="BM337" s="1">
        <v>2.4877899999999999</v>
      </c>
      <c r="BN337" s="1">
        <v>2.5352899999999998</v>
      </c>
      <c r="BO337" s="52"/>
      <c r="BP337" s="52"/>
      <c r="BQ337" s="52">
        <f t="shared" si="95"/>
        <v>1.9093251440033071E-2</v>
      </c>
    </row>
    <row r="338" spans="1:69" s="37" customFormat="1" x14ac:dyDescent="0.2">
      <c r="A338" s="53" t="s">
        <v>152</v>
      </c>
      <c r="B338" s="54" t="s">
        <v>11</v>
      </c>
      <c r="C338" s="54" t="s">
        <v>14</v>
      </c>
      <c r="D338" s="54" t="s">
        <v>152</v>
      </c>
      <c r="E338" s="54" t="s">
        <v>11</v>
      </c>
      <c r="F338" s="55">
        <v>22.864856</v>
      </c>
      <c r="G338" s="55">
        <v>20.617787</v>
      </c>
      <c r="H338" s="55">
        <v>20.323913000000001</v>
      </c>
      <c r="I338" s="55">
        <v>25.353263000000002</v>
      </c>
      <c r="J338" s="55">
        <v>24.076972000000001</v>
      </c>
      <c r="K338" s="55">
        <v>26.512978999999998</v>
      </c>
      <c r="L338" s="55">
        <v>29.390290000000004</v>
      </c>
      <c r="M338" s="55">
        <v>31.855549</v>
      </c>
      <c r="N338" s="55">
        <v>27.661196999999998</v>
      </c>
      <c r="O338" s="55">
        <v>29.070478999999999</v>
      </c>
      <c r="P338" s="55">
        <v>29.065289</v>
      </c>
      <c r="Q338" s="55">
        <v>29.363271000000001</v>
      </c>
      <c r="R338" s="55">
        <v>30.473353999999997</v>
      </c>
      <c r="S338" s="55">
        <v>28.486422999999998</v>
      </c>
      <c r="T338" s="55">
        <v>27.104217999999999</v>
      </c>
      <c r="U338" s="55">
        <v>31.239289000000003</v>
      </c>
      <c r="V338" s="55">
        <v>31.685023999999999</v>
      </c>
      <c r="W338" s="55">
        <v>31.231292</v>
      </c>
      <c r="X338" s="55">
        <v>29.610965000000004</v>
      </c>
      <c r="Y338" s="55">
        <v>30.289746999999998</v>
      </c>
      <c r="Z338" s="55">
        <v>30.580551</v>
      </c>
      <c r="AA338" s="55">
        <v>32.341329999999999</v>
      </c>
      <c r="AB338" s="55">
        <v>31.010963</v>
      </c>
      <c r="AC338" s="55">
        <v>34.006672999999999</v>
      </c>
      <c r="AD338" s="55">
        <v>33.261002000000005</v>
      </c>
      <c r="AE338" s="55">
        <v>33.069544</v>
      </c>
      <c r="AF338" s="55">
        <v>34.599216999999996</v>
      </c>
      <c r="AG338" s="55">
        <v>34.628709999999998</v>
      </c>
      <c r="AH338" s="55">
        <v>37.904996999999995</v>
      </c>
      <c r="AI338" s="55">
        <v>36.130268000000001</v>
      </c>
      <c r="AJ338" s="55">
        <v>32.840066999999998</v>
      </c>
      <c r="AK338" s="55">
        <f>AK339/AK337</f>
        <v>32.320382074263279</v>
      </c>
      <c r="AL338" s="55">
        <f t="shared" ref="AL338:BF338" si="96">AL339/AL337</f>
        <v>34.877879709247033</v>
      </c>
      <c r="AM338" s="55">
        <f t="shared" si="96"/>
        <v>31.187070884820255</v>
      </c>
      <c r="AN338" s="55">
        <f t="shared" si="96"/>
        <v>33.545798745118731</v>
      </c>
      <c r="AO338" s="55">
        <f t="shared" si="96"/>
        <v>34.508116710648757</v>
      </c>
      <c r="AP338" s="55">
        <f t="shared" si="96"/>
        <v>38.16482874190131</v>
      </c>
      <c r="AQ338" s="55">
        <f t="shared" si="96"/>
        <v>37.500417486496474</v>
      </c>
      <c r="AR338" s="55">
        <f t="shared" si="96"/>
        <v>38.756093183122516</v>
      </c>
      <c r="AS338" s="55">
        <f t="shared" si="96"/>
        <v>40.14467040004088</v>
      </c>
      <c r="AT338" s="55">
        <f t="shared" si="96"/>
        <v>37.496596411367968</v>
      </c>
      <c r="AU338" s="55">
        <f t="shared" si="96"/>
        <v>42.959710052773666</v>
      </c>
      <c r="AV338" s="55">
        <f t="shared" si="96"/>
        <v>39.5340083056075</v>
      </c>
      <c r="AW338" s="55">
        <f t="shared" si="96"/>
        <v>45.323202439346417</v>
      </c>
      <c r="AX338" s="55">
        <f t="shared" si="96"/>
        <v>46.684051591691642</v>
      </c>
      <c r="AY338" s="55">
        <f t="shared" si="96"/>
        <v>44.775735969818669</v>
      </c>
      <c r="AZ338" s="55">
        <f t="shared" si="96"/>
        <v>46.599193709600385</v>
      </c>
      <c r="BA338" s="55">
        <f t="shared" si="96"/>
        <v>52.403227571468115</v>
      </c>
      <c r="BB338" s="55">
        <f t="shared" si="96"/>
        <v>54.436478113471608</v>
      </c>
      <c r="BC338" s="55">
        <f t="shared" si="96"/>
        <v>46.064728294760556</v>
      </c>
      <c r="BD338" s="55">
        <f t="shared" si="96"/>
        <v>55.70054886196958</v>
      </c>
      <c r="BE338" s="55">
        <f t="shared" si="96"/>
        <v>54.447115523161926</v>
      </c>
      <c r="BF338" s="55">
        <f t="shared" si="96"/>
        <v>56.229653853995025</v>
      </c>
      <c r="BG338" s="56">
        <f>BG339/BG337</f>
        <v>60.400166029473901</v>
      </c>
      <c r="BH338" s="38"/>
      <c r="BI338" s="54"/>
      <c r="BJ338" s="54"/>
      <c r="BK338" s="55"/>
      <c r="BL338" s="55"/>
      <c r="BM338" s="55"/>
      <c r="BN338" s="55"/>
      <c r="BO338" s="57"/>
      <c r="BP338" s="57"/>
      <c r="BQ338" s="57"/>
    </row>
    <row r="339" spans="1:69" s="37" customFormat="1" x14ac:dyDescent="0.2">
      <c r="A339" s="53" t="s">
        <v>152</v>
      </c>
      <c r="B339" s="54" t="s">
        <v>112</v>
      </c>
      <c r="C339" s="54" t="s">
        <v>113</v>
      </c>
      <c r="D339" s="54" t="s">
        <v>152</v>
      </c>
      <c r="E339" s="54" t="s">
        <v>114</v>
      </c>
      <c r="F339" s="2">
        <v>136.68258599999999</v>
      </c>
      <c r="G339" s="2">
        <v>124.97075599999999</v>
      </c>
      <c r="H339" s="2">
        <v>134.69837799999999</v>
      </c>
      <c r="I339" s="2">
        <v>183.617784</v>
      </c>
      <c r="J339" s="2">
        <v>167.17496299999999</v>
      </c>
      <c r="K339" s="2">
        <v>178.95873599999999</v>
      </c>
      <c r="L339" s="2">
        <v>199.435866</v>
      </c>
      <c r="M339" s="2">
        <v>209.24279000000001</v>
      </c>
      <c r="N339" s="2">
        <v>176.15540899999999</v>
      </c>
      <c r="O339" s="2">
        <v>184.23453699999999</v>
      </c>
      <c r="P339" s="2">
        <v>183.516256</v>
      </c>
      <c r="Q339" s="2">
        <v>194.599908</v>
      </c>
      <c r="R339" s="2">
        <v>208.969258</v>
      </c>
      <c r="S339" s="2">
        <v>196.082763</v>
      </c>
      <c r="T339" s="2">
        <v>202.571991</v>
      </c>
      <c r="U339" s="2">
        <v>242.04775799999999</v>
      </c>
      <c r="V339" s="2">
        <v>241.17788100000001</v>
      </c>
      <c r="W339" s="2">
        <v>235.73038500000001</v>
      </c>
      <c r="X339" s="2">
        <v>218.48163099999999</v>
      </c>
      <c r="Y339" s="2">
        <v>221.01441199999999</v>
      </c>
      <c r="Z339" s="2">
        <v>232.11066</v>
      </c>
      <c r="AA339" s="2">
        <v>238.64703299999999</v>
      </c>
      <c r="AB339" s="2">
        <v>218.71418399999999</v>
      </c>
      <c r="AC339" s="2">
        <v>241.04055399999999</v>
      </c>
      <c r="AD339" s="2">
        <v>230.598862</v>
      </c>
      <c r="AE339" s="2">
        <v>227.500834</v>
      </c>
      <c r="AF339" s="2">
        <v>236.478036</v>
      </c>
      <c r="AG339" s="2">
        <v>230.84730999999999</v>
      </c>
      <c r="AH339" s="2">
        <v>255.63451900000001</v>
      </c>
      <c r="AI339" s="2">
        <v>239.75586899999999</v>
      </c>
      <c r="AJ339" s="2">
        <v>209.017405</v>
      </c>
      <c r="AK339" s="2">
        <v>205.768068</v>
      </c>
      <c r="AL339" s="2">
        <v>212.12252100000001</v>
      </c>
      <c r="AM339" s="2">
        <v>180.77195800000001</v>
      </c>
      <c r="AN339" s="2">
        <v>194.24721599999998</v>
      </c>
      <c r="AO339" s="2">
        <v>193.912599</v>
      </c>
      <c r="AP339" s="2">
        <v>190.07748699999999</v>
      </c>
      <c r="AQ339" s="2">
        <v>177.26818600000001</v>
      </c>
      <c r="AR339" s="2">
        <v>183.74879999999999</v>
      </c>
      <c r="AS339" s="2">
        <v>171.23665</v>
      </c>
      <c r="AT339" s="2">
        <v>161.764929</v>
      </c>
      <c r="AU339" s="2">
        <v>180.659199</v>
      </c>
      <c r="AV339" s="2">
        <v>162.789186</v>
      </c>
      <c r="AW339" s="2">
        <v>181.935946</v>
      </c>
      <c r="AX339" s="2">
        <v>183.226406</v>
      </c>
      <c r="AY339" s="2">
        <v>176.13981999999999</v>
      </c>
      <c r="AZ339" s="2">
        <v>171.80009000000001</v>
      </c>
      <c r="BA339" s="2">
        <v>154.67499100000001</v>
      </c>
      <c r="BB339" s="2">
        <v>160.251193</v>
      </c>
      <c r="BC339" s="2">
        <v>151.21129400000001</v>
      </c>
      <c r="BD339" s="2">
        <v>202.20537849999999</v>
      </c>
      <c r="BE339" s="2">
        <v>188.9365</v>
      </c>
      <c r="BF339" s="2">
        <v>168.24418499999999</v>
      </c>
      <c r="BG339" s="58">
        <f>BF339+(BF339*BQ339)</f>
        <v>184.17331735293402</v>
      </c>
      <c r="BH339" s="38"/>
      <c r="BI339" s="54" t="s">
        <v>152</v>
      </c>
      <c r="BJ339" s="54" t="s">
        <v>115</v>
      </c>
      <c r="BK339" s="2"/>
      <c r="BL339" s="2"/>
      <c r="BM339" s="2">
        <v>146.71259000000001</v>
      </c>
      <c r="BN339" s="2">
        <v>160.60314</v>
      </c>
      <c r="BO339" s="57"/>
      <c r="BP339" s="57"/>
      <c r="BQ339" s="57">
        <f>(BN339-BM339)/BM339</f>
        <v>9.4678650278070819E-2</v>
      </c>
    </row>
    <row r="340" spans="1:69" s="37" customFormat="1" x14ac:dyDescent="0.2">
      <c r="A340" s="49" t="s">
        <v>153</v>
      </c>
      <c r="B340" s="50" t="s">
        <v>13</v>
      </c>
      <c r="C340" s="50" t="s">
        <v>15</v>
      </c>
      <c r="D340" s="69" t="s">
        <v>153</v>
      </c>
      <c r="E340" s="50" t="s">
        <v>12</v>
      </c>
      <c r="F340" s="1">
        <v>6.0499999999999998E-3</v>
      </c>
      <c r="G340" s="1">
        <v>6.5599999999999999E-3</v>
      </c>
      <c r="H340" s="1">
        <v>6.2360000000000002E-3</v>
      </c>
      <c r="I340" s="1">
        <v>6.3800000000000003E-3</v>
      </c>
      <c r="J340" s="1">
        <v>6.2890000000000003E-3</v>
      </c>
      <c r="K340" s="1">
        <v>6.672E-3</v>
      </c>
      <c r="L340" s="1">
        <v>6.7549999999999997E-3</v>
      </c>
      <c r="M340" s="1">
        <v>6.7650000000000002E-3</v>
      </c>
      <c r="N340" s="1">
        <v>6.7369999999999999E-3</v>
      </c>
      <c r="O340" s="1">
        <v>6.6899999999999998E-3</v>
      </c>
      <c r="P340" s="1">
        <v>6.79E-3</v>
      </c>
      <c r="Q340" s="1">
        <v>6.1900000000000002E-3</v>
      </c>
      <c r="R340" s="1">
        <v>5.8900000000000003E-3</v>
      </c>
      <c r="S340" s="1">
        <v>5.4900000000000001E-3</v>
      </c>
      <c r="T340" s="1">
        <v>4.9899999999999996E-3</v>
      </c>
      <c r="U340" s="1">
        <v>5.2900000000000004E-3</v>
      </c>
      <c r="V340" s="1">
        <v>5.6899999999999997E-3</v>
      </c>
      <c r="W340" s="1">
        <v>5.4900000000000001E-3</v>
      </c>
      <c r="X340" s="1">
        <v>5.8589999999999996E-3</v>
      </c>
      <c r="Y340" s="1">
        <v>5.8900000000000003E-3</v>
      </c>
      <c r="Z340" s="1">
        <v>5.1000000000000004E-3</v>
      </c>
      <c r="AA340" s="1">
        <v>4.7000000000000002E-3</v>
      </c>
      <c r="AB340" s="1">
        <v>4.1999999999999997E-3</v>
      </c>
      <c r="AC340" s="1">
        <v>4.13E-3</v>
      </c>
      <c r="AD340" s="1">
        <v>3.8999999999999998E-3</v>
      </c>
      <c r="AE340" s="1">
        <v>3.46E-3</v>
      </c>
      <c r="AF340" s="1">
        <v>2.8050000000000002E-3</v>
      </c>
      <c r="AG340" s="1">
        <v>2.5010000000000002E-3</v>
      </c>
      <c r="AH340" s="1">
        <v>2.1979999999999999E-3</v>
      </c>
      <c r="AI340" s="1">
        <v>2.1930000000000001E-3</v>
      </c>
      <c r="AJ340" s="1">
        <v>2.1540000000000001E-3</v>
      </c>
      <c r="AK340" s="1">
        <v>2.1559999999999999E-3</v>
      </c>
      <c r="AL340" s="1">
        <v>2.0140000000000002E-3</v>
      </c>
      <c r="AM340" s="1">
        <v>1.689E-3</v>
      </c>
      <c r="AN340" s="1">
        <v>1.456E-3</v>
      </c>
      <c r="AO340" s="1">
        <v>1.199E-3</v>
      </c>
      <c r="AP340" s="1">
        <v>1.2589999999999999E-3</v>
      </c>
      <c r="AQ340" s="1">
        <v>1.3209999999999999E-3</v>
      </c>
      <c r="AR340" s="1">
        <v>1.3500000000000001E-3</v>
      </c>
      <c r="AS340" s="1">
        <v>1.1180000000000001E-3</v>
      </c>
      <c r="AT340" s="1">
        <v>1.0169999999999999E-3</v>
      </c>
      <c r="AU340" s="1">
        <v>9.3199999999999999E-4</v>
      </c>
      <c r="AV340" s="1">
        <v>1.15E-3</v>
      </c>
      <c r="AW340" s="1">
        <v>1.145E-3</v>
      </c>
      <c r="AX340" s="1">
        <v>6.6399999999999999E-4</v>
      </c>
      <c r="AY340" s="1">
        <v>3.5199999999999999E-4</v>
      </c>
      <c r="AZ340" s="1">
        <v>6.9999999999999994E-5</v>
      </c>
      <c r="BA340" s="1">
        <v>6.0000000000000002E-5</v>
      </c>
      <c r="BB340" s="1">
        <v>6.3E-5</v>
      </c>
      <c r="BC340" s="1">
        <v>6.4999999999999994E-5</v>
      </c>
      <c r="BD340" s="1">
        <v>6.2000000000000003E-5</v>
      </c>
      <c r="BE340" s="1">
        <v>6.2000000000000003E-5</v>
      </c>
      <c r="BF340" s="1">
        <v>6.3999999999999997E-5</v>
      </c>
      <c r="BG340" s="51">
        <f>BF340</f>
        <v>6.3999999999999997E-5</v>
      </c>
      <c r="BH340" s="38"/>
      <c r="BI340" s="69"/>
      <c r="BJ340" s="50"/>
      <c r="BK340" s="1"/>
      <c r="BL340" s="1"/>
      <c r="BM340" s="1"/>
      <c r="BN340" s="1"/>
      <c r="BO340" s="52"/>
      <c r="BP340" s="52"/>
      <c r="BQ340" s="52"/>
    </row>
    <row r="341" spans="1:69" s="37" customFormat="1" x14ac:dyDescent="0.2">
      <c r="A341" s="53" t="s">
        <v>153</v>
      </c>
      <c r="B341" s="54" t="s">
        <v>11</v>
      </c>
      <c r="C341" s="54" t="s">
        <v>14</v>
      </c>
      <c r="D341" s="54" t="s">
        <v>153</v>
      </c>
      <c r="E341" s="54" t="s">
        <v>11</v>
      </c>
      <c r="F341" s="55">
        <v>56.694215</v>
      </c>
      <c r="G341" s="55">
        <v>58.993901999999999</v>
      </c>
      <c r="H341" s="55">
        <v>62.540089999999999</v>
      </c>
      <c r="I341" s="55">
        <v>60.658306999999994</v>
      </c>
      <c r="J341" s="55">
        <v>76.323740000000001</v>
      </c>
      <c r="K341" s="55">
        <v>72.086631000000011</v>
      </c>
      <c r="L341" s="55">
        <v>70.663359999999997</v>
      </c>
      <c r="M341" s="55">
        <v>66.985513999999995</v>
      </c>
      <c r="N341" s="55">
        <v>75.259462999999997</v>
      </c>
      <c r="O341" s="55">
        <v>69.093722</v>
      </c>
      <c r="P341" s="55">
        <v>72.021501999999998</v>
      </c>
      <c r="Q341" s="55">
        <v>63.005331000000005</v>
      </c>
      <c r="R341" s="55">
        <v>61.600508999999995</v>
      </c>
      <c r="S341" s="55">
        <v>66.177778000000004</v>
      </c>
      <c r="T341" s="55">
        <v>60.788577000000004</v>
      </c>
      <c r="U341" s="55">
        <v>58.300189000000003</v>
      </c>
      <c r="V341" s="55">
        <v>59.822671</v>
      </c>
      <c r="W341" s="55">
        <v>57.440072999999998</v>
      </c>
      <c r="X341" s="55">
        <v>58.267451999999999</v>
      </c>
      <c r="Y341" s="55">
        <v>63.122750000000003</v>
      </c>
      <c r="Z341" s="55">
        <v>50.720391999999997</v>
      </c>
      <c r="AA341" s="55">
        <v>61.476595999999994</v>
      </c>
      <c r="AB341" s="55">
        <v>59.041429000000001</v>
      </c>
      <c r="AC341" s="55">
        <v>60.108717000000006</v>
      </c>
      <c r="AD341" s="55">
        <v>69.192564000000004</v>
      </c>
      <c r="AE341" s="55">
        <v>66.40173399999999</v>
      </c>
      <c r="AF341" s="55">
        <v>77.359715000000008</v>
      </c>
      <c r="AG341" s="55">
        <v>78.803279000000003</v>
      </c>
      <c r="AH341" s="55">
        <v>82.287988999999996</v>
      </c>
      <c r="AI341" s="55">
        <v>79.683538999999996</v>
      </c>
      <c r="AJ341" s="55">
        <v>78.493965000000003</v>
      </c>
      <c r="AK341" s="55">
        <f>AK342/AK340</f>
        <v>79.50742115027829</v>
      </c>
      <c r="AL341" s="55">
        <f t="shared" ref="AL341:BF341" si="97">AL342/AL340</f>
        <v>76.896722939424023</v>
      </c>
      <c r="AM341" s="55">
        <f t="shared" si="97"/>
        <v>84.37359384251036</v>
      </c>
      <c r="AN341" s="55">
        <f t="shared" si="97"/>
        <v>72.021291208791212</v>
      </c>
      <c r="AO341" s="55">
        <f t="shared" si="97"/>
        <v>45.975813177648043</v>
      </c>
      <c r="AP341" s="55">
        <f t="shared" si="97"/>
        <v>62.4702144559174</v>
      </c>
      <c r="AQ341" s="55">
        <f t="shared" si="97"/>
        <v>86.680545041635128</v>
      </c>
      <c r="AR341" s="55">
        <f t="shared" si="97"/>
        <v>94.81481481481481</v>
      </c>
      <c r="AS341" s="55">
        <f t="shared" si="97"/>
        <v>98.549194991055444</v>
      </c>
      <c r="AT341" s="55">
        <f t="shared" si="97"/>
        <v>88.343166175024592</v>
      </c>
      <c r="AU341" s="55">
        <f t="shared" si="97"/>
        <v>88.630901287553641</v>
      </c>
      <c r="AV341" s="55">
        <f t="shared" si="97"/>
        <v>75.955652173913037</v>
      </c>
      <c r="AW341" s="55">
        <f t="shared" si="97"/>
        <v>61.842794759825324</v>
      </c>
      <c r="AX341" s="55">
        <f t="shared" si="97"/>
        <v>71.393072289156635</v>
      </c>
      <c r="AY341" s="55">
        <f t="shared" si="97"/>
        <v>60.866477272727273</v>
      </c>
      <c r="AZ341" s="55">
        <f t="shared" si="97"/>
        <v>80.314285714285731</v>
      </c>
      <c r="BA341" s="55">
        <f t="shared" si="97"/>
        <v>85</v>
      </c>
      <c r="BB341" s="55">
        <f t="shared" si="97"/>
        <v>81.746031746031747</v>
      </c>
      <c r="BC341" s="55">
        <f t="shared" si="97"/>
        <v>81.846153846153854</v>
      </c>
      <c r="BD341" s="55">
        <f t="shared" si="97"/>
        <v>85.483870967741936</v>
      </c>
      <c r="BE341" s="55">
        <f t="shared" si="97"/>
        <v>87.096774193548384</v>
      </c>
      <c r="BF341" s="55">
        <f t="shared" si="97"/>
        <v>85.15625</v>
      </c>
      <c r="BG341" s="56">
        <f>BF341</f>
        <v>85.15625</v>
      </c>
      <c r="BH341" s="38"/>
      <c r="BI341" s="54"/>
      <c r="BJ341" s="54"/>
      <c r="BK341" s="55"/>
      <c r="BL341" s="55"/>
      <c r="BM341" s="55"/>
      <c r="BN341" s="55"/>
      <c r="BO341" s="57"/>
      <c r="BP341" s="57"/>
      <c r="BQ341" s="57"/>
    </row>
    <row r="342" spans="1:69" s="37" customFormat="1" x14ac:dyDescent="0.2">
      <c r="A342" s="53" t="s">
        <v>153</v>
      </c>
      <c r="B342" s="54" t="s">
        <v>112</v>
      </c>
      <c r="C342" s="54" t="s">
        <v>113</v>
      </c>
      <c r="D342" s="54" t="s">
        <v>153</v>
      </c>
      <c r="E342" s="54" t="s">
        <v>114</v>
      </c>
      <c r="F342" s="2">
        <v>0.34300000000000003</v>
      </c>
      <c r="G342" s="2">
        <v>0.38700000000000001</v>
      </c>
      <c r="H342" s="2">
        <v>0.39</v>
      </c>
      <c r="I342" s="2">
        <v>0.38700000000000001</v>
      </c>
      <c r="J342" s="2">
        <v>0.48</v>
      </c>
      <c r="K342" s="2">
        <v>0.480962</v>
      </c>
      <c r="L342" s="2">
        <v>0.47733100000000001</v>
      </c>
      <c r="M342" s="2">
        <v>0.45315699999999998</v>
      </c>
      <c r="N342" s="2">
        <v>0.507023</v>
      </c>
      <c r="O342" s="2">
        <v>0.46223700000000001</v>
      </c>
      <c r="P342" s="2">
        <v>0.48902600000000002</v>
      </c>
      <c r="Q342" s="2">
        <v>0.39000299999999999</v>
      </c>
      <c r="R342" s="2">
        <v>0.36282700000000001</v>
      </c>
      <c r="S342" s="2">
        <v>0.36331599999999997</v>
      </c>
      <c r="T342" s="2">
        <v>0.30333500000000002</v>
      </c>
      <c r="U342" s="2">
        <v>0.30840800000000002</v>
      </c>
      <c r="V342" s="2">
        <v>0.340391</v>
      </c>
      <c r="W342" s="2">
        <v>0.31534600000000002</v>
      </c>
      <c r="X342" s="2">
        <v>0.341389</v>
      </c>
      <c r="Y342" s="2">
        <v>0.37179299999999998</v>
      </c>
      <c r="Z342" s="2">
        <v>0.25867400000000002</v>
      </c>
      <c r="AA342" s="2">
        <v>0.28893999999999997</v>
      </c>
      <c r="AB342" s="2">
        <v>0.247974</v>
      </c>
      <c r="AC342" s="2">
        <v>0.248249</v>
      </c>
      <c r="AD342" s="2">
        <v>0.26985100000000001</v>
      </c>
      <c r="AE342" s="2">
        <v>0.22975000000000001</v>
      </c>
      <c r="AF342" s="2">
        <v>0.21699399999999999</v>
      </c>
      <c r="AG342" s="2">
        <v>0.19708700000000001</v>
      </c>
      <c r="AH342" s="2">
        <v>0.180869</v>
      </c>
      <c r="AI342" s="2">
        <v>0.17474600000000001</v>
      </c>
      <c r="AJ342" s="2">
        <v>0.169076</v>
      </c>
      <c r="AK342" s="2">
        <v>0.17141799999999999</v>
      </c>
      <c r="AL342" s="2">
        <v>0.15487000000000001</v>
      </c>
      <c r="AM342" s="2">
        <v>0.14250699999999999</v>
      </c>
      <c r="AN342" s="2">
        <v>0.104863</v>
      </c>
      <c r="AO342" s="2">
        <v>5.5125E-2</v>
      </c>
      <c r="AP342" s="2">
        <v>7.8649999999999998E-2</v>
      </c>
      <c r="AQ342" s="2">
        <v>0.114505</v>
      </c>
      <c r="AR342" s="2">
        <v>0.128</v>
      </c>
      <c r="AS342" s="2">
        <v>0.110178</v>
      </c>
      <c r="AT342" s="2">
        <v>8.9844999999999994E-2</v>
      </c>
      <c r="AU342" s="2">
        <v>8.2603999999999997E-2</v>
      </c>
      <c r="AV342" s="2">
        <v>8.7348999999999996E-2</v>
      </c>
      <c r="AW342" s="2">
        <v>7.0809999999999998E-2</v>
      </c>
      <c r="AX342" s="2">
        <v>4.7405000000000003E-2</v>
      </c>
      <c r="AY342" s="2">
        <v>2.1425E-2</v>
      </c>
      <c r="AZ342" s="2">
        <v>5.6220000000000003E-3</v>
      </c>
      <c r="BA342" s="2">
        <v>5.1000000000000004E-3</v>
      </c>
      <c r="BB342" s="2">
        <v>5.1500000000000001E-3</v>
      </c>
      <c r="BC342" s="2">
        <v>5.3200000000000001E-3</v>
      </c>
      <c r="BD342" s="2">
        <v>5.3E-3</v>
      </c>
      <c r="BE342" s="2">
        <v>5.4000000000000003E-3</v>
      </c>
      <c r="BF342" s="2">
        <v>5.45E-3</v>
      </c>
      <c r="BG342" s="58">
        <f>BF342</f>
        <v>5.45E-3</v>
      </c>
      <c r="BH342" s="38"/>
      <c r="BI342" s="54"/>
      <c r="BJ342" s="54"/>
      <c r="BK342" s="2"/>
      <c r="BL342" s="2"/>
      <c r="BM342" s="2"/>
      <c r="BN342" s="2"/>
      <c r="BO342" s="57"/>
      <c r="BP342" s="57"/>
      <c r="BQ342" s="57"/>
    </row>
    <row r="343" spans="1:69" s="37" customFormat="1" x14ac:dyDescent="0.2">
      <c r="A343" s="82" t="s">
        <v>154</v>
      </c>
      <c r="B343" s="4" t="s">
        <v>112</v>
      </c>
      <c r="C343" s="78" t="s">
        <v>113</v>
      </c>
      <c r="D343" s="4" t="s">
        <v>154</v>
      </c>
      <c r="E343" s="4" t="s">
        <v>114</v>
      </c>
      <c r="F343" s="61">
        <v>137.02558999999999</v>
      </c>
      <c r="G343" s="61">
        <v>125.35775099999999</v>
      </c>
      <c r="H343" s="61">
        <v>135.08837600000001</v>
      </c>
      <c r="I343" s="61">
        <v>184.00478799999999</v>
      </c>
      <c r="J343" s="61">
        <v>167.654956</v>
      </c>
      <c r="K343" s="61">
        <v>179.43969799999999</v>
      </c>
      <c r="L343" s="61">
        <v>199.913197</v>
      </c>
      <c r="M343" s="61">
        <v>209.695953</v>
      </c>
      <c r="N343" s="61">
        <v>176.66242399999999</v>
      </c>
      <c r="O343" s="61">
        <v>184.69677999999999</v>
      </c>
      <c r="P343" s="61">
        <v>184.00528</v>
      </c>
      <c r="Q343" s="61">
        <v>194.98991699999999</v>
      </c>
      <c r="R343" s="61">
        <v>209.33209299999999</v>
      </c>
      <c r="S343" s="61">
        <v>196.44608700000001</v>
      </c>
      <c r="T343" s="61">
        <v>202.87532200000001</v>
      </c>
      <c r="U343" s="61">
        <v>242.356165</v>
      </c>
      <c r="V343" s="61">
        <v>241.51827299999999</v>
      </c>
      <c r="W343" s="61">
        <v>236.04573600000001</v>
      </c>
      <c r="X343" s="61">
        <v>218.82302799999999</v>
      </c>
      <c r="Y343" s="61">
        <v>221.38620700000001</v>
      </c>
      <c r="Z343" s="61">
        <v>232.36934199999999</v>
      </c>
      <c r="AA343" s="61">
        <v>238.93597500000001</v>
      </c>
      <c r="AB343" s="61">
        <v>218.962152</v>
      </c>
      <c r="AC343" s="61">
        <v>241.28880000000001</v>
      </c>
      <c r="AD343" s="61">
        <v>230.868709</v>
      </c>
      <c r="AE343" s="61">
        <v>227.73058</v>
      </c>
      <c r="AF343" s="61">
        <v>236.69502399999999</v>
      </c>
      <c r="AG343" s="61">
        <v>231.04439500000001</v>
      </c>
      <c r="AH343" s="61">
        <v>255.81538</v>
      </c>
      <c r="AI343" s="61">
        <v>239.930609</v>
      </c>
      <c r="AJ343" s="61">
        <v>209.18648200000001</v>
      </c>
      <c r="AK343" s="61">
        <v>205.93948900000001</v>
      </c>
      <c r="AL343" s="61">
        <v>212.27738900000003</v>
      </c>
      <c r="AM343" s="61">
        <v>180.91446500000001</v>
      </c>
      <c r="AN343" s="61">
        <v>194.352079</v>
      </c>
      <c r="AO343" s="61">
        <v>193.967724</v>
      </c>
      <c r="AP343" s="61">
        <v>190.15613200000001</v>
      </c>
      <c r="AQ343" s="61">
        <v>177.382689</v>
      </c>
      <c r="AR343" s="61">
        <v>183.87679399999999</v>
      </c>
      <c r="AS343" s="61">
        <v>171.346825</v>
      </c>
      <c r="AT343" s="61">
        <v>161.85477700000001</v>
      </c>
      <c r="AU343" s="61">
        <v>180.741805</v>
      </c>
      <c r="AV343" s="61">
        <v>162.87654000000001</v>
      </c>
      <c r="AW343" s="61">
        <v>182.006764</v>
      </c>
      <c r="AX343" s="61">
        <v>183.27380199999999</v>
      </c>
      <c r="AY343" s="61">
        <v>176.16124099999999</v>
      </c>
      <c r="AZ343" s="61">
        <v>171.80572100000001</v>
      </c>
      <c r="BA343" s="61">
        <v>154.68008800000001</v>
      </c>
      <c r="BB343" s="61">
        <v>160.25634399999998</v>
      </c>
      <c r="BC343" s="61">
        <v>151.216612</v>
      </c>
      <c r="BD343" s="61">
        <v>202.21066200000001</v>
      </c>
      <c r="BE343" s="62">
        <f>SUM(BE339,BE342)</f>
        <v>188.9419</v>
      </c>
      <c r="BF343" s="62">
        <f>SUM(BF339,BF342)</f>
        <v>168.24963499999998</v>
      </c>
      <c r="BG343" s="62">
        <f>SUM(BG339,BG342)</f>
        <v>184.17876735293402</v>
      </c>
      <c r="BH343" s="83"/>
      <c r="BI343" s="4"/>
      <c r="BJ343" s="4"/>
      <c r="BK343" s="61"/>
      <c r="BL343" s="61"/>
      <c r="BM343" s="61"/>
      <c r="BN343" s="61"/>
      <c r="BO343" s="61"/>
      <c r="BP343" s="61"/>
      <c r="BQ343" s="61"/>
    </row>
    <row r="344" spans="1:69" s="37" customFormat="1" x14ac:dyDescent="0.2">
      <c r="A344" s="49" t="s">
        <v>155</v>
      </c>
      <c r="B344" s="50" t="s">
        <v>112</v>
      </c>
      <c r="C344" s="50" t="s">
        <v>113</v>
      </c>
      <c r="D344" s="69" t="s">
        <v>156</v>
      </c>
      <c r="E344" s="50" t="s">
        <v>114</v>
      </c>
      <c r="F344" s="1">
        <v>18.428249000000001</v>
      </c>
      <c r="G344" s="1">
        <v>17.488793000000001</v>
      </c>
      <c r="H344" s="1">
        <v>18.639337999999999</v>
      </c>
      <c r="I344" s="1">
        <v>25.056197999999998</v>
      </c>
      <c r="J344" s="1">
        <v>22.071013000000001</v>
      </c>
      <c r="K344" s="1">
        <v>22.778700000000001</v>
      </c>
      <c r="L344" s="1">
        <v>23.616745000000002</v>
      </c>
      <c r="M344" s="1">
        <v>24.100241</v>
      </c>
      <c r="N344" s="1">
        <v>23.858191000000001</v>
      </c>
      <c r="O344" s="1">
        <v>23.667752</v>
      </c>
      <c r="P344" s="1">
        <v>24.440353999999999</v>
      </c>
      <c r="Q344" s="1">
        <v>24.350624</v>
      </c>
      <c r="R344" s="1">
        <v>26.018913000000001</v>
      </c>
      <c r="S344" s="1">
        <v>22.998356000000001</v>
      </c>
      <c r="T344" s="1">
        <v>25.030897</v>
      </c>
      <c r="U344" s="1">
        <v>25.411785999999999</v>
      </c>
      <c r="V344" s="1">
        <v>29.335093000000001</v>
      </c>
      <c r="W344" s="1">
        <v>29.225042999999999</v>
      </c>
      <c r="X344" s="1">
        <v>28.018460999999999</v>
      </c>
      <c r="Y344" s="1">
        <v>26.572925000000001</v>
      </c>
      <c r="Z344" s="1">
        <v>30.018594</v>
      </c>
      <c r="AA344" s="1">
        <v>30.450979</v>
      </c>
      <c r="AB344" s="1">
        <v>28.477467999999998</v>
      </c>
      <c r="AC344" s="1">
        <v>29.990158999999998</v>
      </c>
      <c r="AD344" s="1">
        <v>29.427175999999999</v>
      </c>
      <c r="AE344" s="1">
        <v>30.200257000000001</v>
      </c>
      <c r="AF344" s="1">
        <v>29.973490000000002</v>
      </c>
      <c r="AG344" s="1">
        <v>29.377264</v>
      </c>
      <c r="AH344" s="1">
        <v>31.374316</v>
      </c>
      <c r="AI344" s="1">
        <v>32.483870000000003</v>
      </c>
      <c r="AJ344" s="1">
        <v>27.798994</v>
      </c>
      <c r="AK344" s="1">
        <v>28.351089999999999</v>
      </c>
      <c r="AL344" s="1">
        <v>28.862107999999999</v>
      </c>
      <c r="AM344" s="1">
        <v>25.390791999999998</v>
      </c>
      <c r="AN344" s="1">
        <v>27.167761000000002</v>
      </c>
      <c r="AO344" s="1">
        <v>28.40475</v>
      </c>
      <c r="AP344" s="1">
        <v>27.481517</v>
      </c>
      <c r="AQ344" s="1">
        <v>25.862991999999998</v>
      </c>
      <c r="AR344" s="1">
        <v>27.054719000000002</v>
      </c>
      <c r="AS344" s="1">
        <v>25.851309999999998</v>
      </c>
      <c r="AT344" s="1">
        <v>23.573514000000003</v>
      </c>
      <c r="AU344" s="1">
        <v>26.594884</v>
      </c>
      <c r="AV344" s="1">
        <v>23.853321999999999</v>
      </c>
      <c r="AW344" s="1">
        <v>26.710311000000001</v>
      </c>
      <c r="AX344" s="1">
        <v>26.925988</v>
      </c>
      <c r="AY344" s="1">
        <v>24.020934</v>
      </c>
      <c r="AZ344" s="1">
        <v>23.634851999999999</v>
      </c>
      <c r="BA344" s="1">
        <v>22.054078000000001</v>
      </c>
      <c r="BB344" s="1">
        <v>23.646532000000001</v>
      </c>
      <c r="BC344" s="1">
        <v>21.401864</v>
      </c>
      <c r="BD344" s="1">
        <v>27.763428000000001</v>
      </c>
      <c r="BE344" s="1"/>
      <c r="BF344" s="1"/>
      <c r="BG344" s="1"/>
      <c r="BH344" s="38"/>
      <c r="BI344" s="69"/>
      <c r="BJ344" s="50"/>
      <c r="BK344" s="1"/>
      <c r="BL344" s="1"/>
      <c r="BM344" s="1"/>
      <c r="BN344" s="1"/>
      <c r="BO344" s="1"/>
      <c r="BP344" s="1"/>
      <c r="BQ344" s="1"/>
    </row>
    <row r="345" spans="1:69" s="37" customFormat="1" x14ac:dyDescent="0.2">
      <c r="A345" s="59" t="s">
        <v>157</v>
      </c>
      <c r="B345" s="4" t="s">
        <v>112</v>
      </c>
      <c r="C345" s="78" t="s">
        <v>113</v>
      </c>
      <c r="D345" s="4" t="s">
        <v>158</v>
      </c>
      <c r="E345" s="4" t="s">
        <v>114</v>
      </c>
      <c r="F345" s="61">
        <v>19.333358</v>
      </c>
      <c r="G345" s="61">
        <v>18.436641999999999</v>
      </c>
      <c r="H345" s="61">
        <v>19.647931</v>
      </c>
      <c r="I345" s="61">
        <v>26.121348999999999</v>
      </c>
      <c r="J345" s="61">
        <v>23.147376000000001</v>
      </c>
      <c r="K345" s="61">
        <v>23.966061</v>
      </c>
      <c r="L345" s="61">
        <v>24.871700000000001</v>
      </c>
      <c r="M345" s="61">
        <v>25.439613000000001</v>
      </c>
      <c r="N345" s="61">
        <v>25.185625000000002</v>
      </c>
      <c r="O345" s="61">
        <v>25.131416000000002</v>
      </c>
      <c r="P345" s="61">
        <v>26.001867000000001</v>
      </c>
      <c r="Q345" s="61">
        <v>25.991218</v>
      </c>
      <c r="R345" s="61">
        <v>27.801525999999999</v>
      </c>
      <c r="S345" s="61">
        <v>24.783290000000001</v>
      </c>
      <c r="T345" s="61">
        <v>26.813934</v>
      </c>
      <c r="U345" s="61">
        <v>27.356891999999998</v>
      </c>
      <c r="V345" s="61">
        <v>31.297756</v>
      </c>
      <c r="W345" s="61">
        <v>31.201775000000001</v>
      </c>
      <c r="X345" s="61">
        <v>30.116278000000001</v>
      </c>
      <c r="Y345" s="61">
        <v>28.705694000000001</v>
      </c>
      <c r="Z345" s="61">
        <v>32.134475999999999</v>
      </c>
      <c r="AA345" s="61">
        <v>32.576877000000003</v>
      </c>
      <c r="AB345" s="61">
        <v>30.604991999999999</v>
      </c>
      <c r="AC345" s="61">
        <v>32.140062999999998</v>
      </c>
      <c r="AD345" s="61">
        <v>31.606498999999999</v>
      </c>
      <c r="AE345" s="61">
        <v>32.446545999999998</v>
      </c>
      <c r="AF345" s="61">
        <v>32.31908</v>
      </c>
      <c r="AG345" s="61">
        <v>31.848496999999998</v>
      </c>
      <c r="AH345" s="61">
        <v>34.157620000000001</v>
      </c>
      <c r="AI345" s="61">
        <v>35.557609999999997</v>
      </c>
      <c r="AJ345" s="61">
        <v>30.633666999999999</v>
      </c>
      <c r="AK345" s="61">
        <v>31.323283</v>
      </c>
      <c r="AL345" s="61">
        <v>32.076367000000005</v>
      </c>
      <c r="AM345" s="61">
        <v>28.690179000000001</v>
      </c>
      <c r="AN345" s="61">
        <v>30.737976</v>
      </c>
      <c r="AO345" s="61">
        <v>32.072282000000001</v>
      </c>
      <c r="AP345" s="61">
        <v>31.326554000000002</v>
      </c>
      <c r="AQ345" s="61">
        <v>29.88374</v>
      </c>
      <c r="AR345" s="61">
        <v>31.305244999999999</v>
      </c>
      <c r="AS345" s="61">
        <v>30.166547999999999</v>
      </c>
      <c r="AT345" s="61">
        <v>28.018930000000001</v>
      </c>
      <c r="AU345" s="61">
        <v>31.387644999999999</v>
      </c>
      <c r="AV345" s="61">
        <v>29.149282000000003</v>
      </c>
      <c r="AW345" s="61">
        <v>32.266599000000006</v>
      </c>
      <c r="AX345" s="61">
        <v>32.628102999999996</v>
      </c>
      <c r="AY345" s="61">
        <v>30.129940999999999</v>
      </c>
      <c r="AZ345" s="61">
        <v>30.259262</v>
      </c>
      <c r="BA345" s="61">
        <v>28.007625000000001</v>
      </c>
      <c r="BB345" s="61">
        <v>29.783161000000003</v>
      </c>
      <c r="BC345" s="61">
        <v>27.438087000000003</v>
      </c>
      <c r="BD345" s="61">
        <v>33.864556999999998</v>
      </c>
      <c r="BE345" s="80">
        <f>BD345+(BD345*BO345)</f>
        <v>31.265423198255078</v>
      </c>
      <c r="BF345" s="80">
        <f>BE345+(BE345*BP345)</f>
        <v>28.524409550923252</v>
      </c>
      <c r="BG345" s="80">
        <f>BF345+(BF345*BQ345)</f>
        <v>32.074497724223185</v>
      </c>
      <c r="BH345" s="38"/>
      <c r="BI345" s="78" t="s">
        <v>159</v>
      </c>
      <c r="BJ345" s="78" t="s">
        <v>115</v>
      </c>
      <c r="BK345" s="61">
        <v>29.680449999999997</v>
      </c>
      <c r="BL345" s="61">
        <v>27.402449999999998</v>
      </c>
      <c r="BM345" s="61">
        <v>25.0001</v>
      </c>
      <c r="BN345" s="61">
        <v>28.111559999999997</v>
      </c>
      <c r="BO345" s="81">
        <f>(BL345-BK345)/BK345</f>
        <v>-7.67508578879363E-2</v>
      </c>
      <c r="BP345" s="81">
        <f>(BM345-BL345)/BL345</f>
        <v>-8.7669168267800815E-2</v>
      </c>
      <c r="BQ345" s="81">
        <f>(BN345-BM345)/BM345</f>
        <v>0.12445790216839123</v>
      </c>
    </row>
    <row r="346" spans="1:69" s="37" customFormat="1" x14ac:dyDescent="0.2">
      <c r="A346" s="59" t="s">
        <v>160</v>
      </c>
      <c r="B346" s="4" t="s">
        <v>13</v>
      </c>
      <c r="C346" s="4" t="s">
        <v>15</v>
      </c>
      <c r="D346" s="60" t="s">
        <v>161</v>
      </c>
      <c r="E346" s="4" t="s">
        <v>12</v>
      </c>
      <c r="F346" s="61">
        <v>17.778963999999998</v>
      </c>
      <c r="G346" s="61">
        <v>17.634509999999999</v>
      </c>
      <c r="H346" s="61">
        <v>17.419263000000001</v>
      </c>
      <c r="I346" s="61">
        <v>17.026985</v>
      </c>
      <c r="J346" s="61">
        <v>16.486414</v>
      </c>
      <c r="K346" s="61">
        <v>16.259598</v>
      </c>
      <c r="L346" s="61">
        <v>16.142876999999999</v>
      </c>
      <c r="M346" s="61">
        <v>15.896597</v>
      </c>
      <c r="N346" s="61">
        <v>15.335388999999999</v>
      </c>
      <c r="O346" s="61">
        <v>15.364834</v>
      </c>
      <c r="P346" s="61">
        <v>14.918964000000001</v>
      </c>
      <c r="Q346" s="61">
        <v>14.732488999999999</v>
      </c>
      <c r="R346" s="61">
        <v>14.753283</v>
      </c>
      <c r="S346" s="61">
        <v>14.670849</v>
      </c>
      <c r="T346" s="61">
        <v>14.240629999999999</v>
      </c>
      <c r="U346" s="61">
        <v>13.356875</v>
      </c>
      <c r="V346" s="61">
        <v>13.367869000000001</v>
      </c>
      <c r="W346" s="61">
        <v>13.040236</v>
      </c>
      <c r="X346" s="61">
        <v>12.897363</v>
      </c>
      <c r="Y346" s="61">
        <v>12.627284</v>
      </c>
      <c r="Z346" s="61">
        <v>12.348191999999999</v>
      </c>
      <c r="AA346" s="61">
        <v>12.271398</v>
      </c>
      <c r="AB346" s="61">
        <v>12.296912000000001</v>
      </c>
      <c r="AC346" s="61">
        <v>12.162383</v>
      </c>
      <c r="AD346" s="61">
        <v>11.720247000000001</v>
      </c>
      <c r="AE346" s="61">
        <v>11.433881</v>
      </c>
      <c r="AF346" s="61">
        <v>11.163634</v>
      </c>
      <c r="AG346" s="61">
        <v>11.052963999999999</v>
      </c>
      <c r="AH346" s="61">
        <v>10.823517000000001</v>
      </c>
      <c r="AI346" s="61">
        <v>10.442845999999999</v>
      </c>
      <c r="AJ346" s="61">
        <v>10.243566</v>
      </c>
      <c r="AK346" s="61">
        <v>10.821396</v>
      </c>
      <c r="AL346" s="61">
        <v>10.610495</v>
      </c>
      <c r="AM346" s="61">
        <v>10.199864</v>
      </c>
      <c r="AN346" s="61">
        <v>10.100258999999999</v>
      </c>
      <c r="AO346" s="61">
        <v>9.9842709999999997</v>
      </c>
      <c r="AP346" s="61">
        <v>9.7539170000000013</v>
      </c>
      <c r="AQ346" s="61">
        <v>9.5104879999999987</v>
      </c>
      <c r="AR346" s="61">
        <v>9.5283940000000005</v>
      </c>
      <c r="AS346" s="61">
        <v>9.5594190000000001</v>
      </c>
      <c r="AT346" s="61">
        <v>9.3050639999999998</v>
      </c>
      <c r="AU346" s="61">
        <v>8.7680030000000002</v>
      </c>
      <c r="AV346" s="61">
        <v>8.6202099999999984</v>
      </c>
      <c r="AW346" s="61">
        <v>8.4245809999999999</v>
      </c>
      <c r="AX346" s="61">
        <v>8.0862099999999995</v>
      </c>
      <c r="AY346" s="61">
        <v>7.8444590000000005</v>
      </c>
      <c r="AZ346" s="61">
        <v>7.6507100000000001</v>
      </c>
      <c r="BA346" s="61">
        <v>6.7791069999999998</v>
      </c>
      <c r="BB346" s="61">
        <v>6.7841800000000001</v>
      </c>
      <c r="BC346" s="61">
        <v>6.6276669999999998</v>
      </c>
      <c r="BD346" s="61">
        <v>6.6781958799999996</v>
      </c>
      <c r="BE346" s="61">
        <v>6.5414500000000002</v>
      </c>
      <c r="BF346" s="61">
        <v>6.2854030000000005</v>
      </c>
      <c r="BG346" s="61"/>
      <c r="BH346" s="38"/>
      <c r="BI346" s="60"/>
      <c r="BJ346" s="4"/>
      <c r="BK346" s="61"/>
      <c r="BL346" s="61"/>
      <c r="BM346" s="61"/>
      <c r="BN346" s="61"/>
      <c r="BO346" s="61"/>
      <c r="BP346" s="61"/>
      <c r="BQ346" s="61"/>
    </row>
    <row r="347" spans="1:69" s="37" customFormat="1" x14ac:dyDescent="0.2">
      <c r="A347" s="5" t="s">
        <v>160</v>
      </c>
      <c r="B347" s="5" t="s">
        <v>11</v>
      </c>
      <c r="C347" s="5" t="s">
        <v>14</v>
      </c>
      <c r="D347" s="5" t="s">
        <v>161</v>
      </c>
      <c r="E347" s="5" t="s">
        <v>11</v>
      </c>
      <c r="F347" s="64">
        <v>12.488180999999999</v>
      </c>
      <c r="G347" s="64">
        <v>11.648352000000001</v>
      </c>
      <c r="H347" s="64">
        <v>12.786775</v>
      </c>
      <c r="I347" s="64">
        <v>13.869183999999999</v>
      </c>
      <c r="J347" s="64">
        <v>13.087831</v>
      </c>
      <c r="K347" s="64">
        <v>13.811889000000001</v>
      </c>
      <c r="L347" s="64">
        <v>14.788292999999999</v>
      </c>
      <c r="M347" s="64">
        <v>15.377660000000001</v>
      </c>
      <c r="N347" s="64">
        <v>14.069513000000001</v>
      </c>
      <c r="O347" s="64">
        <v>15.134304999999999</v>
      </c>
      <c r="P347" s="64">
        <v>14.306714999999999</v>
      </c>
      <c r="Q347" s="64">
        <v>14.006214000000002</v>
      </c>
      <c r="R347" s="64">
        <v>16.087709</v>
      </c>
      <c r="S347" s="64">
        <v>14.468052999999999</v>
      </c>
      <c r="T347" s="64">
        <v>13.949801000000001</v>
      </c>
      <c r="U347" s="64">
        <v>14.811391</v>
      </c>
      <c r="V347" s="64">
        <v>14.979433999999999</v>
      </c>
      <c r="W347" s="64">
        <v>15.910627999999999</v>
      </c>
      <c r="X347" s="64">
        <v>16.659728000000001</v>
      </c>
      <c r="Y347" s="64">
        <v>12.689465</v>
      </c>
      <c r="Z347" s="64">
        <v>14.900585000000001</v>
      </c>
      <c r="AA347" s="64">
        <v>14.50719</v>
      </c>
      <c r="AB347" s="64">
        <v>14.486839999999999</v>
      </c>
      <c r="AC347" s="64">
        <v>16.263178</v>
      </c>
      <c r="AD347" s="64">
        <v>15.821620999999999</v>
      </c>
      <c r="AE347" s="64">
        <v>17.136044000000002</v>
      </c>
      <c r="AF347" s="64">
        <v>16.30414</v>
      </c>
      <c r="AG347" s="64">
        <v>15.004683999999999</v>
      </c>
      <c r="AH347" s="64">
        <v>15.916283999999999</v>
      </c>
      <c r="AI347" s="64">
        <v>15.355471</v>
      </c>
      <c r="AJ347" s="64">
        <v>14.606914000000002</v>
      </c>
      <c r="AK347" s="64">
        <f>AK348/AK346</f>
        <v>14.803373427975465</v>
      </c>
      <c r="AL347" s="64">
        <f t="shared" ref="AL347:BF347" si="98">AL348/AL346</f>
        <v>16.566808900056028</v>
      </c>
      <c r="AM347" s="64">
        <f t="shared" si="98"/>
        <v>13.944920344035959</v>
      </c>
      <c r="AN347" s="64">
        <f t="shared" si="98"/>
        <v>15.077028816785788</v>
      </c>
      <c r="AO347" s="64">
        <f t="shared" si="98"/>
        <v>16.60151081636306</v>
      </c>
      <c r="AP347" s="64">
        <f t="shared" si="98"/>
        <v>15.194359045704406</v>
      </c>
      <c r="AQ347" s="64">
        <f t="shared" si="98"/>
        <v>14.932024518615661</v>
      </c>
      <c r="AR347" s="64">
        <f t="shared" si="98"/>
        <v>14.656455536998156</v>
      </c>
      <c r="AS347" s="64">
        <f t="shared" si="98"/>
        <v>16.11965831814674</v>
      </c>
      <c r="AT347" s="64">
        <f t="shared" si="98"/>
        <v>15.435751543460634</v>
      </c>
      <c r="AU347" s="64">
        <f t="shared" si="98"/>
        <v>15.845418620408775</v>
      </c>
      <c r="AV347" s="64">
        <f t="shared" si="98"/>
        <v>15.902341938305449</v>
      </c>
      <c r="AW347" s="64">
        <f t="shared" si="98"/>
        <v>17.588784534210067</v>
      </c>
      <c r="AX347" s="64">
        <f t="shared" si="98"/>
        <v>17.078235539269944</v>
      </c>
      <c r="AY347" s="64">
        <f t="shared" si="98"/>
        <v>17.04307052914675</v>
      </c>
      <c r="AZ347" s="64">
        <f t="shared" si="98"/>
        <v>18.160897223917779</v>
      </c>
      <c r="BA347" s="64">
        <f t="shared" si="98"/>
        <v>19.150249878044409</v>
      </c>
      <c r="BB347" s="64">
        <f t="shared" si="98"/>
        <v>19.522852135409142</v>
      </c>
      <c r="BC347" s="64">
        <f t="shared" si="98"/>
        <v>17.506384825912345</v>
      </c>
      <c r="BD347" s="64">
        <f t="shared" si="98"/>
        <v>20.763789576055384</v>
      </c>
      <c r="BE347" s="64">
        <f t="shared" si="98"/>
        <v>19.303480726750184</v>
      </c>
      <c r="BF347" s="64">
        <f t="shared" si="98"/>
        <v>19.824521991668632</v>
      </c>
      <c r="BG347" s="64"/>
      <c r="BH347" s="38"/>
      <c r="BI347" s="5"/>
      <c r="BJ347" s="5"/>
      <c r="BK347" s="64"/>
      <c r="BL347" s="64"/>
      <c r="BM347" s="64"/>
      <c r="BN347" s="64"/>
      <c r="BO347" s="64"/>
      <c r="BP347" s="64"/>
      <c r="BQ347" s="64"/>
    </row>
    <row r="348" spans="1:69" s="37" customFormat="1" x14ac:dyDescent="0.2">
      <c r="A348" s="5" t="s">
        <v>160</v>
      </c>
      <c r="B348" s="5" t="s">
        <v>112</v>
      </c>
      <c r="C348" s="5" t="s">
        <v>113</v>
      </c>
      <c r="D348" s="5" t="s">
        <v>161</v>
      </c>
      <c r="E348" s="5" t="s">
        <v>114</v>
      </c>
      <c r="F348" s="67">
        <v>222.026928</v>
      </c>
      <c r="G348" s="67">
        <v>205.41298399999999</v>
      </c>
      <c r="H348" s="67">
        <v>222.736198</v>
      </c>
      <c r="I348" s="67">
        <v>236.15038000000001</v>
      </c>
      <c r="J348" s="67">
        <v>215.771399</v>
      </c>
      <c r="K348" s="67">
        <v>224.57575600000001</v>
      </c>
      <c r="L348" s="67">
        <v>238.72559799999999</v>
      </c>
      <c r="M348" s="67">
        <v>244.452462</v>
      </c>
      <c r="N348" s="67">
        <v>215.761459</v>
      </c>
      <c r="O348" s="67">
        <v>232.536078</v>
      </c>
      <c r="P348" s="67">
        <v>213.441371</v>
      </c>
      <c r="Q348" s="67">
        <v>206.34639300000001</v>
      </c>
      <c r="R348" s="67">
        <v>237.34653</v>
      </c>
      <c r="S348" s="67">
        <v>212.258622</v>
      </c>
      <c r="T348" s="67">
        <v>198.65396000000001</v>
      </c>
      <c r="U348" s="67">
        <v>197.833901</v>
      </c>
      <c r="V348" s="67">
        <v>200.24311</v>
      </c>
      <c r="W348" s="67">
        <v>207.47834599999999</v>
      </c>
      <c r="X348" s="67">
        <v>214.866558</v>
      </c>
      <c r="Y348" s="67">
        <v>160.233475</v>
      </c>
      <c r="Z348" s="67">
        <v>183.99529000000001</v>
      </c>
      <c r="AA348" s="67">
        <v>178.02350799999999</v>
      </c>
      <c r="AB348" s="67">
        <v>178.14340200000001</v>
      </c>
      <c r="AC348" s="67">
        <v>197.79900499999999</v>
      </c>
      <c r="AD348" s="67">
        <v>185.43330499999999</v>
      </c>
      <c r="AE348" s="67">
        <v>195.931489</v>
      </c>
      <c r="AF348" s="67">
        <v>182.01344800000001</v>
      </c>
      <c r="AG348" s="67">
        <v>165.84623400000001</v>
      </c>
      <c r="AH348" s="67">
        <v>172.270171</v>
      </c>
      <c r="AI348" s="67">
        <v>160.35482400000001</v>
      </c>
      <c r="AJ348" s="67">
        <v>149.626891</v>
      </c>
      <c r="AK348" s="67">
        <v>160.19316599999999</v>
      </c>
      <c r="AL348" s="67">
        <v>175.78204299999999</v>
      </c>
      <c r="AM348" s="67">
        <v>142.23629099999999</v>
      </c>
      <c r="AN348" s="67">
        <v>152.28189599999999</v>
      </c>
      <c r="AO348" s="67">
        <v>165.75398300000001</v>
      </c>
      <c r="AP348" s="67">
        <v>148.20451700000001</v>
      </c>
      <c r="AQ348" s="67">
        <v>142.01084</v>
      </c>
      <c r="AR348" s="67">
        <v>139.65248300000002</v>
      </c>
      <c r="AS348" s="67">
        <v>154.09456800000001</v>
      </c>
      <c r="AT348" s="67">
        <v>143.63065599999999</v>
      </c>
      <c r="AU348" s="67">
        <v>138.93267800000001</v>
      </c>
      <c r="AV348" s="67">
        <v>137.08152699999999</v>
      </c>
      <c r="AW348" s="67">
        <v>148.17813999999998</v>
      </c>
      <c r="AX348" s="67">
        <v>138.09819899999999</v>
      </c>
      <c r="AY348" s="67">
        <v>133.693668</v>
      </c>
      <c r="AZ348" s="67">
        <v>138.943758</v>
      </c>
      <c r="BA348" s="67">
        <v>129.82159300000001</v>
      </c>
      <c r="BB348" s="67">
        <v>132.44654299999999</v>
      </c>
      <c r="BC348" s="67">
        <v>116.026489</v>
      </c>
      <c r="BD348" s="67">
        <v>138.66465400000001</v>
      </c>
      <c r="BE348" s="67">
        <v>126.27275400000001</v>
      </c>
      <c r="BF348" s="67">
        <v>124.60511000000001</v>
      </c>
      <c r="BG348" s="67"/>
      <c r="BH348" s="38"/>
      <c r="BI348" s="5"/>
      <c r="BJ348" s="5"/>
      <c r="BK348" s="67"/>
      <c r="BL348" s="67"/>
      <c r="BM348" s="67"/>
      <c r="BN348" s="67"/>
      <c r="BO348" s="67"/>
      <c r="BP348" s="67"/>
      <c r="BQ348" s="67"/>
    </row>
    <row r="349" spans="1:69" s="37" customFormat="1" x14ac:dyDescent="0.2">
      <c r="A349" s="49" t="s">
        <v>162</v>
      </c>
      <c r="B349" s="50" t="s">
        <v>163</v>
      </c>
      <c r="C349" s="50" t="s">
        <v>164</v>
      </c>
      <c r="D349" s="50" t="s">
        <v>165</v>
      </c>
      <c r="E349" s="50" t="s">
        <v>166</v>
      </c>
      <c r="F349" s="1">
        <v>69.005973999999995</v>
      </c>
      <c r="G349" s="1">
        <v>75.803315999999995</v>
      </c>
      <c r="H349" s="1">
        <v>81.743375999999998</v>
      </c>
      <c r="I349" s="1">
        <v>75.822121999999993</v>
      </c>
      <c r="J349" s="1">
        <v>72.579494999999994</v>
      </c>
      <c r="K349" s="1">
        <v>76.170384999999996</v>
      </c>
      <c r="L349" s="1">
        <v>82.968316000000002</v>
      </c>
      <c r="M349" s="1">
        <v>85.051580999999999</v>
      </c>
      <c r="N349" s="1">
        <v>82.697104999999993</v>
      </c>
      <c r="O349" s="1">
        <v>81.399593999999993</v>
      </c>
      <c r="P349" s="1">
        <v>78.884787000000003</v>
      </c>
      <c r="Q349" s="1">
        <v>76.297470000000004</v>
      </c>
      <c r="R349" s="1">
        <v>76.998569000000003</v>
      </c>
      <c r="S349" s="1">
        <v>84.087416000000005</v>
      </c>
      <c r="T349" s="1">
        <v>86.763664000000006</v>
      </c>
      <c r="U349" s="1">
        <v>87.166773000000006</v>
      </c>
      <c r="V349" s="1">
        <v>83.836528999999999</v>
      </c>
      <c r="W349" s="1">
        <v>84.345920000000007</v>
      </c>
      <c r="X349" s="1">
        <v>85.450371000000004</v>
      </c>
      <c r="Y349" s="1">
        <v>86.375473</v>
      </c>
      <c r="Z349" s="1">
        <v>84.547526000000005</v>
      </c>
      <c r="AA349" s="1">
        <v>83.842640000000003</v>
      </c>
      <c r="AB349" s="1">
        <v>84.014743999999993</v>
      </c>
      <c r="AC349" s="1">
        <v>88.830642999999995</v>
      </c>
      <c r="AD349" s="1">
        <v>88.193878999999995</v>
      </c>
      <c r="AE349" s="1">
        <v>88.049858</v>
      </c>
      <c r="AF349" s="1">
        <v>89.375045</v>
      </c>
      <c r="AG349" s="1">
        <v>86.376160999999996</v>
      </c>
      <c r="AH349" s="1">
        <v>85.169152999999994</v>
      </c>
      <c r="AI349" s="1">
        <v>88.767729000000003</v>
      </c>
      <c r="AJ349" s="1">
        <v>86.961969999999994</v>
      </c>
      <c r="AK349" s="1">
        <v>84.822074000000001</v>
      </c>
      <c r="AL349" s="1">
        <v>80.632862999999986</v>
      </c>
      <c r="AM349" s="1">
        <v>78.971501000000004</v>
      </c>
      <c r="AN349" s="1">
        <v>76.562269000000001</v>
      </c>
      <c r="AO349" s="1">
        <v>72.018137999999993</v>
      </c>
      <c r="AP349" s="1">
        <v>69.827629000000002</v>
      </c>
      <c r="AQ349" s="1">
        <v>65.979621000000009</v>
      </c>
      <c r="AR349" s="1">
        <v>62.277775999999996</v>
      </c>
      <c r="AS349" s="1">
        <v>60.662413000000001</v>
      </c>
      <c r="AT349" s="1">
        <v>57.720357899999996</v>
      </c>
      <c r="AU349" s="1">
        <v>58.705817000000003</v>
      </c>
      <c r="AV349" s="1">
        <v>59.276606000000001</v>
      </c>
      <c r="AW349" s="1">
        <v>57.748128000000001</v>
      </c>
      <c r="AX349" s="1">
        <v>55.589123999999998</v>
      </c>
      <c r="AY349" s="1">
        <v>54.635052999999999</v>
      </c>
      <c r="AZ349" s="1">
        <v>54.514283000000006</v>
      </c>
      <c r="BA349" s="1">
        <v>54.291844999999995</v>
      </c>
      <c r="BB349" s="1">
        <v>54.198728000000003</v>
      </c>
      <c r="BC349" s="1">
        <v>54.701412999999995</v>
      </c>
      <c r="BD349" s="1">
        <v>53.565089</v>
      </c>
      <c r="BE349" s="1">
        <v>51.724209999999999</v>
      </c>
      <c r="BF349" s="1">
        <v>51.284896000000003</v>
      </c>
      <c r="BG349" s="51">
        <f>BF349+(BF349*BQ349)</f>
        <v>51.51411931346842</v>
      </c>
      <c r="BH349" s="38"/>
      <c r="BI349" s="50" t="s">
        <v>162</v>
      </c>
      <c r="BJ349" s="50" t="s">
        <v>167</v>
      </c>
      <c r="BK349" s="1"/>
      <c r="BL349" s="1"/>
      <c r="BM349" s="1">
        <v>13.423999999999999</v>
      </c>
      <c r="BN349" s="1">
        <v>13.484</v>
      </c>
      <c r="BO349" s="52"/>
      <c r="BP349" s="52"/>
      <c r="BQ349" s="52">
        <f>(BN349-BM349)/BM349</f>
        <v>4.4696066746126714E-3</v>
      </c>
    </row>
    <row r="350" spans="1:69" s="37" customFormat="1" x14ac:dyDescent="0.2">
      <c r="A350" s="53" t="s">
        <v>162</v>
      </c>
      <c r="B350" s="54" t="s">
        <v>168</v>
      </c>
      <c r="C350" s="54" t="s">
        <v>169</v>
      </c>
      <c r="D350" s="54" t="s">
        <v>165</v>
      </c>
      <c r="E350" s="54" t="s">
        <v>170</v>
      </c>
      <c r="F350" s="2">
        <v>140.31400000000002</v>
      </c>
      <c r="G350" s="2">
        <v>139.416</v>
      </c>
      <c r="H350" s="2">
        <v>135.90100000000001</v>
      </c>
      <c r="I350" s="2">
        <v>140.178</v>
      </c>
      <c r="J350" s="2">
        <v>150.42400000000001</v>
      </c>
      <c r="K350" s="2">
        <v>157.30599999999998</v>
      </c>
      <c r="L350" s="2">
        <v>159.846</v>
      </c>
      <c r="M350" s="2">
        <v>164.84300000000002</v>
      </c>
      <c r="N350" s="2">
        <v>170.96899999999999</v>
      </c>
      <c r="O350" s="2">
        <v>175.16500000000002</v>
      </c>
      <c r="P350" s="2">
        <v>183.65</v>
      </c>
      <c r="Q350" s="2">
        <v>184.07300000000001</v>
      </c>
      <c r="R350" s="2">
        <v>188.27199999999999</v>
      </c>
      <c r="S350" s="2">
        <v>195.453</v>
      </c>
      <c r="T350" s="2">
        <v>192.50200000000001</v>
      </c>
      <c r="U350" s="2">
        <v>191.23499999999999</v>
      </c>
      <c r="V350" s="2">
        <v>200.91900000000001</v>
      </c>
      <c r="W350" s="2">
        <v>202.51600000000002</v>
      </c>
      <c r="X350" s="2">
        <v>204.892</v>
      </c>
      <c r="Y350" s="2">
        <v>201.48599999999999</v>
      </c>
      <c r="Z350" s="2">
        <v>200.93699999999998</v>
      </c>
      <c r="AA350" s="2">
        <v>200.761</v>
      </c>
      <c r="AB350" s="2">
        <v>207.42099999999999</v>
      </c>
      <c r="AC350" s="2">
        <v>206.215</v>
      </c>
      <c r="AD350" s="2">
        <v>209.702</v>
      </c>
      <c r="AE350" s="2">
        <v>216.28699999999998</v>
      </c>
      <c r="AF350" s="2">
        <v>218.70599999999999</v>
      </c>
      <c r="AG350" s="2">
        <v>222.53699999999998</v>
      </c>
      <c r="AH350" s="2">
        <v>225.202</v>
      </c>
      <c r="AI350" s="2">
        <v>226.06700000000001</v>
      </c>
      <c r="AJ350" s="2">
        <v>227.61599999999999</v>
      </c>
      <c r="AK350" s="2">
        <f>(AK351*1000)/AK349</f>
        <v>215.58128465474684</v>
      </c>
      <c r="AL350" s="2">
        <f t="shared" ref="AL350:BF350" si="99">(AL351*1000)/AL349</f>
        <v>209.99667393677939</v>
      </c>
      <c r="AM350" s="2">
        <f t="shared" si="99"/>
        <v>204.49857018673103</v>
      </c>
      <c r="AN350" s="2">
        <f t="shared" si="99"/>
        <v>198.44235598607978</v>
      </c>
      <c r="AO350" s="2">
        <f t="shared" si="99"/>
        <v>205.08361435281762</v>
      </c>
      <c r="AP350" s="2">
        <f t="shared" si="99"/>
        <v>204.38081951772986</v>
      </c>
      <c r="AQ350" s="2">
        <f t="shared" si="99"/>
        <v>206.50359661811331</v>
      </c>
      <c r="AR350" s="2">
        <f t="shared" si="99"/>
        <v>210.98760880606912</v>
      </c>
      <c r="AS350" s="2">
        <f t="shared" si="99"/>
        <v>210.74976097637261</v>
      </c>
      <c r="AT350" s="2">
        <f t="shared" si="99"/>
        <v>216.23259962495831</v>
      </c>
      <c r="AU350" s="2">
        <f t="shared" si="99"/>
        <v>216.60112557500048</v>
      </c>
      <c r="AV350" s="2">
        <f t="shared" si="99"/>
        <v>215.81728279112338</v>
      </c>
      <c r="AW350" s="2">
        <f t="shared" si="99"/>
        <v>220.53585944811925</v>
      </c>
      <c r="AX350" s="2">
        <f t="shared" si="99"/>
        <v>223.08162366437003</v>
      </c>
      <c r="AY350" s="2">
        <f t="shared" si="99"/>
        <v>226.33075875299323</v>
      </c>
      <c r="AZ350" s="2">
        <f t="shared" si="99"/>
        <v>228.86873519000514</v>
      </c>
      <c r="BA350" s="2">
        <f t="shared" si="99"/>
        <v>228.60777893991263</v>
      </c>
      <c r="BB350" s="2">
        <f t="shared" si="99"/>
        <v>227.61572928427398</v>
      </c>
      <c r="BC350" s="2">
        <f t="shared" si="99"/>
        <v>229.38421535838569</v>
      </c>
      <c r="BD350" s="2">
        <f t="shared" si="99"/>
        <v>230.95017353560263</v>
      </c>
      <c r="BE350" s="2">
        <f t="shared" si="99"/>
        <v>231.91921152589862</v>
      </c>
      <c r="BF350" s="2">
        <f t="shared" si="99"/>
        <v>230.33561382283</v>
      </c>
      <c r="BG350" s="56">
        <f>(BG351/BG349)*1000</f>
        <v>234.1112497451353</v>
      </c>
      <c r="BH350" s="38"/>
      <c r="BI350" s="54"/>
      <c r="BJ350" s="54"/>
      <c r="BK350" s="55"/>
      <c r="BL350" s="55"/>
      <c r="BM350" s="55"/>
      <c r="BN350" s="55"/>
      <c r="BO350" s="57"/>
      <c r="BP350" s="57"/>
      <c r="BQ350" s="57"/>
    </row>
    <row r="351" spans="1:69" s="37" customFormat="1" x14ac:dyDescent="0.2">
      <c r="A351" s="53" t="s">
        <v>162</v>
      </c>
      <c r="B351" s="54" t="s">
        <v>112</v>
      </c>
      <c r="C351" s="54" t="s">
        <v>113</v>
      </c>
      <c r="D351" s="54" t="s">
        <v>165</v>
      </c>
      <c r="E351" s="54" t="s">
        <v>114</v>
      </c>
      <c r="F351" s="2">
        <v>9.6824809999999992</v>
      </c>
      <c r="G351" s="2">
        <v>10.568222</v>
      </c>
      <c r="H351" s="2">
        <v>11.10899</v>
      </c>
      <c r="I351" s="2">
        <v>10.628557000000001</v>
      </c>
      <c r="J351" s="2">
        <v>10.917679</v>
      </c>
      <c r="K351" s="2">
        <v>11.982039159999999</v>
      </c>
      <c r="L351" s="2">
        <v>13.2621384</v>
      </c>
      <c r="M351" s="2">
        <v>14.02011564</v>
      </c>
      <c r="N351" s="2">
        <v>14.138668119999998</v>
      </c>
      <c r="O351" s="2">
        <v>14.25834132</v>
      </c>
      <c r="P351" s="2">
        <v>14.4871842</v>
      </c>
      <c r="Q351" s="2">
        <v>14.04427888</v>
      </c>
      <c r="R351" s="2">
        <v>14.49666296</v>
      </c>
      <c r="S351" s="2">
        <v>16.435176999999999</v>
      </c>
      <c r="T351" s="2">
        <v>16.702212920000001</v>
      </c>
      <c r="U351" s="2">
        <v>16.669297960000002</v>
      </c>
      <c r="V351" s="2">
        <v>16.844325960000003</v>
      </c>
      <c r="W351" s="2">
        <v>17.081433799999999</v>
      </c>
      <c r="X351" s="2">
        <v>17.508138800000001</v>
      </c>
      <c r="Y351" s="2">
        <v>17.403420799999999</v>
      </c>
      <c r="Z351" s="2">
        <v>16.9887628</v>
      </c>
      <c r="AA351" s="2">
        <v>16.832364800000001</v>
      </c>
      <c r="AB351" s="2">
        <v>17.426456120000001</v>
      </c>
      <c r="AC351" s="2">
        <v>18.318238839999999</v>
      </c>
      <c r="AD351" s="2">
        <v>18.494457440000001</v>
      </c>
      <c r="AE351" s="2">
        <v>19.044041679999999</v>
      </c>
      <c r="AF351" s="2">
        <v>19.546864159999998</v>
      </c>
      <c r="AG351" s="2">
        <v>19.221880640000002</v>
      </c>
      <c r="AH351" s="2">
        <v>19.18030212</v>
      </c>
      <c r="AI351" s="2">
        <v>20.067483719999998</v>
      </c>
      <c r="AJ351" s="2">
        <v>19.793917199999999</v>
      </c>
      <c r="AK351" s="2">
        <v>18.28605168</v>
      </c>
      <c r="AL351" s="2">
        <v>16.932633039999999</v>
      </c>
      <c r="AM351" s="2">
        <v>16.14955904</v>
      </c>
      <c r="AN351" s="2">
        <v>15.193197039999999</v>
      </c>
      <c r="AO351" s="2">
        <v>14.769740039999999</v>
      </c>
      <c r="AP351" s="2">
        <v>14.27142804</v>
      </c>
      <c r="AQ351" s="2">
        <v>13.625029039999999</v>
      </c>
      <c r="AR351" s="2">
        <v>13.139839039999998</v>
      </c>
      <c r="AS351" s="2">
        <v>12.784589039999998</v>
      </c>
      <c r="AT351" s="2">
        <v>12.481023039999998</v>
      </c>
      <c r="AU351" s="2">
        <v>12.715746039999999</v>
      </c>
      <c r="AV351" s="2">
        <v>12.79291604</v>
      </c>
      <c r="AW351" s="2">
        <v>12.73553304</v>
      </c>
      <c r="AX351" s="2">
        <v>12.40091204</v>
      </c>
      <c r="AY351" s="2">
        <v>12.365592999999999</v>
      </c>
      <c r="AZ351" s="2">
        <v>12.476614999999999</v>
      </c>
      <c r="BA351" s="2">
        <v>12.4115381</v>
      </c>
      <c r="BB351" s="2">
        <v>12.336482999999999</v>
      </c>
      <c r="BC351" s="2">
        <v>12.547640699999999</v>
      </c>
      <c r="BD351" s="2">
        <v>12.370866599999999</v>
      </c>
      <c r="BE351" s="2">
        <v>11.995837999999999</v>
      </c>
      <c r="BF351" s="2">
        <v>11.812738</v>
      </c>
      <c r="BG351" s="58">
        <f>BF351+(BF351*BQ351)</f>
        <v>12.060034851996104</v>
      </c>
      <c r="BH351" s="38"/>
      <c r="BI351" s="54" t="s">
        <v>162</v>
      </c>
      <c r="BJ351" s="54" t="s">
        <v>115</v>
      </c>
      <c r="BK351" s="2"/>
      <c r="BL351" s="2"/>
      <c r="BM351" s="2">
        <v>10.27</v>
      </c>
      <c r="BN351" s="2">
        <v>10.484999999999999</v>
      </c>
      <c r="BO351" s="57"/>
      <c r="BP351" s="57"/>
      <c r="BQ351" s="57">
        <f>(BN351-BM351)/BM351</f>
        <v>2.0934761441090542E-2</v>
      </c>
    </row>
    <row r="352" spans="1:69" s="37" customFormat="1" x14ac:dyDescent="0.2">
      <c r="A352" s="49" t="s">
        <v>171</v>
      </c>
      <c r="B352" s="50" t="s">
        <v>163</v>
      </c>
      <c r="C352" s="50" t="s">
        <v>164</v>
      </c>
      <c r="D352" s="50" t="s">
        <v>172</v>
      </c>
      <c r="E352" s="50" t="s">
        <v>166</v>
      </c>
      <c r="F352" s="1">
        <v>190.19151099999999</v>
      </c>
      <c r="G352" s="1">
        <v>198.832514</v>
      </c>
      <c r="H352" s="1">
        <v>198.14715000000001</v>
      </c>
      <c r="I352" s="1">
        <v>184.31602000000001</v>
      </c>
      <c r="J352" s="1">
        <v>212.25561500000001</v>
      </c>
      <c r="K352" s="1">
        <v>211.81644399999999</v>
      </c>
      <c r="L352" s="1">
        <v>216.22249500000001</v>
      </c>
      <c r="M352" s="1">
        <v>217.64139299999999</v>
      </c>
      <c r="N352" s="1">
        <v>211.47749300000001</v>
      </c>
      <c r="O352" s="1">
        <v>220.95930799999999</v>
      </c>
      <c r="P352" s="1">
        <v>242.13763</v>
      </c>
      <c r="Q352" s="1">
        <v>254.83779899999999</v>
      </c>
      <c r="R352" s="1">
        <v>254.505785</v>
      </c>
      <c r="S352" s="1">
        <v>268.04338999999999</v>
      </c>
      <c r="T352" s="1">
        <v>279.31192800000002</v>
      </c>
      <c r="U352" s="1">
        <v>259.42898200000002</v>
      </c>
      <c r="V352" s="1">
        <v>271.61479700000001</v>
      </c>
      <c r="W352" s="1">
        <v>290.97074199999997</v>
      </c>
      <c r="X352" s="1">
        <v>299.64444500000002</v>
      </c>
      <c r="Y352" s="1">
        <v>305.97664300000002</v>
      </c>
      <c r="Z352" s="1">
        <v>307.17635999999999</v>
      </c>
      <c r="AA352" s="1">
        <v>305.68612200000001</v>
      </c>
      <c r="AB352" s="1">
        <v>313.55133499999999</v>
      </c>
      <c r="AC352" s="1">
        <v>319.739465</v>
      </c>
      <c r="AD352" s="1">
        <v>319.50654200000002</v>
      </c>
      <c r="AE352" s="1">
        <v>327.51132200000001</v>
      </c>
      <c r="AF352" s="1">
        <v>335.63104199999998</v>
      </c>
      <c r="AG352" s="1">
        <v>341.92482000000001</v>
      </c>
      <c r="AH352" s="1">
        <v>339.24538100000001</v>
      </c>
      <c r="AI352" s="1">
        <v>337.97185500000001</v>
      </c>
      <c r="AJ352" s="1">
        <v>325.64472000000001</v>
      </c>
      <c r="AK352" s="1">
        <v>313.69325500000002</v>
      </c>
      <c r="AL352" s="1">
        <v>314.550569</v>
      </c>
      <c r="AM352" s="1">
        <v>304.722239</v>
      </c>
      <c r="AN352" s="1">
        <v>296.88879700000001</v>
      </c>
      <c r="AO352" s="1">
        <v>298.95676500000002</v>
      </c>
      <c r="AP352" s="1">
        <v>288.58474699999999</v>
      </c>
      <c r="AQ352" s="1">
        <v>302.76052699999997</v>
      </c>
      <c r="AR352" s="1">
        <v>309.736942</v>
      </c>
      <c r="AS352" s="1">
        <v>300.67061200000001</v>
      </c>
      <c r="AT352" s="1">
        <v>291.07035200000001</v>
      </c>
      <c r="AU352" s="1">
        <v>294.14798100000002</v>
      </c>
      <c r="AV352" s="1">
        <v>299.15019699999999</v>
      </c>
      <c r="AW352" s="1">
        <v>295.06446999999997</v>
      </c>
      <c r="AX352" s="1">
        <v>291.247792</v>
      </c>
      <c r="AY352" s="1">
        <v>295.888465</v>
      </c>
      <c r="AZ352" s="1">
        <v>308.98195199999998</v>
      </c>
      <c r="BA352" s="1">
        <v>306.80087599999996</v>
      </c>
      <c r="BB352" s="1">
        <v>302.80156599999998</v>
      </c>
      <c r="BC352" s="1">
        <v>312.15894800000001</v>
      </c>
      <c r="BD352" s="1">
        <v>318.60218900000001</v>
      </c>
      <c r="BE352" s="1">
        <v>312.00762500000002</v>
      </c>
      <c r="BF352" s="1">
        <v>311.34258900000003</v>
      </c>
      <c r="BG352" s="51">
        <f>BF352+(BF352*BQ352)</f>
        <v>309.62681770086135</v>
      </c>
      <c r="BH352" s="38"/>
      <c r="BI352" s="50" t="s">
        <v>173</v>
      </c>
      <c r="BJ352" s="50" t="s">
        <v>174</v>
      </c>
      <c r="BK352" s="1"/>
      <c r="BL352" s="1"/>
      <c r="BM352" s="1">
        <v>146.982</v>
      </c>
      <c r="BN352" s="1">
        <v>146.172</v>
      </c>
      <c r="BO352" s="52"/>
      <c r="BP352" s="52"/>
      <c r="BQ352" s="52">
        <f>(BN352-BM352)/BM352</f>
        <v>-5.5108788831285619E-3</v>
      </c>
    </row>
    <row r="353" spans="1:246" s="37" customFormat="1" x14ac:dyDescent="0.2">
      <c r="A353" s="53" t="s">
        <v>171</v>
      </c>
      <c r="B353" s="54" t="s">
        <v>168</v>
      </c>
      <c r="C353" s="54" t="s">
        <v>169</v>
      </c>
      <c r="D353" s="54" t="s">
        <v>172</v>
      </c>
      <c r="E353" s="54" t="s">
        <v>170</v>
      </c>
      <c r="F353" s="2">
        <v>74.914999999999992</v>
      </c>
      <c r="G353" s="2">
        <v>74.066000000000003</v>
      </c>
      <c r="H353" s="2">
        <v>75.034999999999997</v>
      </c>
      <c r="I353" s="2">
        <v>76.399000000000001</v>
      </c>
      <c r="J353" s="2">
        <v>77.009</v>
      </c>
      <c r="K353" s="2">
        <v>77.955999999999989</v>
      </c>
      <c r="L353" s="2">
        <v>77.974000000000004</v>
      </c>
      <c r="M353" s="2">
        <v>78.983000000000004</v>
      </c>
      <c r="N353" s="2">
        <v>80.462999999999994</v>
      </c>
      <c r="O353" s="2">
        <v>81.730999999999995</v>
      </c>
      <c r="P353" s="2">
        <v>81.659000000000006</v>
      </c>
      <c r="Q353" s="2">
        <v>81</v>
      </c>
      <c r="R353" s="2">
        <v>80.816999999999993</v>
      </c>
      <c r="S353" s="2">
        <v>81.897999999999996</v>
      </c>
      <c r="T353" s="2">
        <v>79.405000000000001</v>
      </c>
      <c r="U353" s="2">
        <v>79.457000000000008</v>
      </c>
      <c r="V353" s="2">
        <v>81.167000000000002</v>
      </c>
      <c r="W353" s="2">
        <v>80.457999999999998</v>
      </c>
      <c r="X353" s="2">
        <v>80.658000000000001</v>
      </c>
      <c r="Y353" s="2">
        <v>80.006</v>
      </c>
      <c r="Z353" s="2">
        <v>79.409000000000006</v>
      </c>
      <c r="AA353" s="2">
        <v>79.896000000000001</v>
      </c>
      <c r="AB353" s="2">
        <v>80.876999999999995</v>
      </c>
      <c r="AC353" s="2">
        <v>81.167999999999992</v>
      </c>
      <c r="AD353" s="2">
        <v>81.617999999999995</v>
      </c>
      <c r="AE353" s="2">
        <v>81.457000000000008</v>
      </c>
      <c r="AF353" s="2">
        <v>81.92</v>
      </c>
      <c r="AG353" s="2">
        <v>83.108000000000004</v>
      </c>
      <c r="AH353" s="2">
        <v>83.361000000000004</v>
      </c>
      <c r="AI353" s="2">
        <v>83.722000000000008</v>
      </c>
      <c r="AJ353" s="2">
        <v>83.159000000000006</v>
      </c>
      <c r="AK353" s="2">
        <f>(AK354*1000)/AK352</f>
        <v>83.397731965897705</v>
      </c>
      <c r="AL353" s="2">
        <f t="shared" ref="AL353:BF353" si="100">(AL354*1000)/AL352</f>
        <v>82.324114314350524</v>
      </c>
      <c r="AM353" s="2">
        <f t="shared" si="100"/>
        <v>82.234194925300486</v>
      </c>
      <c r="AN353" s="2">
        <f t="shared" si="100"/>
        <v>83.885199615666181</v>
      </c>
      <c r="AO353" s="2">
        <f t="shared" si="100"/>
        <v>84.373206941813137</v>
      </c>
      <c r="AP353" s="2">
        <f t="shared" si="100"/>
        <v>84.899996464470107</v>
      </c>
      <c r="AQ353" s="2">
        <f t="shared" si="100"/>
        <v>85.736738065593357</v>
      </c>
      <c r="AR353" s="2">
        <f t="shared" si="100"/>
        <v>85.15934466738554</v>
      </c>
      <c r="AS353" s="2">
        <f t="shared" si="100"/>
        <v>85.131722151814429</v>
      </c>
      <c r="AT353" s="2">
        <f t="shared" si="100"/>
        <v>86.668528163940252</v>
      </c>
      <c r="AU353" s="2">
        <f t="shared" si="100"/>
        <v>87.082331528904831</v>
      </c>
      <c r="AV353" s="2">
        <f t="shared" si="100"/>
        <v>87.061848065572221</v>
      </c>
      <c r="AW353" s="2">
        <f t="shared" si="100"/>
        <v>86.653672670247289</v>
      </c>
      <c r="AX353" s="2">
        <f t="shared" si="100"/>
        <v>87.40994335160488</v>
      </c>
      <c r="AY353" s="2">
        <f t="shared" si="100"/>
        <v>85.903551529120932</v>
      </c>
      <c r="AZ353" s="2">
        <f t="shared" si="100"/>
        <v>86.496032622643298</v>
      </c>
      <c r="BA353" s="2">
        <f t="shared" si="100"/>
        <v>87.364296834667471</v>
      </c>
      <c r="BB353" s="2">
        <f t="shared" si="100"/>
        <v>87.263169570265703</v>
      </c>
      <c r="BC353" s="2">
        <f t="shared" si="100"/>
        <v>87.797693692893915</v>
      </c>
      <c r="BD353" s="2">
        <f t="shared" si="100"/>
        <v>87.202296340782524</v>
      </c>
      <c r="BE353" s="2">
        <f t="shared" si="100"/>
        <v>87.675959842327558</v>
      </c>
      <c r="BF353" s="2">
        <f t="shared" si="100"/>
        <v>87.670595557358823</v>
      </c>
      <c r="BG353" s="56">
        <f>(BG354/BG352)*1000</f>
        <v>88.253789420341064</v>
      </c>
      <c r="BH353" s="38"/>
      <c r="BI353" s="54"/>
      <c r="BJ353" s="54"/>
      <c r="BK353" s="55"/>
      <c r="BL353" s="55"/>
      <c r="BM353" s="55"/>
      <c r="BN353" s="55"/>
      <c r="BO353" s="57"/>
      <c r="BP353" s="57"/>
      <c r="BQ353" s="57"/>
    </row>
    <row r="354" spans="1:246" s="37" customFormat="1" x14ac:dyDescent="0.2">
      <c r="A354" s="53" t="s">
        <v>171</v>
      </c>
      <c r="B354" s="54" t="s">
        <v>112</v>
      </c>
      <c r="C354" s="54" t="s">
        <v>113</v>
      </c>
      <c r="D354" s="54" t="s">
        <v>172</v>
      </c>
      <c r="E354" s="54" t="s">
        <v>114</v>
      </c>
      <c r="F354" s="2">
        <v>14.248115</v>
      </c>
      <c r="G354" s="2">
        <v>14.726758999999999</v>
      </c>
      <c r="H354" s="2">
        <v>14.867993999999999</v>
      </c>
      <c r="I354" s="2">
        <v>14.081484</v>
      </c>
      <c r="J354" s="2">
        <v>16.345555000000001</v>
      </c>
      <c r="K354" s="2">
        <v>16.512277000000001</v>
      </c>
      <c r="L354" s="2">
        <v>16.859794999999998</v>
      </c>
      <c r="M354" s="2">
        <v>17.189914999999999</v>
      </c>
      <c r="N354" s="2">
        <v>17.016154</v>
      </c>
      <c r="O354" s="2">
        <v>18.059196</v>
      </c>
      <c r="P354" s="2">
        <v>19.772732999999999</v>
      </c>
      <c r="Q354" s="2">
        <v>20.641874000000001</v>
      </c>
      <c r="R354" s="2">
        <v>20.568414000000001</v>
      </c>
      <c r="S354" s="2">
        <v>21.952173999999999</v>
      </c>
      <c r="T354" s="2">
        <v>22.178761000000002</v>
      </c>
      <c r="U354" s="2">
        <v>20.613334999999999</v>
      </c>
      <c r="V354" s="2">
        <v>22.046030999999999</v>
      </c>
      <c r="W354" s="2">
        <v>23.410910000000001</v>
      </c>
      <c r="X354" s="2">
        <v>24.168617999999999</v>
      </c>
      <c r="Y354" s="2">
        <v>24.479997000000001</v>
      </c>
      <c r="Z354" s="2">
        <v>24.392489999999999</v>
      </c>
      <c r="AA354" s="2">
        <v>24.423179000000001</v>
      </c>
      <c r="AB354" s="2">
        <v>25.359027999999999</v>
      </c>
      <c r="AC354" s="2">
        <v>25.952563000000001</v>
      </c>
      <c r="AD354" s="2">
        <v>26.077444</v>
      </c>
      <c r="AE354" s="2">
        <v>26.678218000000001</v>
      </c>
      <c r="AF354" s="2">
        <v>27.494758000000001</v>
      </c>
      <c r="AG354" s="2">
        <v>28.416602000000001</v>
      </c>
      <c r="AH354" s="2">
        <v>28.279761000000001</v>
      </c>
      <c r="AI354" s="2">
        <v>28.295562</v>
      </c>
      <c r="AJ354" s="2">
        <v>27.080269999999999</v>
      </c>
      <c r="AK354" s="2">
        <v>26.161306000000003</v>
      </c>
      <c r="AL354" s="2">
        <v>25.895097</v>
      </c>
      <c r="AM354" s="2">
        <v>25.058588</v>
      </c>
      <c r="AN354" s="2">
        <v>24.904575999999999</v>
      </c>
      <c r="AO354" s="2">
        <v>25.223941</v>
      </c>
      <c r="AP354" s="2">
        <v>24.500844000000001</v>
      </c>
      <c r="AQ354" s="2">
        <v>25.957699999999999</v>
      </c>
      <c r="AR354" s="2">
        <v>26.376995000000001</v>
      </c>
      <c r="AS354" s="2">
        <v>25.596607000000002</v>
      </c>
      <c r="AT354" s="2">
        <v>25.226639000000002</v>
      </c>
      <c r="AU354" s="2">
        <v>25.615092000000001</v>
      </c>
      <c r="AV354" s="2">
        <v>26.044568999999999</v>
      </c>
      <c r="AW354" s="2">
        <v>25.56842</v>
      </c>
      <c r="AX354" s="2">
        <v>25.457953</v>
      </c>
      <c r="AY354" s="2">
        <v>25.417869999999997</v>
      </c>
      <c r="AZ354" s="2">
        <v>26.725713000000002</v>
      </c>
      <c r="BA354" s="2">
        <v>26.803442800000003</v>
      </c>
      <c r="BB354" s="2">
        <v>26.423424399999998</v>
      </c>
      <c r="BC354" s="2">
        <v>27.406835699999998</v>
      </c>
      <c r="BD354" s="2">
        <v>27.782842500000001</v>
      </c>
      <c r="BE354" s="2">
        <v>27.355567999999998</v>
      </c>
      <c r="BF354" s="2">
        <v>27.295590199999999</v>
      </c>
      <c r="BG354" s="58">
        <f>BF354+(BF354*BQ354)</f>
        <v>27.325739968262152</v>
      </c>
      <c r="BH354" s="38"/>
      <c r="BI354" s="54" t="s">
        <v>171</v>
      </c>
      <c r="BJ354" s="54" t="s">
        <v>115</v>
      </c>
      <c r="BK354" s="2"/>
      <c r="BL354" s="2"/>
      <c r="BM354" s="2">
        <v>27.16</v>
      </c>
      <c r="BN354" s="2">
        <v>27.19</v>
      </c>
      <c r="BO354" s="57"/>
      <c r="BP354" s="57"/>
      <c r="BQ354" s="57">
        <f>(BN354-BM354)/BM354</f>
        <v>1.1045655375552701E-3</v>
      </c>
    </row>
    <row r="355" spans="1:246" x14ac:dyDescent="0.2">
      <c r="A355" s="49" t="s">
        <v>175</v>
      </c>
      <c r="B355" s="50" t="s">
        <v>163</v>
      </c>
      <c r="C355" s="50" t="s">
        <v>164</v>
      </c>
      <c r="D355" s="50" t="s">
        <v>176</v>
      </c>
      <c r="E355" s="50" t="s">
        <v>166</v>
      </c>
      <c r="F355" s="1">
        <v>2249.6493599999999</v>
      </c>
      <c r="G355" s="1">
        <v>2405.3409999999999</v>
      </c>
      <c r="H355" s="1">
        <v>2549.4175399999999</v>
      </c>
      <c r="I355" s="1">
        <v>2623.3390199999999</v>
      </c>
      <c r="J355" s="1">
        <v>2855.7909599999998</v>
      </c>
      <c r="K355" s="1">
        <v>2973.4270999999999</v>
      </c>
      <c r="L355" s="1">
        <v>3143.3678</v>
      </c>
      <c r="M355" s="1">
        <v>3265.0315699999996</v>
      </c>
      <c r="N355" s="1">
        <v>3543.4694800000002</v>
      </c>
      <c r="O355" s="1">
        <v>4005.1201800000003</v>
      </c>
      <c r="P355" s="1">
        <v>4184.7489100000003</v>
      </c>
      <c r="Q355" s="1">
        <v>4510.8987999999999</v>
      </c>
      <c r="R355" s="1">
        <v>4839.0364099999997</v>
      </c>
      <c r="S355" s="1">
        <v>5035.4391599999999</v>
      </c>
      <c r="T355" s="1">
        <v>5216.4329000000007</v>
      </c>
      <c r="U355" s="1">
        <v>5408.7870599999997</v>
      </c>
      <c r="V355" s="1">
        <v>5870.8503499999997</v>
      </c>
      <c r="W355" s="1">
        <v>6143.1818200000007</v>
      </c>
      <c r="X355" s="1">
        <v>6425.7549400000007</v>
      </c>
      <c r="Y355" s="1">
        <v>6646.7236600000006</v>
      </c>
      <c r="Z355" s="1">
        <v>7013.8899199999996</v>
      </c>
      <c r="AA355" s="1">
        <v>7177.1420099999996</v>
      </c>
      <c r="AB355" s="1">
        <v>7159.3029999999999</v>
      </c>
      <c r="AC355" s="1">
        <v>7263.0919999999996</v>
      </c>
      <c r="AD355" s="1">
        <v>7411.0609999999997</v>
      </c>
      <c r="AE355" s="1">
        <v>7717.4380000000001</v>
      </c>
      <c r="AF355" s="1">
        <v>8079.0339999999997</v>
      </c>
      <c r="AG355" s="1">
        <v>8262.0470000000005</v>
      </c>
      <c r="AH355" s="1">
        <v>8171.9570000000003</v>
      </c>
      <c r="AI355" s="1">
        <v>8200.6589999999997</v>
      </c>
      <c r="AJ355" s="1">
        <v>7905.3810000000003</v>
      </c>
      <c r="AK355" s="1">
        <v>7433.65</v>
      </c>
      <c r="AL355" s="1">
        <v>7088.9539999999997</v>
      </c>
      <c r="AM355" s="1">
        <v>6937.7870000000003</v>
      </c>
      <c r="AN355" s="1">
        <v>6975.125</v>
      </c>
      <c r="AO355" s="1">
        <v>7138.1570000000002</v>
      </c>
      <c r="AP355" s="1">
        <v>7071.3509999999997</v>
      </c>
      <c r="AQ355" s="1">
        <v>7356.1149999999998</v>
      </c>
      <c r="AR355" s="1">
        <v>7364.9290000000001</v>
      </c>
      <c r="AS355" s="1">
        <v>7289.5889999999999</v>
      </c>
      <c r="AT355" s="1">
        <v>7639.2938999999997</v>
      </c>
      <c r="AU355" s="1">
        <v>7695.6930999999995</v>
      </c>
      <c r="AV355" s="1">
        <v>7508.4225999999999</v>
      </c>
      <c r="AW355" s="1">
        <v>7606.2911399999994</v>
      </c>
      <c r="AX355" s="1">
        <v>7825.3240800000003</v>
      </c>
      <c r="AY355" s="1">
        <v>7748.7830999999996</v>
      </c>
      <c r="AZ355" s="1">
        <v>8308.2605000000003</v>
      </c>
      <c r="BA355" s="1">
        <v>8701.1146000000008</v>
      </c>
      <c r="BB355" s="1">
        <v>9242.4184999999998</v>
      </c>
      <c r="BC355" s="1">
        <v>9452.1433000000015</v>
      </c>
      <c r="BD355" s="1">
        <v>9794.4483199999995</v>
      </c>
      <c r="BE355" s="1">
        <v>10379.800990000002</v>
      </c>
      <c r="BF355" s="1">
        <v>10632.441140000001</v>
      </c>
      <c r="BG355" s="1"/>
      <c r="BH355" s="38"/>
      <c r="BI355" s="50"/>
      <c r="BJ355" s="50"/>
      <c r="BK355" s="70"/>
      <c r="BL355" s="70"/>
      <c r="BM355" s="70"/>
      <c r="BN355" s="70"/>
      <c r="BO355" s="1"/>
      <c r="BP355" s="1"/>
      <c r="BQ355" s="1"/>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c r="DL355" s="37"/>
      <c r="DM355" s="37"/>
      <c r="DN355" s="37"/>
      <c r="DO355" s="37"/>
      <c r="DP355" s="37"/>
      <c r="DQ355" s="37"/>
      <c r="DR355" s="37"/>
      <c r="DS355" s="37"/>
      <c r="DT355" s="37"/>
      <c r="DU355" s="37"/>
      <c r="DV355" s="37"/>
      <c r="DW355" s="37"/>
      <c r="DX355" s="37"/>
      <c r="DY355" s="37"/>
      <c r="DZ355" s="37"/>
      <c r="EA355" s="37"/>
      <c r="EB355" s="37"/>
      <c r="EC355" s="37"/>
      <c r="ED355" s="37"/>
      <c r="EE355" s="37"/>
      <c r="EF355" s="37"/>
      <c r="EG355" s="37"/>
      <c r="EH355" s="37"/>
      <c r="EI355" s="37"/>
      <c r="EJ355" s="37"/>
      <c r="EK355" s="37"/>
      <c r="EL355" s="37"/>
      <c r="EM355" s="37"/>
      <c r="EN355" s="37"/>
      <c r="EO355" s="37"/>
      <c r="EP355" s="37"/>
      <c r="EQ355" s="37"/>
      <c r="ER355" s="37"/>
      <c r="ES355" s="37"/>
      <c r="ET355" s="37"/>
      <c r="EU355" s="37"/>
      <c r="EV355" s="37"/>
      <c r="EW355" s="37"/>
      <c r="EX355" s="37"/>
      <c r="EY355" s="37"/>
      <c r="EZ355" s="37"/>
      <c r="FA355" s="37"/>
      <c r="FB355" s="37"/>
      <c r="FC355" s="37"/>
      <c r="FD355" s="37"/>
      <c r="FE355" s="37"/>
      <c r="FF355" s="37"/>
      <c r="FG355" s="37"/>
      <c r="FH355" s="37"/>
      <c r="FI355" s="37"/>
      <c r="FJ355" s="37"/>
      <c r="FK355" s="37"/>
      <c r="FL355" s="37"/>
      <c r="FM355" s="37"/>
      <c r="FN355" s="37"/>
      <c r="FO355" s="37"/>
      <c r="FP355" s="37"/>
      <c r="FQ355" s="37"/>
      <c r="FR355" s="37"/>
      <c r="FS355" s="37"/>
      <c r="FT355" s="37"/>
      <c r="FU355" s="37"/>
      <c r="FV355" s="37"/>
      <c r="FW355" s="37"/>
      <c r="FX355" s="37"/>
      <c r="FY355" s="37"/>
      <c r="FZ355" s="37"/>
      <c r="GA355" s="37"/>
      <c r="GB355" s="37"/>
      <c r="GC355" s="37"/>
      <c r="GD355" s="37"/>
      <c r="GE355" s="37"/>
      <c r="GF355" s="37"/>
      <c r="GG355" s="37"/>
      <c r="GH355" s="37"/>
      <c r="GI355" s="37"/>
      <c r="GJ355" s="37"/>
      <c r="GK355" s="37"/>
      <c r="GL355" s="37"/>
      <c r="GM355" s="37"/>
      <c r="GN355" s="37"/>
      <c r="GO355" s="37"/>
      <c r="GP355" s="37"/>
      <c r="GQ355" s="37"/>
      <c r="GR355" s="37"/>
      <c r="GS355" s="37"/>
      <c r="GT355" s="37"/>
      <c r="GU355" s="37"/>
      <c r="GV355" s="37"/>
      <c r="GW355" s="37"/>
      <c r="GX355" s="37"/>
      <c r="GY355" s="37"/>
      <c r="GZ355" s="37"/>
      <c r="HA355" s="37"/>
      <c r="HB355" s="37"/>
      <c r="HC355" s="37"/>
      <c r="HD355" s="37"/>
      <c r="HE355" s="37"/>
      <c r="HF355" s="37"/>
      <c r="HG355" s="37"/>
      <c r="HH355" s="37"/>
      <c r="HI355" s="37"/>
      <c r="HJ355" s="37"/>
      <c r="HK355" s="37"/>
      <c r="HL355" s="37"/>
      <c r="HM355" s="37"/>
      <c r="HN355" s="37"/>
      <c r="HO355" s="37"/>
      <c r="HP355" s="37"/>
      <c r="HQ355" s="37"/>
      <c r="HR355" s="37"/>
      <c r="HS355" s="37"/>
      <c r="HT355" s="37"/>
      <c r="HU355" s="37"/>
      <c r="HV355" s="37"/>
      <c r="HW355" s="37"/>
      <c r="HX355" s="37"/>
      <c r="HY355" s="37"/>
      <c r="HZ355" s="37"/>
      <c r="IA355" s="37"/>
      <c r="IB355" s="37"/>
      <c r="IC355" s="37"/>
      <c r="ID355" s="37"/>
      <c r="IE355" s="37"/>
      <c r="IF355" s="37"/>
      <c r="IG355" s="37"/>
      <c r="IH355" s="37"/>
      <c r="II355" s="37"/>
      <c r="IJ355" s="37"/>
      <c r="IK355" s="37"/>
      <c r="IL355" s="37"/>
    </row>
    <row r="356" spans="1:246" x14ac:dyDescent="0.2">
      <c r="A356" s="53" t="s">
        <v>175</v>
      </c>
      <c r="B356" s="54" t="s">
        <v>168</v>
      </c>
      <c r="C356" s="54" t="s">
        <v>169</v>
      </c>
      <c r="D356" s="54" t="s">
        <v>176</v>
      </c>
      <c r="E356" s="54" t="s">
        <v>170</v>
      </c>
      <c r="F356" s="55">
        <v>1.3031680000000001</v>
      </c>
      <c r="G356" s="55">
        <v>1.2943870000000002</v>
      </c>
      <c r="H356" s="55">
        <v>1.2975209999999999</v>
      </c>
      <c r="I356" s="55">
        <v>1.292926</v>
      </c>
      <c r="J356" s="55">
        <v>1.290235</v>
      </c>
      <c r="K356" s="55">
        <v>1.2918620000000001</v>
      </c>
      <c r="L356" s="55">
        <v>1.2947040000000001</v>
      </c>
      <c r="M356" s="55">
        <v>1.3162049999999998</v>
      </c>
      <c r="N356" s="55">
        <v>1.317342</v>
      </c>
      <c r="O356" s="55">
        <v>1.3270469999999999</v>
      </c>
      <c r="P356" s="55">
        <v>1.345715</v>
      </c>
      <c r="Q356" s="55">
        <v>1.342435</v>
      </c>
      <c r="R356" s="55">
        <v>1.3446879999999999</v>
      </c>
      <c r="S356" s="55">
        <v>1.3439370000000002</v>
      </c>
      <c r="T356" s="55">
        <v>1.345755</v>
      </c>
      <c r="U356" s="55">
        <v>1.348179</v>
      </c>
      <c r="V356" s="55">
        <v>1.345537</v>
      </c>
      <c r="W356" s="55">
        <v>1.359899</v>
      </c>
      <c r="X356" s="55">
        <v>1.365712</v>
      </c>
      <c r="Y356" s="55">
        <v>1.371359</v>
      </c>
      <c r="Z356" s="55">
        <v>1.367292</v>
      </c>
      <c r="AA356" s="55">
        <v>1.362177</v>
      </c>
      <c r="AB356" s="55">
        <v>1.372771</v>
      </c>
      <c r="AC356" s="55">
        <v>1.370544</v>
      </c>
      <c r="AD356" s="55">
        <v>1.3752139999999999</v>
      </c>
      <c r="AE356" s="55">
        <v>1.3846350000000001</v>
      </c>
      <c r="AF356" s="55">
        <v>1.3823159999999999</v>
      </c>
      <c r="AG356" s="55">
        <v>1.391551</v>
      </c>
      <c r="AH356" s="55">
        <v>1.4076170000000001</v>
      </c>
      <c r="AI356" s="55">
        <v>1.4337309999999999</v>
      </c>
      <c r="AJ356" s="55">
        <v>1.4541249999999999</v>
      </c>
      <c r="AK356" s="55">
        <f>(AK357*1000)/AK355</f>
        <v>1.4938850497400336</v>
      </c>
      <c r="AL356" s="55">
        <f t="shared" ref="AL356:BF356" si="101">(AL357*1000)/AL355</f>
        <v>1.5228550220526189</v>
      </c>
      <c r="AM356" s="55">
        <f t="shared" si="101"/>
        <v>1.5617300156375509</v>
      </c>
      <c r="AN356" s="55">
        <f t="shared" si="101"/>
        <v>1.5711447751832406</v>
      </c>
      <c r="AO356" s="55">
        <f t="shared" si="101"/>
        <v>1.5637593569320485</v>
      </c>
      <c r="AP356" s="55">
        <f t="shared" si="101"/>
        <v>1.5983748650010443</v>
      </c>
      <c r="AQ356" s="55">
        <f t="shared" si="101"/>
        <v>1.6104492384906981</v>
      </c>
      <c r="AR356" s="55">
        <f t="shared" si="101"/>
        <v>1.5998574188563122</v>
      </c>
      <c r="AS356" s="55">
        <f t="shared" si="101"/>
        <v>1.6404398656769263</v>
      </c>
      <c r="AT356" s="55">
        <f t="shared" si="101"/>
        <v>1.6459253910888285</v>
      </c>
      <c r="AU356" s="55">
        <f t="shared" si="101"/>
        <v>1.7089103254390432</v>
      </c>
      <c r="AV356" s="55">
        <f t="shared" si="101"/>
        <v>1.6877006230309948</v>
      </c>
      <c r="AW356" s="55">
        <f t="shared" si="101"/>
        <v>1.7189889210577862</v>
      </c>
      <c r="AX356" s="55">
        <f t="shared" si="101"/>
        <v>1.6979488982391129</v>
      </c>
      <c r="AY356" s="55">
        <f t="shared" si="101"/>
        <v>1.7063975632509314</v>
      </c>
      <c r="AZ356" s="55">
        <f t="shared" si="101"/>
        <v>1.7057368627283651</v>
      </c>
      <c r="BA356" s="55">
        <f t="shared" si="101"/>
        <v>1.6685349253990975</v>
      </c>
      <c r="BB356" s="55">
        <f t="shared" si="101"/>
        <v>1.6923629675501062</v>
      </c>
      <c r="BC356" s="55">
        <f t="shared" si="101"/>
        <v>1.7184935399783874</v>
      </c>
      <c r="BD356" s="55">
        <f t="shared" si="101"/>
        <v>1.7370556098865608</v>
      </c>
      <c r="BE356" s="55">
        <f t="shared" si="101"/>
        <v>1.7371472359991749</v>
      </c>
      <c r="BF356" s="55">
        <f t="shared" si="101"/>
        <v>1.7364226763074277</v>
      </c>
      <c r="BG356" s="55"/>
      <c r="BH356" s="38"/>
      <c r="BI356" s="54"/>
      <c r="BJ356" s="54"/>
      <c r="BK356" s="55"/>
      <c r="BL356" s="55"/>
      <c r="BM356" s="55"/>
      <c r="BN356" s="55"/>
      <c r="BO356" s="2"/>
      <c r="BP356" s="2"/>
      <c r="BQ356" s="2"/>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c r="DL356" s="37"/>
      <c r="DM356" s="37"/>
      <c r="DN356" s="37"/>
      <c r="DO356" s="37"/>
      <c r="DP356" s="37"/>
      <c r="DQ356" s="37"/>
      <c r="DR356" s="37"/>
      <c r="DS356" s="37"/>
      <c r="DT356" s="37"/>
      <c r="DU356" s="37"/>
      <c r="DV356" s="37"/>
      <c r="DW356" s="37"/>
      <c r="DX356" s="37"/>
      <c r="DY356" s="37"/>
      <c r="DZ356" s="37"/>
      <c r="EA356" s="37"/>
      <c r="EB356" s="37"/>
      <c r="EC356" s="37"/>
      <c r="ED356" s="37"/>
      <c r="EE356" s="37"/>
      <c r="EF356" s="37"/>
      <c r="EG356" s="37"/>
      <c r="EH356" s="37"/>
      <c r="EI356" s="37"/>
      <c r="EJ356" s="37"/>
      <c r="EK356" s="37"/>
      <c r="EL356" s="37"/>
      <c r="EM356" s="37"/>
      <c r="EN356" s="37"/>
      <c r="EO356" s="37"/>
      <c r="EP356" s="37"/>
      <c r="EQ356" s="37"/>
      <c r="ER356" s="37"/>
      <c r="ES356" s="37"/>
      <c r="ET356" s="37"/>
      <c r="EU356" s="37"/>
      <c r="EV356" s="37"/>
      <c r="EW356" s="37"/>
      <c r="EX356" s="37"/>
      <c r="EY356" s="37"/>
      <c r="EZ356" s="37"/>
      <c r="FA356" s="37"/>
      <c r="FB356" s="37"/>
      <c r="FC356" s="37"/>
      <c r="FD356" s="37"/>
      <c r="FE356" s="37"/>
      <c r="FF356" s="37"/>
      <c r="FG356" s="37"/>
      <c r="FH356" s="37"/>
      <c r="FI356" s="37"/>
      <c r="FJ356" s="37"/>
      <c r="FK356" s="37"/>
      <c r="FL356" s="37"/>
      <c r="FM356" s="37"/>
      <c r="FN356" s="37"/>
      <c r="FO356" s="37"/>
      <c r="FP356" s="37"/>
      <c r="FQ356" s="37"/>
      <c r="FR356" s="37"/>
      <c r="FS356" s="37"/>
      <c r="FT356" s="37"/>
      <c r="FU356" s="37"/>
      <c r="FV356" s="37"/>
      <c r="FW356" s="37"/>
      <c r="FX356" s="37"/>
      <c r="FY356" s="37"/>
      <c r="FZ356" s="37"/>
      <c r="GA356" s="37"/>
      <c r="GB356" s="37"/>
      <c r="GC356" s="37"/>
      <c r="GD356" s="37"/>
      <c r="GE356" s="37"/>
      <c r="GF356" s="37"/>
      <c r="GG356" s="37"/>
      <c r="GH356" s="37"/>
      <c r="GI356" s="37"/>
      <c r="GJ356" s="37"/>
      <c r="GK356" s="37"/>
      <c r="GL356" s="37"/>
      <c r="GM356" s="37"/>
      <c r="GN356" s="37"/>
      <c r="GO356" s="37"/>
      <c r="GP356" s="37"/>
      <c r="GQ356" s="37"/>
      <c r="GR356" s="37"/>
      <c r="GS356" s="37"/>
      <c r="GT356" s="37"/>
      <c r="GU356" s="37"/>
      <c r="GV356" s="37"/>
      <c r="GW356" s="37"/>
      <c r="GX356" s="37"/>
      <c r="GY356" s="37"/>
      <c r="GZ356" s="37"/>
      <c r="HA356" s="37"/>
      <c r="HB356" s="37"/>
      <c r="HC356" s="37"/>
      <c r="HD356" s="37"/>
      <c r="HE356" s="37"/>
      <c r="HF356" s="37"/>
      <c r="HG356" s="37"/>
      <c r="HH356" s="37"/>
      <c r="HI356" s="37"/>
      <c r="HJ356" s="37"/>
      <c r="HK356" s="37"/>
      <c r="HL356" s="37"/>
      <c r="HM356" s="37"/>
      <c r="HN356" s="37"/>
      <c r="HO356" s="37"/>
      <c r="HP356" s="37"/>
      <c r="HQ356" s="37"/>
      <c r="HR356" s="37"/>
      <c r="HS356" s="37"/>
      <c r="HT356" s="37"/>
      <c r="HU356" s="37"/>
      <c r="HV356" s="37"/>
      <c r="HW356" s="37"/>
      <c r="HX356" s="37"/>
      <c r="HY356" s="37"/>
      <c r="HZ356" s="37"/>
      <c r="IA356" s="37"/>
      <c r="IB356" s="37"/>
      <c r="IC356" s="37"/>
      <c r="ID356" s="37"/>
      <c r="IE356" s="37"/>
      <c r="IF356" s="37"/>
      <c r="IG356" s="37"/>
      <c r="IH356" s="37"/>
      <c r="II356" s="37"/>
      <c r="IJ356" s="37"/>
      <c r="IK356" s="37"/>
      <c r="IL356" s="37"/>
    </row>
    <row r="357" spans="1:246" x14ac:dyDescent="0.2">
      <c r="A357" s="53" t="s">
        <v>175</v>
      </c>
      <c r="B357" s="54" t="s">
        <v>112</v>
      </c>
      <c r="C357" s="54" t="s">
        <v>113</v>
      </c>
      <c r="D357" s="54" t="s">
        <v>176</v>
      </c>
      <c r="E357" s="54" t="s">
        <v>114</v>
      </c>
      <c r="F357" s="2">
        <v>2.9316713999999999</v>
      </c>
      <c r="G357" s="2">
        <v>3.1134432999999997</v>
      </c>
      <c r="H357" s="2">
        <v>3.3079236299999999</v>
      </c>
      <c r="I357" s="2">
        <v>3.3917824300000001</v>
      </c>
      <c r="J357" s="2">
        <v>3.6846417999999996</v>
      </c>
      <c r="K357" s="2">
        <v>3.8412563399999997</v>
      </c>
      <c r="L357" s="2">
        <v>4.0697313199999998</v>
      </c>
      <c r="M357" s="2">
        <v>4.2974495999999993</v>
      </c>
      <c r="N357" s="2">
        <v>4.66796012</v>
      </c>
      <c r="O357" s="2">
        <v>5.3149828000000001</v>
      </c>
      <c r="P357" s="2">
        <v>5.6314810199999998</v>
      </c>
      <c r="Q357" s="2">
        <v>6.0555876600000005</v>
      </c>
      <c r="R357" s="2">
        <v>6.5069936799999999</v>
      </c>
      <c r="S357" s="2">
        <v>6.7673129999999997</v>
      </c>
      <c r="T357" s="2">
        <v>7.0200391399999997</v>
      </c>
      <c r="U357" s="2">
        <v>7.292014</v>
      </c>
      <c r="V357" s="2">
        <v>7.8994484600000003</v>
      </c>
      <c r="W357" s="2">
        <v>8.3541086</v>
      </c>
      <c r="X357" s="2">
        <v>8.775728599999999</v>
      </c>
      <c r="Y357" s="2">
        <v>9.1150444999999998</v>
      </c>
      <c r="Z357" s="2">
        <v>9.5900338999999999</v>
      </c>
      <c r="AA357" s="2">
        <v>9.7765364000000012</v>
      </c>
      <c r="AB357" s="2">
        <v>9.8280823000000002</v>
      </c>
      <c r="AC357" s="2">
        <v>9.9543871999999993</v>
      </c>
      <c r="AD357" s="2">
        <v>10.191796800000001</v>
      </c>
      <c r="AE357" s="2">
        <v>10.6858352</v>
      </c>
      <c r="AF357" s="2">
        <v>11.167776400000001</v>
      </c>
      <c r="AG357" s="2">
        <v>11.4970576</v>
      </c>
      <c r="AH357" s="2">
        <v>11.502982300000001</v>
      </c>
      <c r="AI357" s="2">
        <v>11.7575403</v>
      </c>
      <c r="AJ357" s="2">
        <v>11.4954096</v>
      </c>
      <c r="AK357" s="2">
        <v>11.105018599999999</v>
      </c>
      <c r="AL357" s="2">
        <v>10.7954492</v>
      </c>
      <c r="AM357" s="2">
        <v>10.834950199999998</v>
      </c>
      <c r="AN357" s="2">
        <v>10.9589312</v>
      </c>
      <c r="AO357" s="2">
        <v>11.162359800000001</v>
      </c>
      <c r="AP357" s="2">
        <v>11.302669699999999</v>
      </c>
      <c r="AQ357" s="2">
        <v>11.846649800000002</v>
      </c>
      <c r="AR357" s="2">
        <v>11.782836300000001</v>
      </c>
      <c r="AS357" s="2">
        <v>11.9581324</v>
      </c>
      <c r="AT357" s="2">
        <v>12.573707800000001</v>
      </c>
      <c r="AU357" s="2">
        <v>13.151249399999999</v>
      </c>
      <c r="AV357" s="2">
        <v>12.671969500000001</v>
      </c>
      <c r="AW357" s="2">
        <v>13.075130199999998</v>
      </c>
      <c r="AX357" s="2">
        <v>13.2870004</v>
      </c>
      <c r="AY357" s="2">
        <v>13.222504599999999</v>
      </c>
      <c r="AZ357" s="2">
        <v>14.171706199999999</v>
      </c>
      <c r="BA357" s="2">
        <v>14.5181136</v>
      </c>
      <c r="BB357" s="2">
        <v>15.641526799999999</v>
      </c>
      <c r="BC357" s="2">
        <v>16.243447199999999</v>
      </c>
      <c r="BD357" s="2">
        <v>17.013501400000003</v>
      </c>
      <c r="BE357" s="2">
        <v>18.031242600000002</v>
      </c>
      <c r="BF357" s="2">
        <v>18.462411899999999</v>
      </c>
      <c r="BG357" s="58">
        <f>BF357+(BF357*BQ357)</f>
        <v>18.960077863124695</v>
      </c>
      <c r="BH357" s="38"/>
      <c r="BI357" s="54" t="s">
        <v>175</v>
      </c>
      <c r="BJ357" s="54" t="s">
        <v>115</v>
      </c>
      <c r="BK357" s="2"/>
      <c r="BL357" s="2"/>
      <c r="BM357" s="2">
        <v>18.548999999999999</v>
      </c>
      <c r="BN357" s="2">
        <v>19.048999999999999</v>
      </c>
      <c r="BO357" s="57"/>
      <c r="BP357" s="57"/>
      <c r="BQ357" s="57">
        <f>(BN357-BM357)/BM357</f>
        <v>2.6955631031322445E-2</v>
      </c>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c r="DL357" s="37"/>
      <c r="DM357" s="37"/>
      <c r="DN357" s="37"/>
      <c r="DO357" s="37"/>
      <c r="DP357" s="37"/>
      <c r="DQ357" s="37"/>
      <c r="DR357" s="37"/>
      <c r="DS357" s="37"/>
      <c r="DT357" s="37"/>
      <c r="DU357" s="37"/>
      <c r="DV357" s="37"/>
      <c r="DW357" s="37"/>
      <c r="DX357" s="37"/>
      <c r="DY357" s="37"/>
      <c r="DZ357" s="37"/>
      <c r="EA357" s="37"/>
      <c r="EB357" s="37"/>
      <c r="EC357" s="37"/>
      <c r="ED357" s="37"/>
      <c r="EE357" s="37"/>
      <c r="EF357" s="37"/>
      <c r="EG357" s="37"/>
      <c r="EH357" s="37"/>
      <c r="EI357" s="37"/>
      <c r="EJ357" s="37"/>
      <c r="EK357" s="37"/>
      <c r="EL357" s="37"/>
      <c r="EM357" s="37"/>
      <c r="EN357" s="37"/>
      <c r="EO357" s="37"/>
      <c r="EP357" s="37"/>
      <c r="EQ357" s="37"/>
      <c r="ER357" s="37"/>
      <c r="ES357" s="37"/>
      <c r="ET357" s="37"/>
      <c r="EU357" s="37"/>
      <c r="EV357" s="37"/>
      <c r="EW357" s="37"/>
      <c r="EX357" s="37"/>
      <c r="EY357" s="37"/>
      <c r="EZ357" s="37"/>
      <c r="FA357" s="37"/>
      <c r="FB357" s="37"/>
      <c r="FC357" s="37"/>
      <c r="FD357" s="37"/>
      <c r="FE357" s="37"/>
      <c r="FF357" s="37"/>
      <c r="FG357" s="37"/>
      <c r="FH357" s="37"/>
      <c r="FI357" s="37"/>
      <c r="FJ357" s="37"/>
      <c r="FK357" s="37"/>
      <c r="FL357" s="37"/>
      <c r="FM357" s="37"/>
      <c r="FN357" s="37"/>
      <c r="FO357" s="37"/>
      <c r="FP357" s="37"/>
      <c r="FQ357" s="37"/>
      <c r="FR357" s="37"/>
      <c r="FS357" s="37"/>
      <c r="FT357" s="37"/>
      <c r="FU357" s="37"/>
      <c r="FV357" s="37"/>
      <c r="FW357" s="37"/>
      <c r="FX357" s="37"/>
      <c r="FY357" s="37"/>
      <c r="FZ357" s="37"/>
      <c r="GA357" s="37"/>
      <c r="GB357" s="37"/>
      <c r="GC357" s="37"/>
      <c r="GD357" s="37"/>
      <c r="GE357" s="37"/>
      <c r="GF357" s="37"/>
      <c r="GG357" s="37"/>
      <c r="GH357" s="37"/>
      <c r="GI357" s="37"/>
      <c r="GJ357" s="37"/>
      <c r="GK357" s="37"/>
      <c r="GL357" s="37"/>
      <c r="GM357" s="37"/>
      <c r="GN357" s="37"/>
      <c r="GO357" s="37"/>
      <c r="GP357" s="37"/>
      <c r="GQ357" s="37"/>
      <c r="GR357" s="37"/>
      <c r="GS357" s="37"/>
      <c r="GT357" s="37"/>
      <c r="GU357" s="37"/>
      <c r="GV357" s="37"/>
      <c r="GW357" s="37"/>
      <c r="GX357" s="37"/>
      <c r="GY357" s="37"/>
      <c r="GZ357" s="37"/>
      <c r="HA357" s="37"/>
      <c r="HB357" s="37"/>
      <c r="HC357" s="37"/>
      <c r="HD357" s="37"/>
      <c r="HE357" s="37"/>
      <c r="HF357" s="37"/>
      <c r="HG357" s="37"/>
      <c r="HH357" s="37"/>
      <c r="HI357" s="37"/>
      <c r="HJ357" s="37"/>
      <c r="HK357" s="37"/>
      <c r="HL357" s="37"/>
      <c r="HM357" s="37"/>
      <c r="HN357" s="37"/>
      <c r="HO357" s="37"/>
      <c r="HP357" s="37"/>
      <c r="HQ357" s="37"/>
      <c r="HR357" s="37"/>
      <c r="HS357" s="37"/>
      <c r="HT357" s="37"/>
      <c r="HU357" s="37"/>
      <c r="HV357" s="37"/>
      <c r="HW357" s="37"/>
      <c r="HX357" s="37"/>
      <c r="HY357" s="37"/>
      <c r="HZ357" s="37"/>
      <c r="IA357" s="37"/>
      <c r="IB357" s="37"/>
      <c r="IC357" s="37"/>
      <c r="ID357" s="37"/>
      <c r="IE357" s="37"/>
      <c r="IF357" s="37"/>
      <c r="IG357" s="37"/>
      <c r="IH357" s="37"/>
      <c r="II357" s="37"/>
      <c r="IJ357" s="37"/>
      <c r="IK357" s="37"/>
      <c r="IL357" s="37"/>
    </row>
    <row r="358" spans="1:246" x14ac:dyDescent="0.2">
      <c r="A358" s="49" t="s">
        <v>177</v>
      </c>
      <c r="B358" s="50" t="s">
        <v>163</v>
      </c>
      <c r="C358" s="50" t="s">
        <v>164</v>
      </c>
      <c r="D358" s="50" t="s">
        <v>177</v>
      </c>
      <c r="E358" s="50" t="s">
        <v>166</v>
      </c>
      <c r="F358" s="1">
        <v>143.17945599999999</v>
      </c>
      <c r="G358" s="1">
        <v>148.640693</v>
      </c>
      <c r="H358" s="1">
        <v>151.87333699999999</v>
      </c>
      <c r="I358" s="1">
        <v>150.925783</v>
      </c>
      <c r="J358" s="1">
        <v>142.68040099999999</v>
      </c>
      <c r="K358" s="1">
        <v>146.84074799999999</v>
      </c>
      <c r="L358" s="1">
        <v>145.80192600000001</v>
      </c>
      <c r="M358" s="1">
        <v>141.14425700000001</v>
      </c>
      <c r="N358" s="1">
        <v>138.72496599999999</v>
      </c>
      <c r="O358" s="1">
        <v>139.43349499999999</v>
      </c>
      <c r="P358" s="1">
        <v>138.16511700000001</v>
      </c>
      <c r="Q358" s="1">
        <v>135.67361099999999</v>
      </c>
      <c r="R358" s="1">
        <v>135.57801900000001</v>
      </c>
      <c r="S358" s="1">
        <v>140.51971800000001</v>
      </c>
      <c r="T358" s="1">
        <v>145.87447599999999</v>
      </c>
      <c r="U358" s="1">
        <v>135.455352</v>
      </c>
      <c r="V358" s="1">
        <v>134.35550799999999</v>
      </c>
      <c r="W358" s="1">
        <v>137.66010700000001</v>
      </c>
      <c r="X358" s="1">
        <v>136.48358200000001</v>
      </c>
      <c r="Y358" s="1">
        <v>144.014937</v>
      </c>
      <c r="Z358" s="1">
        <v>142.78211200000001</v>
      </c>
      <c r="AA358" s="1">
        <v>145.79693399999999</v>
      </c>
      <c r="AB358" s="1">
        <v>149.00782599999999</v>
      </c>
      <c r="AC358" s="1">
        <v>153.85847999999999</v>
      </c>
      <c r="AD358" s="1">
        <v>153.50527199999999</v>
      </c>
      <c r="AE358" s="1">
        <v>155.60725600000001</v>
      </c>
      <c r="AF358" s="1">
        <v>158.28273300000001</v>
      </c>
      <c r="AG358" s="1">
        <v>164.21064899999999</v>
      </c>
      <c r="AH358" s="1">
        <v>169.81061399999999</v>
      </c>
      <c r="AI358" s="1">
        <v>176.27841599999999</v>
      </c>
      <c r="AJ358" s="1">
        <v>171.43722500000001</v>
      </c>
      <c r="AK358" s="1">
        <v>163.11294099999998</v>
      </c>
      <c r="AL358" s="1">
        <v>165.62296599999999</v>
      </c>
      <c r="AM358" s="1">
        <v>158.59592400000002</v>
      </c>
      <c r="AN358" s="1">
        <v>153.08866399999999</v>
      </c>
      <c r="AO358" s="1">
        <v>143.72316699999999</v>
      </c>
      <c r="AP358" s="1">
        <v>129.906701</v>
      </c>
      <c r="AQ358" s="1">
        <v>130.249774</v>
      </c>
      <c r="AR358" s="1">
        <v>124.43956499999999</v>
      </c>
      <c r="AS358" s="1">
        <v>123.845382</v>
      </c>
      <c r="AT358" s="1">
        <v>117.535246</v>
      </c>
      <c r="AU358" s="1">
        <v>118.154765</v>
      </c>
      <c r="AV358" s="1">
        <v>119.67804579999999</v>
      </c>
      <c r="AW358" s="1">
        <v>121.82925</v>
      </c>
      <c r="AX358" s="1">
        <v>122.67863399999999</v>
      </c>
      <c r="AY358" s="1">
        <v>123.22975599999999</v>
      </c>
      <c r="AZ358" s="1">
        <v>124.27490900000001</v>
      </c>
      <c r="BA358" s="1">
        <v>123.34987799999999</v>
      </c>
      <c r="BB358" s="1">
        <v>122.25969900000001</v>
      </c>
      <c r="BC358" s="1">
        <v>121.51138599999999</v>
      </c>
      <c r="BD358" s="1">
        <v>122.132839</v>
      </c>
      <c r="BE358" s="1">
        <v>121.34679300000001</v>
      </c>
      <c r="BF358" s="1">
        <v>119.67124199999999</v>
      </c>
      <c r="BG358" s="1"/>
      <c r="BH358" s="38"/>
      <c r="BI358" s="50"/>
      <c r="BJ358" s="50"/>
      <c r="BK358" s="70"/>
      <c r="BL358" s="70"/>
      <c r="BM358" s="70"/>
      <c r="BN358" s="70"/>
      <c r="BO358" s="1"/>
      <c r="BP358" s="1"/>
      <c r="BQ358" s="1"/>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c r="DL358" s="37"/>
      <c r="DM358" s="37"/>
      <c r="DN358" s="37"/>
      <c r="DO358" s="37"/>
      <c r="DP358" s="37"/>
      <c r="DQ358" s="37"/>
      <c r="DR358" s="37"/>
      <c r="DS358" s="37"/>
      <c r="DT358" s="37"/>
      <c r="DU358" s="37"/>
      <c r="DV358" s="37"/>
      <c r="DW358" s="37"/>
      <c r="DX358" s="37"/>
      <c r="DY358" s="37"/>
      <c r="DZ358" s="37"/>
      <c r="EA358" s="37"/>
      <c r="EB358" s="37"/>
      <c r="EC358" s="37"/>
      <c r="ED358" s="37"/>
      <c r="EE358" s="37"/>
      <c r="EF358" s="37"/>
      <c r="EG358" s="37"/>
      <c r="EH358" s="37"/>
      <c r="EI358" s="37"/>
      <c r="EJ358" s="37"/>
      <c r="EK358" s="37"/>
      <c r="EL358" s="37"/>
      <c r="EM358" s="37"/>
      <c r="EN358" s="37"/>
      <c r="EO358" s="37"/>
      <c r="EP358" s="37"/>
      <c r="EQ358" s="37"/>
      <c r="ER358" s="37"/>
      <c r="ES358" s="37"/>
      <c r="ET358" s="37"/>
      <c r="EU358" s="37"/>
      <c r="EV358" s="37"/>
      <c r="EW358" s="37"/>
      <c r="EX358" s="37"/>
      <c r="EY358" s="37"/>
      <c r="EZ358" s="37"/>
      <c r="FA358" s="37"/>
      <c r="FB358" s="37"/>
      <c r="FC358" s="37"/>
      <c r="FD358" s="37"/>
      <c r="FE358" s="37"/>
      <c r="FF358" s="37"/>
      <c r="FG358" s="37"/>
      <c r="FH358" s="37"/>
      <c r="FI358" s="37"/>
      <c r="FJ358" s="37"/>
      <c r="FK358" s="37"/>
      <c r="FL358" s="37"/>
      <c r="FM358" s="37"/>
      <c r="FN358" s="37"/>
      <c r="FO358" s="37"/>
      <c r="FP358" s="37"/>
      <c r="FQ358" s="37"/>
      <c r="FR358" s="37"/>
      <c r="FS358" s="37"/>
      <c r="FT358" s="37"/>
      <c r="FU358" s="37"/>
      <c r="FV358" s="37"/>
      <c r="FW358" s="37"/>
      <c r="FX358" s="37"/>
      <c r="FY358" s="37"/>
      <c r="FZ358" s="37"/>
      <c r="GA358" s="37"/>
      <c r="GB358" s="37"/>
      <c r="GC358" s="37"/>
      <c r="GD358" s="37"/>
      <c r="GE358" s="37"/>
      <c r="GF358" s="37"/>
      <c r="GG358" s="37"/>
      <c r="GH358" s="37"/>
      <c r="GI358" s="37"/>
      <c r="GJ358" s="37"/>
      <c r="GK358" s="37"/>
      <c r="GL358" s="37"/>
      <c r="GM358" s="37"/>
      <c r="GN358" s="37"/>
      <c r="GO358" s="37"/>
      <c r="GP358" s="37"/>
      <c r="GQ358" s="37"/>
      <c r="GR358" s="37"/>
      <c r="GS358" s="37"/>
      <c r="GT358" s="37"/>
      <c r="GU358" s="37"/>
      <c r="GV358" s="37"/>
      <c r="GW358" s="37"/>
      <c r="GX358" s="37"/>
      <c r="GY358" s="37"/>
      <c r="GZ358" s="37"/>
      <c r="HA358" s="37"/>
      <c r="HB358" s="37"/>
      <c r="HC358" s="37"/>
      <c r="HD358" s="37"/>
      <c r="HE358" s="37"/>
      <c r="HF358" s="37"/>
      <c r="HG358" s="37"/>
      <c r="HH358" s="37"/>
      <c r="HI358" s="37"/>
      <c r="HJ358" s="37"/>
      <c r="HK358" s="37"/>
      <c r="HL358" s="37"/>
      <c r="HM358" s="37"/>
      <c r="HN358" s="37"/>
      <c r="HO358" s="37"/>
      <c r="HP358" s="37"/>
      <c r="HQ358" s="37"/>
      <c r="HR358" s="37"/>
      <c r="HS358" s="37"/>
      <c r="HT358" s="37"/>
      <c r="HU358" s="37"/>
      <c r="HV358" s="37"/>
      <c r="HW358" s="37"/>
      <c r="HX358" s="37"/>
      <c r="HY358" s="37"/>
      <c r="HZ358" s="37"/>
      <c r="IA358" s="37"/>
      <c r="IB358" s="37"/>
      <c r="IC358" s="37"/>
      <c r="ID358" s="37"/>
      <c r="IE358" s="37"/>
      <c r="IF358" s="37"/>
      <c r="IG358" s="37"/>
      <c r="IH358" s="37"/>
      <c r="II358" s="37"/>
      <c r="IJ358" s="37"/>
      <c r="IK358" s="37"/>
      <c r="IL358" s="37"/>
    </row>
    <row r="359" spans="1:246" x14ac:dyDescent="0.2">
      <c r="A359" s="53" t="s">
        <v>177</v>
      </c>
      <c r="B359" s="54" t="s">
        <v>168</v>
      </c>
      <c r="C359" s="54" t="s">
        <v>169</v>
      </c>
      <c r="D359" s="54" t="s">
        <v>177</v>
      </c>
      <c r="E359" s="54" t="s">
        <v>170</v>
      </c>
      <c r="F359" s="2">
        <v>13.677000000000001</v>
      </c>
      <c r="G359" s="2">
        <v>13.656000000000001</v>
      </c>
      <c r="H359" s="2">
        <v>13.434999999999999</v>
      </c>
      <c r="I359" s="2">
        <v>13.278</v>
      </c>
      <c r="J359" s="2">
        <v>13.869</v>
      </c>
      <c r="K359" s="2">
        <v>13.233000000000001</v>
      </c>
      <c r="L359" s="2">
        <v>14.074999999999999</v>
      </c>
      <c r="M359" s="2">
        <v>14.406000000000001</v>
      </c>
      <c r="N359" s="2">
        <v>14.063999999999998</v>
      </c>
      <c r="O359" s="2">
        <v>14.497</v>
      </c>
      <c r="P359" s="2">
        <v>14.558000000000002</v>
      </c>
      <c r="Q359" s="2">
        <v>14.337999999999999</v>
      </c>
      <c r="R359" s="2">
        <v>14.799000000000001</v>
      </c>
      <c r="S359" s="2">
        <v>14.799000000000001</v>
      </c>
      <c r="T359" s="2">
        <v>14.361000000000001</v>
      </c>
      <c r="U359" s="2">
        <v>14.803999999999998</v>
      </c>
      <c r="V359" s="2">
        <v>14.931000000000001</v>
      </c>
      <c r="W359" s="2">
        <v>14.888</v>
      </c>
      <c r="X359" s="2">
        <v>14.763</v>
      </c>
      <c r="Y359" s="2">
        <v>14.681999999999999</v>
      </c>
      <c r="Z359" s="2">
        <v>14.588999999999999</v>
      </c>
      <c r="AA359" s="2">
        <v>14.321000000000002</v>
      </c>
      <c r="AB359" s="2">
        <v>14.431999999999999</v>
      </c>
      <c r="AC359" s="2">
        <v>14.337999999999999</v>
      </c>
      <c r="AD359" s="2">
        <v>14.401</v>
      </c>
      <c r="AE359" s="2">
        <v>14.447999999999999</v>
      </c>
      <c r="AF359" s="2">
        <v>14.468999999999999</v>
      </c>
      <c r="AG359" s="2">
        <v>14.633000000000001</v>
      </c>
      <c r="AH359" s="2">
        <v>14.562000000000001</v>
      </c>
      <c r="AI359" s="2">
        <v>14.565999999999999</v>
      </c>
      <c r="AJ359" s="2">
        <v>14.425000000000001</v>
      </c>
      <c r="AK359" s="2">
        <f>(AK360*1000)/AK358</f>
        <v>14.512123228775577</v>
      </c>
      <c r="AL359" s="2">
        <f t="shared" ref="AL359:BF359" si="102">(AL360*1000)/AL358</f>
        <v>14.676260537442614</v>
      </c>
      <c r="AM359" s="2">
        <f t="shared" si="102"/>
        <v>14.598738363540791</v>
      </c>
      <c r="AN359" s="2">
        <f t="shared" si="102"/>
        <v>14.271543972713747</v>
      </c>
      <c r="AO359" s="2">
        <f t="shared" si="102"/>
        <v>14.608347727266546</v>
      </c>
      <c r="AP359" s="2">
        <f t="shared" si="102"/>
        <v>14.957079080932093</v>
      </c>
      <c r="AQ359" s="2">
        <f t="shared" si="102"/>
        <v>15.066604261440025</v>
      </c>
      <c r="AR359" s="2">
        <f t="shared" si="102"/>
        <v>15.344868812423124</v>
      </c>
      <c r="AS359" s="2">
        <f t="shared" si="102"/>
        <v>15.265791662704064</v>
      </c>
      <c r="AT359" s="2">
        <f t="shared" si="102"/>
        <v>14.894432602795591</v>
      </c>
      <c r="AU359" s="2">
        <f t="shared" si="102"/>
        <v>15.133784913371883</v>
      </c>
      <c r="AV359" s="2">
        <f t="shared" si="102"/>
        <v>14.803978859755079</v>
      </c>
      <c r="AW359" s="2">
        <f t="shared" si="102"/>
        <v>14.938304224970604</v>
      </c>
      <c r="AX359" s="2">
        <f t="shared" si="102"/>
        <v>14.889466408633144</v>
      </c>
      <c r="AY359" s="2">
        <f t="shared" si="102"/>
        <v>14.862173386109767</v>
      </c>
      <c r="AZ359" s="2">
        <f t="shared" si="102"/>
        <v>15.087714930453096</v>
      </c>
      <c r="BA359" s="2">
        <f t="shared" si="102"/>
        <v>15.109299094726305</v>
      </c>
      <c r="BB359" s="2">
        <f t="shared" si="102"/>
        <v>15.216613611980183</v>
      </c>
      <c r="BC359" s="2">
        <f t="shared" si="102"/>
        <v>15.256405683661615</v>
      </c>
      <c r="BD359" s="2">
        <f t="shared" si="102"/>
        <v>15.447305699657077</v>
      </c>
      <c r="BE359" s="2">
        <f t="shared" si="102"/>
        <v>15.322943062862814</v>
      </c>
      <c r="BF359" s="2">
        <f t="shared" si="102"/>
        <v>15.5822733084027</v>
      </c>
      <c r="BG359" s="2"/>
      <c r="BH359" s="38"/>
      <c r="BI359" s="54"/>
      <c r="BJ359" s="54"/>
      <c r="BK359" s="55"/>
      <c r="BL359" s="55"/>
      <c r="BM359" s="55"/>
      <c r="BN359" s="55"/>
      <c r="BO359" s="2"/>
      <c r="BP359" s="2"/>
      <c r="BQ359" s="2"/>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c r="DL359" s="37"/>
      <c r="DM359" s="37"/>
      <c r="DN359" s="37"/>
      <c r="DO359" s="37"/>
      <c r="DP359" s="37"/>
      <c r="DQ359" s="37"/>
      <c r="DR359" s="37"/>
      <c r="DS359" s="37"/>
      <c r="DT359" s="37"/>
      <c r="DU359" s="37"/>
      <c r="DV359" s="37"/>
      <c r="DW359" s="37"/>
      <c r="DX359" s="37"/>
      <c r="DY359" s="37"/>
      <c r="DZ359" s="37"/>
      <c r="EA359" s="37"/>
      <c r="EB359" s="37"/>
      <c r="EC359" s="37"/>
      <c r="ED359" s="37"/>
      <c r="EE359" s="37"/>
      <c r="EF359" s="37"/>
      <c r="EG359" s="37"/>
      <c r="EH359" s="37"/>
      <c r="EI359" s="37"/>
      <c r="EJ359" s="37"/>
      <c r="EK359" s="37"/>
      <c r="EL359" s="37"/>
      <c r="EM359" s="37"/>
      <c r="EN359" s="37"/>
      <c r="EO359" s="37"/>
      <c r="EP359" s="37"/>
      <c r="EQ359" s="37"/>
      <c r="ER359" s="37"/>
      <c r="ES359" s="37"/>
      <c r="ET359" s="37"/>
      <c r="EU359" s="37"/>
      <c r="EV359" s="37"/>
      <c r="EW359" s="37"/>
      <c r="EX359" s="37"/>
      <c r="EY359" s="37"/>
      <c r="EZ359" s="37"/>
      <c r="FA359" s="37"/>
      <c r="FB359" s="37"/>
      <c r="FC359" s="37"/>
      <c r="FD359" s="37"/>
      <c r="FE359" s="37"/>
      <c r="FF359" s="37"/>
      <c r="FG359" s="37"/>
      <c r="FH359" s="37"/>
      <c r="FI359" s="37"/>
      <c r="FJ359" s="37"/>
      <c r="FK359" s="37"/>
      <c r="FL359" s="37"/>
      <c r="FM359" s="37"/>
      <c r="FN359" s="37"/>
      <c r="FO359" s="37"/>
      <c r="FP359" s="37"/>
      <c r="FQ359" s="37"/>
      <c r="FR359" s="37"/>
      <c r="FS359" s="37"/>
      <c r="FT359" s="37"/>
      <c r="FU359" s="37"/>
      <c r="FV359" s="37"/>
      <c r="FW359" s="37"/>
      <c r="FX359" s="37"/>
      <c r="FY359" s="37"/>
      <c r="FZ359" s="37"/>
      <c r="GA359" s="37"/>
      <c r="GB359" s="37"/>
      <c r="GC359" s="37"/>
      <c r="GD359" s="37"/>
      <c r="GE359" s="37"/>
      <c r="GF359" s="37"/>
      <c r="GG359" s="37"/>
      <c r="GH359" s="37"/>
      <c r="GI359" s="37"/>
      <c r="GJ359" s="37"/>
      <c r="GK359" s="37"/>
      <c r="GL359" s="37"/>
      <c r="GM359" s="37"/>
      <c r="GN359" s="37"/>
      <c r="GO359" s="37"/>
      <c r="GP359" s="37"/>
      <c r="GQ359" s="37"/>
      <c r="GR359" s="37"/>
      <c r="GS359" s="37"/>
      <c r="GT359" s="37"/>
      <c r="GU359" s="37"/>
      <c r="GV359" s="37"/>
      <c r="GW359" s="37"/>
      <c r="GX359" s="37"/>
      <c r="GY359" s="37"/>
      <c r="GZ359" s="37"/>
      <c r="HA359" s="37"/>
      <c r="HB359" s="37"/>
      <c r="HC359" s="37"/>
      <c r="HD359" s="37"/>
      <c r="HE359" s="37"/>
      <c r="HF359" s="37"/>
      <c r="HG359" s="37"/>
      <c r="HH359" s="37"/>
      <c r="HI359" s="37"/>
      <c r="HJ359" s="37"/>
      <c r="HK359" s="37"/>
      <c r="HL359" s="37"/>
      <c r="HM359" s="37"/>
      <c r="HN359" s="37"/>
      <c r="HO359" s="37"/>
      <c r="HP359" s="37"/>
      <c r="HQ359" s="37"/>
      <c r="HR359" s="37"/>
      <c r="HS359" s="37"/>
      <c r="HT359" s="37"/>
      <c r="HU359" s="37"/>
      <c r="HV359" s="37"/>
      <c r="HW359" s="37"/>
      <c r="HX359" s="37"/>
      <c r="HY359" s="37"/>
      <c r="HZ359" s="37"/>
      <c r="IA359" s="37"/>
      <c r="IB359" s="37"/>
      <c r="IC359" s="37"/>
      <c r="ID359" s="37"/>
      <c r="IE359" s="37"/>
      <c r="IF359" s="37"/>
      <c r="IG359" s="37"/>
      <c r="IH359" s="37"/>
      <c r="II359" s="37"/>
      <c r="IJ359" s="37"/>
      <c r="IK359" s="37"/>
      <c r="IL359" s="37"/>
    </row>
    <row r="360" spans="1:246" x14ac:dyDescent="0.2">
      <c r="A360" s="53" t="s">
        <v>177</v>
      </c>
      <c r="B360" s="54" t="s">
        <v>112</v>
      </c>
      <c r="C360" s="54" t="s">
        <v>113</v>
      </c>
      <c r="D360" s="54" t="s">
        <v>178</v>
      </c>
      <c r="E360" s="54" t="s">
        <v>114</v>
      </c>
      <c r="F360" s="2">
        <v>1.958213</v>
      </c>
      <c r="G360" s="2">
        <v>2.029801</v>
      </c>
      <c r="H360" s="2">
        <v>2.040438</v>
      </c>
      <c r="I360" s="2">
        <v>2.0039250000000002</v>
      </c>
      <c r="J360" s="2">
        <v>1.9788790000000001</v>
      </c>
      <c r="K360" s="2">
        <v>1.9431628000000001</v>
      </c>
      <c r="L360" s="2">
        <v>2.0522119000000001</v>
      </c>
      <c r="M360" s="2">
        <v>2.0333627999999999</v>
      </c>
      <c r="N360" s="2">
        <v>1.95105649</v>
      </c>
      <c r="O360" s="2">
        <v>2.0213509300000001</v>
      </c>
      <c r="P360" s="2">
        <v>2.0114619399999998</v>
      </c>
      <c r="Q360" s="2">
        <v>1.9453448500000001</v>
      </c>
      <c r="R360" s="2">
        <v>2.0064614199999999</v>
      </c>
      <c r="S360" s="2">
        <v>2.0796207899999999</v>
      </c>
      <c r="T360" s="2">
        <v>2.0949666499999999</v>
      </c>
      <c r="U360" s="2">
        <v>2.00528964</v>
      </c>
      <c r="V360" s="2">
        <v>2.0060465000000001</v>
      </c>
      <c r="W360" s="2">
        <v>2.04953538</v>
      </c>
      <c r="X360" s="2">
        <v>2.0148566400000001</v>
      </c>
      <c r="Y360" s="2">
        <v>2.11446464</v>
      </c>
      <c r="Z360" s="2">
        <v>2.0830173400000001</v>
      </c>
      <c r="AA360" s="2">
        <v>2.0878880799999999</v>
      </c>
      <c r="AB360" s="2">
        <v>2.1505530799999999</v>
      </c>
      <c r="AC360" s="2">
        <v>2.20604026</v>
      </c>
      <c r="AD360" s="2">
        <v>2.2106534199999999</v>
      </c>
      <c r="AE360" s="2">
        <v>2.2481792200000004</v>
      </c>
      <c r="AF360" s="2">
        <v>2.29026855</v>
      </c>
      <c r="AG360" s="2">
        <v>2.402898</v>
      </c>
      <c r="AH360" s="2">
        <v>2.472712</v>
      </c>
      <c r="AI360" s="2">
        <v>2.5676399999999999</v>
      </c>
      <c r="AJ360" s="2">
        <v>2.4730254</v>
      </c>
      <c r="AK360" s="2">
        <v>2.3671150999999999</v>
      </c>
      <c r="AL360" s="2">
        <v>2.4307257999999998</v>
      </c>
      <c r="AM360" s="2">
        <v>2.3153003999999999</v>
      </c>
      <c r="AN360" s="2">
        <v>2.1848116000000002</v>
      </c>
      <c r="AO360" s="2">
        <v>2.099558</v>
      </c>
      <c r="AP360" s="2">
        <v>1.9430248000000001</v>
      </c>
      <c r="AQ360" s="2">
        <v>1.9624218000000002</v>
      </c>
      <c r="AR360" s="2">
        <v>1.9095088</v>
      </c>
      <c r="AS360" s="2">
        <v>1.8905978000000001</v>
      </c>
      <c r="AT360" s="2">
        <v>1.7506208000000001</v>
      </c>
      <c r="AU360" s="2">
        <v>1.7881288000000002</v>
      </c>
      <c r="AV360" s="2">
        <v>1.77171126</v>
      </c>
      <c r="AW360" s="2">
        <v>1.8199223999999998</v>
      </c>
      <c r="AX360" s="2">
        <v>1.8266193999999998</v>
      </c>
      <c r="AY360" s="2">
        <v>1.8314620000000001</v>
      </c>
      <c r="AZ360" s="2">
        <v>1.8750244</v>
      </c>
      <c r="BA360" s="2">
        <v>1.8637302</v>
      </c>
      <c r="BB360" s="2">
        <v>1.8603786</v>
      </c>
      <c r="BC360" s="2">
        <v>1.8538270000000001</v>
      </c>
      <c r="BD360" s="2">
        <v>1.8866233000000001</v>
      </c>
      <c r="BE360" s="2">
        <v>1.8593899999999999</v>
      </c>
      <c r="BF360" s="2">
        <v>1.8647499999999999</v>
      </c>
      <c r="BG360" s="58">
        <f>BF360+(BF360*BQ360)</f>
        <v>1.8751925999999997</v>
      </c>
      <c r="BH360" s="38"/>
      <c r="BI360" s="54" t="s">
        <v>179</v>
      </c>
      <c r="BJ360" s="54" t="s">
        <v>115</v>
      </c>
      <c r="BK360" s="2"/>
      <c r="BL360" s="2"/>
      <c r="BM360" s="2">
        <v>1.25</v>
      </c>
      <c r="BN360" s="2">
        <v>1.2569999999999999</v>
      </c>
      <c r="BO360" s="57"/>
      <c r="BP360" s="57"/>
      <c r="BQ360" s="57">
        <f>(BN360-BM360)/BM360</f>
        <v>5.5999999999999158E-3</v>
      </c>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c r="CY360" s="37"/>
      <c r="CZ360" s="37"/>
      <c r="DA360" s="37"/>
      <c r="DB360" s="37"/>
      <c r="DC360" s="37"/>
      <c r="DD360" s="37"/>
      <c r="DE360" s="37"/>
      <c r="DF360" s="37"/>
      <c r="DG360" s="37"/>
      <c r="DH360" s="37"/>
      <c r="DI360" s="37"/>
      <c r="DJ360" s="37"/>
      <c r="DK360" s="37"/>
      <c r="DL360" s="37"/>
      <c r="DM360" s="37"/>
      <c r="DN360" s="37"/>
      <c r="DO360" s="37"/>
      <c r="DP360" s="37"/>
      <c r="DQ360" s="37"/>
      <c r="DR360" s="37"/>
      <c r="DS360" s="37"/>
      <c r="DT360" s="37"/>
      <c r="DU360" s="37"/>
      <c r="DV360" s="37"/>
      <c r="DW360" s="37"/>
      <c r="DX360" s="37"/>
      <c r="DY360" s="37"/>
      <c r="DZ360" s="37"/>
      <c r="EA360" s="37"/>
      <c r="EB360" s="37"/>
      <c r="EC360" s="37"/>
      <c r="ED360" s="37"/>
      <c r="EE360" s="37"/>
      <c r="EF360" s="37"/>
      <c r="EG360" s="37"/>
      <c r="EH360" s="37"/>
      <c r="EI360" s="37"/>
      <c r="EJ360" s="37"/>
      <c r="EK360" s="37"/>
      <c r="EL360" s="37"/>
      <c r="EM360" s="37"/>
      <c r="EN360" s="37"/>
      <c r="EO360" s="37"/>
      <c r="EP360" s="37"/>
      <c r="EQ360" s="37"/>
      <c r="ER360" s="37"/>
      <c r="ES360" s="37"/>
      <c r="ET360" s="37"/>
      <c r="EU360" s="37"/>
      <c r="EV360" s="37"/>
      <c r="EW360" s="37"/>
      <c r="EX360" s="37"/>
      <c r="EY360" s="37"/>
      <c r="EZ360" s="37"/>
      <c r="FA360" s="37"/>
      <c r="FB360" s="37"/>
      <c r="FC360" s="37"/>
      <c r="FD360" s="37"/>
      <c r="FE360" s="37"/>
      <c r="FF360" s="37"/>
      <c r="FG360" s="37"/>
      <c r="FH360" s="37"/>
      <c r="FI360" s="37"/>
      <c r="FJ360" s="37"/>
      <c r="FK360" s="37"/>
      <c r="FL360" s="37"/>
      <c r="FM360" s="37"/>
      <c r="FN360" s="37"/>
      <c r="FO360" s="37"/>
      <c r="FP360" s="37"/>
      <c r="FQ360" s="37"/>
      <c r="FR360" s="37"/>
      <c r="FS360" s="37"/>
      <c r="FT360" s="37"/>
      <c r="FU360" s="37"/>
      <c r="FV360" s="37"/>
      <c r="FW360" s="37"/>
      <c r="FX360" s="37"/>
      <c r="FY360" s="37"/>
      <c r="FZ360" s="37"/>
      <c r="GA360" s="37"/>
      <c r="GB360" s="37"/>
      <c r="GC360" s="37"/>
      <c r="GD360" s="37"/>
      <c r="GE360" s="37"/>
      <c r="GF360" s="37"/>
      <c r="GG360" s="37"/>
      <c r="GH360" s="37"/>
      <c r="GI360" s="37"/>
      <c r="GJ360" s="37"/>
      <c r="GK360" s="37"/>
      <c r="GL360" s="37"/>
      <c r="GM360" s="37"/>
      <c r="GN360" s="37"/>
      <c r="GO360" s="37"/>
      <c r="GP360" s="37"/>
      <c r="GQ360" s="37"/>
      <c r="GR360" s="37"/>
      <c r="GS360" s="37"/>
      <c r="GT360" s="37"/>
      <c r="GU360" s="37"/>
      <c r="GV360" s="37"/>
      <c r="GW360" s="37"/>
      <c r="GX360" s="37"/>
      <c r="GY360" s="37"/>
      <c r="GZ360" s="37"/>
      <c r="HA360" s="37"/>
      <c r="HB360" s="37"/>
      <c r="HC360" s="37"/>
      <c r="HD360" s="37"/>
      <c r="HE360" s="37"/>
      <c r="HF360" s="37"/>
      <c r="HG360" s="37"/>
      <c r="HH360" s="37"/>
      <c r="HI360" s="37"/>
      <c r="HJ360" s="37"/>
      <c r="HK360" s="37"/>
      <c r="HL360" s="37"/>
      <c r="HM360" s="37"/>
      <c r="HN360" s="37"/>
      <c r="HO360" s="37"/>
      <c r="HP360" s="37"/>
      <c r="HQ360" s="37"/>
      <c r="HR360" s="37"/>
      <c r="HS360" s="37"/>
      <c r="HT360" s="37"/>
      <c r="HU360" s="37"/>
      <c r="HV360" s="37"/>
      <c r="HW360" s="37"/>
      <c r="HX360" s="37"/>
      <c r="HY360" s="37"/>
      <c r="HZ360" s="37"/>
      <c r="IA360" s="37"/>
      <c r="IB360" s="37"/>
      <c r="IC360" s="37"/>
      <c r="ID360" s="37"/>
      <c r="IE360" s="37"/>
      <c r="IF360" s="37"/>
      <c r="IG360" s="37"/>
      <c r="IH360" s="37"/>
      <c r="II360" s="37"/>
      <c r="IJ360" s="37"/>
      <c r="IK360" s="37"/>
      <c r="IL360" s="37"/>
    </row>
    <row r="361" spans="1:246" s="37" customFormat="1" x14ac:dyDescent="0.2">
      <c r="A361" s="82" t="s">
        <v>180</v>
      </c>
      <c r="B361" s="4" t="s">
        <v>112</v>
      </c>
      <c r="C361" s="4" t="s">
        <v>113</v>
      </c>
      <c r="D361" s="4" t="s">
        <v>181</v>
      </c>
      <c r="E361" s="4" t="s">
        <v>114</v>
      </c>
      <c r="F361" s="61">
        <v>30.004080399999999</v>
      </c>
      <c r="G361" s="61">
        <v>31.6075333</v>
      </c>
      <c r="H361" s="61">
        <v>32.47326863</v>
      </c>
      <c r="I361" s="61">
        <v>31.24442243</v>
      </c>
      <c r="J361" s="61">
        <v>33.997425799999995</v>
      </c>
      <c r="K361" s="61">
        <v>35.351798299999999</v>
      </c>
      <c r="L361" s="61">
        <v>37.341425619999995</v>
      </c>
      <c r="M361" s="61">
        <v>38.695671040000001</v>
      </c>
      <c r="N361" s="61">
        <v>39.036442729999997</v>
      </c>
      <c r="O361" s="61">
        <v>40.936960049999996</v>
      </c>
      <c r="P361" s="61">
        <v>43.202014149999997</v>
      </c>
      <c r="Q361" s="61">
        <v>44.044092380000002</v>
      </c>
      <c r="R361" s="61">
        <v>44.943422060000003</v>
      </c>
      <c r="S361" s="61">
        <v>48.629016790000001</v>
      </c>
      <c r="T361" s="61">
        <v>49.420748909999993</v>
      </c>
      <c r="U361" s="61">
        <v>48.036653200000003</v>
      </c>
      <c r="V361" s="61">
        <v>50.248798719999996</v>
      </c>
      <c r="W361" s="61">
        <v>52.363614179999999</v>
      </c>
      <c r="X361" s="61">
        <v>54.001457139999999</v>
      </c>
      <c r="Y361" s="61">
        <v>54.539984240000003</v>
      </c>
      <c r="Z361" s="61">
        <v>54.454011739999999</v>
      </c>
      <c r="AA361" s="61">
        <v>54.445605880000002</v>
      </c>
      <c r="AB361" s="61">
        <v>56.135979599999999</v>
      </c>
      <c r="AC361" s="61">
        <v>57.822331399999996</v>
      </c>
      <c r="AD361" s="61">
        <v>58.398473359999997</v>
      </c>
      <c r="AE361" s="61">
        <v>59.90878429</v>
      </c>
      <c r="AF361" s="61">
        <v>61.782978810000003</v>
      </c>
      <c r="AG361" s="61">
        <v>62.825086939999998</v>
      </c>
      <c r="AH361" s="61">
        <v>62.683794520000006</v>
      </c>
      <c r="AI361" s="61">
        <v>63.891072020000003</v>
      </c>
      <c r="AJ361" s="61">
        <v>62.047649200000002</v>
      </c>
      <c r="AK361" s="61">
        <v>59.139461380000007</v>
      </c>
      <c r="AL361" s="61">
        <v>57.291279039999999</v>
      </c>
      <c r="AM361" s="61">
        <v>55.581572639999997</v>
      </c>
      <c r="AN361" s="61">
        <v>54.50994584</v>
      </c>
      <c r="AO361" s="61">
        <v>54.569263840000005</v>
      </c>
      <c r="AP361" s="61">
        <v>53.333394539999993</v>
      </c>
      <c r="AQ361" s="61">
        <v>54.713102640000002</v>
      </c>
      <c r="AR361" s="61">
        <v>54.477290140000001</v>
      </c>
      <c r="AS361" s="61">
        <v>53.451149239999999</v>
      </c>
      <c r="AT361" s="61">
        <v>53.27019164</v>
      </c>
      <c r="AU361" s="61">
        <v>54.464665240000002</v>
      </c>
      <c r="AV361" s="61">
        <v>54.392909799999991</v>
      </c>
      <c r="AW361" s="61">
        <v>54.245162639999997</v>
      </c>
      <c r="AX361" s="61">
        <v>53.989461840000004</v>
      </c>
      <c r="AY361" s="61">
        <v>53.891757299999995</v>
      </c>
      <c r="AZ361" s="61">
        <v>56.278325100000004</v>
      </c>
      <c r="BA361" s="61">
        <v>56.785227900000002</v>
      </c>
      <c r="BB361" s="61">
        <v>57.486699900000005</v>
      </c>
      <c r="BC361" s="61">
        <v>59.416733600000001</v>
      </c>
      <c r="BD361" s="61">
        <v>60.452843899999998</v>
      </c>
      <c r="BE361" s="61">
        <v>60.695601699999997</v>
      </c>
      <c r="BF361" s="61">
        <v>60.917310200000003</v>
      </c>
      <c r="BG361" s="80">
        <f>SUM(BG351,BG354,BG357,BG360)</f>
        <v>60.221045283382949</v>
      </c>
      <c r="BH361" s="38"/>
      <c r="BI361" s="4"/>
      <c r="BJ361" s="4"/>
      <c r="BK361" s="61"/>
      <c r="BL361" s="61"/>
      <c r="BM361" s="61"/>
      <c r="BN361" s="61"/>
      <c r="BO361" s="63"/>
      <c r="BP361" s="63"/>
      <c r="BQ361" s="63"/>
    </row>
    <row r="362" spans="1:246" s="37" customFormat="1" x14ac:dyDescent="0.2">
      <c r="A362" s="82" t="s">
        <v>182</v>
      </c>
      <c r="B362" s="4" t="s">
        <v>112</v>
      </c>
      <c r="C362" s="4" t="s">
        <v>113</v>
      </c>
      <c r="D362" s="4" t="s">
        <v>182</v>
      </c>
      <c r="E362" s="4" t="s">
        <v>114</v>
      </c>
      <c r="F362" s="61">
        <v>6.1744050000000001</v>
      </c>
      <c r="G362" s="61">
        <v>6.2863499999999997</v>
      </c>
      <c r="H362" s="61">
        <v>6.3469810000000004</v>
      </c>
      <c r="I362" s="61">
        <v>6.5664160000000003</v>
      </c>
      <c r="J362" s="61">
        <v>6.7062030000000004</v>
      </c>
      <c r="K362" s="61">
        <v>7.0281650000000004</v>
      </c>
      <c r="L362" s="61">
        <v>7.2803699999999996</v>
      </c>
      <c r="M362" s="61">
        <v>7.4966699999999999</v>
      </c>
      <c r="N362" s="61">
        <v>7.8377730000000003</v>
      </c>
      <c r="O362" s="61">
        <v>8.3968469999999993</v>
      </c>
      <c r="P362" s="61">
        <v>8.7035049999999998</v>
      </c>
      <c r="Q362" s="61">
        <v>9.0670529999999996</v>
      </c>
      <c r="R362" s="61">
        <v>9.2037080000000007</v>
      </c>
      <c r="S362" s="61">
        <v>9.579345</v>
      </c>
      <c r="T362" s="61">
        <v>9.8910210000000003</v>
      </c>
      <c r="U362" s="61">
        <v>9.8907910000000001</v>
      </c>
      <c r="V362" s="61">
        <v>10.392386999999999</v>
      </c>
      <c r="W362" s="61">
        <v>10.718849000000001</v>
      </c>
      <c r="X362" s="61">
        <v>10.953874000000001</v>
      </c>
      <c r="Y362" s="61">
        <v>11.116244999999999</v>
      </c>
      <c r="Z362" s="61">
        <v>11.420464000000001</v>
      </c>
      <c r="AA362" s="61">
        <v>11.54993</v>
      </c>
      <c r="AB362" s="61">
        <v>11.621529000000001</v>
      </c>
      <c r="AC362" s="61">
        <v>11.645481999999999</v>
      </c>
      <c r="AD362" s="61">
        <v>11.804304999999999</v>
      </c>
      <c r="AE362" s="61">
        <v>11.986067</v>
      </c>
      <c r="AF362" s="61">
        <v>11.987481000000001</v>
      </c>
      <c r="AG362" s="61">
        <v>12.180173</v>
      </c>
      <c r="AH362" s="61">
        <v>11.948942000000001</v>
      </c>
      <c r="AI362" s="61">
        <v>11.794089</v>
      </c>
      <c r="AJ362" s="61">
        <v>11.496886</v>
      </c>
      <c r="AK362" s="61">
        <v>10.746828000000001</v>
      </c>
      <c r="AL362" s="61">
        <v>10.149776000000001</v>
      </c>
      <c r="AM362" s="61">
        <v>9.9825499999999998</v>
      </c>
      <c r="AN362" s="61">
        <v>9.7476190000000003</v>
      </c>
      <c r="AO362" s="61">
        <v>9.528201000000001</v>
      </c>
      <c r="AP362" s="61">
        <v>9.6293920000000011</v>
      </c>
      <c r="AQ362" s="61">
        <v>9.8236410000000003</v>
      </c>
      <c r="AR362" s="61">
        <v>9.7642610000000012</v>
      </c>
      <c r="AS362" s="61">
        <v>9.8198699999999999</v>
      </c>
      <c r="AT362" s="61">
        <v>10.094806999999999</v>
      </c>
      <c r="AU362" s="61">
        <v>10.330238000000001</v>
      </c>
      <c r="AV362" s="61">
        <v>10.213659</v>
      </c>
      <c r="AW362" s="61">
        <v>10.571766</v>
      </c>
      <c r="AX362" s="61">
        <v>10.414322</v>
      </c>
      <c r="AY362" s="61">
        <v>10.599174</v>
      </c>
      <c r="AZ362" s="61">
        <v>10.597493999999999</v>
      </c>
      <c r="BA362" s="61">
        <v>10.799045</v>
      </c>
      <c r="BB362" s="61">
        <v>10.996921</v>
      </c>
      <c r="BC362" s="61">
        <v>11.245158</v>
      </c>
      <c r="BD362" s="61">
        <v>11.379951</v>
      </c>
      <c r="BE362" s="61"/>
      <c r="BF362" s="61"/>
      <c r="BG362" s="61"/>
      <c r="BH362" s="38"/>
      <c r="BI362" s="4"/>
      <c r="BJ362" s="4"/>
      <c r="BK362" s="61"/>
      <c r="BL362" s="61"/>
      <c r="BM362" s="61"/>
      <c r="BN362" s="61"/>
      <c r="BO362" s="63"/>
      <c r="BP362" s="63"/>
      <c r="BQ362" s="63"/>
    </row>
    <row r="363" spans="1:246" s="37" customFormat="1" x14ac:dyDescent="0.2">
      <c r="A363" s="82" t="s">
        <v>183</v>
      </c>
      <c r="B363" s="4" t="s">
        <v>112</v>
      </c>
      <c r="C363" s="4" t="s">
        <v>113</v>
      </c>
      <c r="D363" s="4" t="s">
        <v>184</v>
      </c>
      <c r="E363" s="4" t="s">
        <v>114</v>
      </c>
      <c r="F363" s="61">
        <v>11.256366999999999</v>
      </c>
      <c r="G363" s="61">
        <v>11.780116</v>
      </c>
      <c r="H363" s="61">
        <v>12.521860999999999</v>
      </c>
      <c r="I363" s="61">
        <v>13.816461</v>
      </c>
      <c r="J363" s="61">
        <v>15.630274</v>
      </c>
      <c r="K363" s="61">
        <v>16.550712999999998</v>
      </c>
      <c r="L363" s="61">
        <v>17.459782000000001</v>
      </c>
      <c r="M363" s="61">
        <v>17.684093000000001</v>
      </c>
      <c r="N363" s="61">
        <v>17.641190999999999</v>
      </c>
      <c r="O363" s="61">
        <v>19.059749</v>
      </c>
      <c r="P363" s="61">
        <v>19.129843000000001</v>
      </c>
      <c r="Q363" s="61">
        <v>20.022034000000001</v>
      </c>
      <c r="R363" s="61">
        <v>21.170496</v>
      </c>
      <c r="S363" s="61">
        <v>21.785603999999999</v>
      </c>
      <c r="T363" s="61">
        <v>22.438638999999998</v>
      </c>
      <c r="U363" s="61">
        <v>23.463428</v>
      </c>
      <c r="V363" s="61">
        <v>22.503070999999998</v>
      </c>
      <c r="W363" s="61">
        <v>21.484404000000001</v>
      </c>
      <c r="X363" s="61">
        <v>21.332723000000001</v>
      </c>
      <c r="Y363" s="61">
        <v>21.949363999999999</v>
      </c>
      <c r="Z363" s="61">
        <v>22.198910000000001</v>
      </c>
      <c r="AA363" s="61">
        <v>22.19445</v>
      </c>
      <c r="AB363" s="61">
        <v>22.472916999999999</v>
      </c>
      <c r="AC363" s="61">
        <v>23.471554000000001</v>
      </c>
      <c r="AD363" s="61">
        <v>23.295279000000001</v>
      </c>
      <c r="AE363" s="61">
        <v>23.742975000000001</v>
      </c>
      <c r="AF363" s="61">
        <v>23.740400999999999</v>
      </c>
      <c r="AG363" s="61">
        <v>24.226928000000001</v>
      </c>
      <c r="AH363" s="61">
        <v>23.543620000000001</v>
      </c>
      <c r="AI363" s="61">
        <v>21.654247999999999</v>
      </c>
      <c r="AJ363" s="61">
        <v>20.604216000000001</v>
      </c>
      <c r="AK363" s="61">
        <v>19.219101999999999</v>
      </c>
      <c r="AL363" s="61">
        <v>17.728119</v>
      </c>
      <c r="AM363" s="61">
        <v>17.143215000000001</v>
      </c>
      <c r="AN363" s="61">
        <v>18.563441999999998</v>
      </c>
      <c r="AO363" s="61">
        <v>18.904364000000001</v>
      </c>
      <c r="AP363" s="61">
        <v>19.356743999999999</v>
      </c>
      <c r="AQ363" s="61">
        <v>18.674081000000001</v>
      </c>
      <c r="AR363" s="61">
        <v>17.835308000000001</v>
      </c>
      <c r="AS363" s="61">
        <v>17.817502999999999</v>
      </c>
      <c r="AT363" s="61">
        <v>17.515899000000001</v>
      </c>
      <c r="AU363" s="61">
        <v>16.736435999999998</v>
      </c>
      <c r="AV363" s="61">
        <v>16.084996</v>
      </c>
      <c r="AW363" s="61">
        <v>15.496675</v>
      </c>
      <c r="AX363" s="61">
        <v>15.445414000000001</v>
      </c>
      <c r="AY363" s="61">
        <v>15.047264</v>
      </c>
      <c r="AZ363" s="61">
        <v>15.163800999999999</v>
      </c>
      <c r="BA363" s="61">
        <v>14.877655000000001</v>
      </c>
      <c r="BB363" s="61">
        <v>15.509817999999999</v>
      </c>
      <c r="BC363" s="61">
        <v>15.96753</v>
      </c>
      <c r="BD363" s="61">
        <v>16.176458999999998</v>
      </c>
      <c r="BE363" s="80">
        <f>BD363+(BD363*BO363)</f>
        <v>16.039286653738202</v>
      </c>
      <c r="BF363" s="80">
        <f>BE363+(BE363*BP363)</f>
        <v>16.299886924868019</v>
      </c>
      <c r="BG363" s="80">
        <f>BF363+(BF363*BQ363)</f>
        <v>16.528729023781022</v>
      </c>
      <c r="BH363" s="38"/>
      <c r="BI363" s="4" t="s">
        <v>185</v>
      </c>
      <c r="BJ363" s="4" t="s">
        <v>115</v>
      </c>
      <c r="BK363" s="61">
        <v>16.065329999999999</v>
      </c>
      <c r="BL363" s="61">
        <v>15.9291</v>
      </c>
      <c r="BM363" s="61">
        <v>16.187909999999999</v>
      </c>
      <c r="BN363" s="61">
        <v>16.415179999999999</v>
      </c>
      <c r="BO363" s="81">
        <f>(BL363-BK363)/BK363</f>
        <v>-8.4797511162235332E-3</v>
      </c>
      <c r="BP363" s="81">
        <f>(BM363-BL363)/BL363</f>
        <v>1.6247622276211376E-2</v>
      </c>
      <c r="BQ363" s="81">
        <f>(BN363-BM363)/BM363</f>
        <v>1.4039489965041859E-2</v>
      </c>
    </row>
    <row r="364" spans="1:246" s="37" customFormat="1" x14ac:dyDescent="0.2">
      <c r="A364" s="49" t="s">
        <v>186</v>
      </c>
      <c r="B364" s="50" t="s">
        <v>112</v>
      </c>
      <c r="C364" s="50" t="s">
        <v>113</v>
      </c>
      <c r="D364" s="50" t="s">
        <v>187</v>
      </c>
      <c r="E364" s="50" t="s">
        <v>112</v>
      </c>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v>1.1165099999999999</v>
      </c>
      <c r="AO364" s="1">
        <v>1.0750599999999999</v>
      </c>
      <c r="AP364" s="1">
        <v>1.0335099999999999</v>
      </c>
      <c r="AQ364" s="1">
        <v>1.05884</v>
      </c>
      <c r="AR364" s="1">
        <v>1.01213</v>
      </c>
      <c r="AS364" s="1">
        <v>1.01033</v>
      </c>
      <c r="AT364" s="1">
        <v>1.0259200000000002</v>
      </c>
      <c r="AU364" s="1">
        <v>0.9769500000000001</v>
      </c>
      <c r="AV364" s="1">
        <v>0.98255000000000003</v>
      </c>
      <c r="AW364" s="1">
        <v>0.97691000000000006</v>
      </c>
      <c r="AX364" s="1">
        <v>0.94613000000000003</v>
      </c>
      <c r="AY364" s="1">
        <v>0.90160000000000007</v>
      </c>
      <c r="AZ364" s="1">
        <v>0.89146999999999998</v>
      </c>
      <c r="BA364" s="1">
        <v>0.96557999999999999</v>
      </c>
      <c r="BB364" s="1">
        <v>0.82823000000000002</v>
      </c>
      <c r="BC364" s="1">
        <v>0.85087999999999997</v>
      </c>
      <c r="BD364" s="1">
        <v>0.83466999999999991</v>
      </c>
      <c r="BE364" s="1">
        <v>0.80489999999999995</v>
      </c>
      <c r="BF364" s="1">
        <v>0.84653</v>
      </c>
      <c r="BG364" s="1">
        <v>0.88172000000000006</v>
      </c>
      <c r="BH364" s="38"/>
      <c r="BI364" s="50"/>
      <c r="BJ364" s="50"/>
      <c r="BK364" s="1"/>
      <c r="BL364" s="1"/>
      <c r="BM364" s="1"/>
      <c r="BN364" s="1"/>
      <c r="BO364" s="76"/>
      <c r="BP364" s="76"/>
      <c r="BQ364" s="76"/>
    </row>
    <row r="365" spans="1:246" s="37" customFormat="1" x14ac:dyDescent="0.2">
      <c r="A365" s="49" t="s">
        <v>188</v>
      </c>
      <c r="B365" s="50" t="s">
        <v>112</v>
      </c>
      <c r="C365" s="50" t="s">
        <v>113</v>
      </c>
      <c r="D365" s="50" t="s">
        <v>189</v>
      </c>
      <c r="E365" s="50" t="s">
        <v>112</v>
      </c>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v>1.8419300000000001</v>
      </c>
      <c r="AO365" s="1">
        <v>1.75624</v>
      </c>
      <c r="AP365" s="1">
        <v>1.59937</v>
      </c>
      <c r="AQ365" s="1">
        <v>1.5267999999999999</v>
      </c>
      <c r="AR365" s="1">
        <v>1.52074</v>
      </c>
      <c r="AS365" s="1">
        <v>1.4336600000000002</v>
      </c>
      <c r="AT365" s="1">
        <v>1.40422</v>
      </c>
      <c r="AU365" s="1">
        <v>1.5519799999999999</v>
      </c>
      <c r="AV365" s="1">
        <v>1.5027300000000001</v>
      </c>
      <c r="AW365" s="1">
        <v>1.2504900000000001</v>
      </c>
      <c r="AX365" s="1">
        <v>1.26705</v>
      </c>
      <c r="AY365" s="1">
        <v>1.1733600000000002</v>
      </c>
      <c r="AZ365" s="1">
        <v>1.2387099999999998</v>
      </c>
      <c r="BA365" s="1">
        <v>1.1787100000000001</v>
      </c>
      <c r="BB365" s="1">
        <v>1.3562700000000001</v>
      </c>
      <c r="BC365" s="1">
        <v>1.22526</v>
      </c>
      <c r="BD365" s="1">
        <v>1.3495700000000002</v>
      </c>
      <c r="BE365" s="1">
        <v>1.36639</v>
      </c>
      <c r="BF365" s="1">
        <v>1.3480400000000001</v>
      </c>
      <c r="BG365" s="1">
        <v>1.55294</v>
      </c>
      <c r="BH365" s="38"/>
      <c r="BI365" s="50"/>
      <c r="BJ365" s="50"/>
      <c r="BK365" s="1"/>
      <c r="BL365" s="1"/>
      <c r="BM365" s="1"/>
      <c r="BN365" s="1"/>
      <c r="BO365" s="76"/>
      <c r="BP365" s="76"/>
      <c r="BQ365" s="76"/>
    </row>
    <row r="366" spans="1:246" s="37" customFormat="1" x14ac:dyDescent="0.2">
      <c r="A366" s="49" t="s">
        <v>190</v>
      </c>
      <c r="B366" s="50" t="s">
        <v>112</v>
      </c>
      <c r="C366" s="50" t="s">
        <v>113</v>
      </c>
      <c r="D366" s="50" t="s">
        <v>190</v>
      </c>
      <c r="E366" s="50" t="s">
        <v>114</v>
      </c>
      <c r="F366" s="1">
        <v>20.097549000000001</v>
      </c>
      <c r="G366" s="1">
        <v>20.190785000000002</v>
      </c>
      <c r="H366" s="1">
        <v>20.345341000000001</v>
      </c>
      <c r="I366" s="1">
        <v>21.535518</v>
      </c>
      <c r="J366" s="1">
        <v>23.085314</v>
      </c>
      <c r="K366" s="1">
        <v>25.029971</v>
      </c>
      <c r="L366" s="1">
        <v>26.175249999999998</v>
      </c>
      <c r="M366" s="1">
        <v>26.984667999999999</v>
      </c>
      <c r="N366" s="1">
        <v>26.973316000000001</v>
      </c>
      <c r="O366" s="1">
        <v>27.996839999999999</v>
      </c>
      <c r="P366" s="1">
        <v>28.957560000000001</v>
      </c>
      <c r="Q366" s="1">
        <v>30.631989999999998</v>
      </c>
      <c r="R366" s="1">
        <v>32.233890000000002</v>
      </c>
      <c r="S366" s="1">
        <v>34.797350000000002</v>
      </c>
      <c r="T366" s="1">
        <v>35.470785999999997</v>
      </c>
      <c r="U366" s="1">
        <v>36.766967999999999</v>
      </c>
      <c r="V366" s="1">
        <v>39.197558000000001</v>
      </c>
      <c r="W366" s="1">
        <v>40.840116000000002</v>
      </c>
      <c r="X366" s="1">
        <v>42.359830000000002</v>
      </c>
      <c r="Y366" s="1">
        <v>42.492274999999999</v>
      </c>
      <c r="Z366" s="1">
        <v>43.534559999999999</v>
      </c>
      <c r="AA366" s="1">
        <v>44.141336000000003</v>
      </c>
      <c r="AB366" s="1">
        <v>45.024375999999997</v>
      </c>
      <c r="AC366" s="1">
        <v>47.140264000000002</v>
      </c>
      <c r="AD366" s="1">
        <v>47.596854999999998</v>
      </c>
      <c r="AE366" s="1">
        <v>48.235622999999997</v>
      </c>
      <c r="AF366" s="1">
        <v>49.818269000000001</v>
      </c>
      <c r="AG366" s="1">
        <v>51.722808000000001</v>
      </c>
      <c r="AH366" s="1">
        <v>51.724361999999999</v>
      </c>
      <c r="AI366" s="1">
        <v>51.408285999999997</v>
      </c>
      <c r="AJ366" s="1">
        <v>48.917070000000002</v>
      </c>
      <c r="AK366" s="1">
        <v>46.839618999999999</v>
      </c>
      <c r="AL366" s="1">
        <v>47.525914999999998</v>
      </c>
      <c r="AM366" s="1">
        <v>48.343728000000006</v>
      </c>
      <c r="AN366" s="1">
        <v>48.826844999999999</v>
      </c>
      <c r="AO366" s="1">
        <v>49.652638000000003</v>
      </c>
      <c r="AP366" s="1">
        <v>49.985658999999998</v>
      </c>
      <c r="AQ366" s="1">
        <v>50.998927999999999</v>
      </c>
      <c r="AR366" s="1">
        <v>50.971350999999999</v>
      </c>
      <c r="AS366" s="1">
        <v>52.177195999999995</v>
      </c>
      <c r="AT366" s="1">
        <v>54.412817999999994</v>
      </c>
      <c r="AU366" s="1">
        <v>55.000040000000006</v>
      </c>
      <c r="AV366" s="1">
        <v>55.805610000000001</v>
      </c>
      <c r="AW366" s="1">
        <v>57.078131000000006</v>
      </c>
      <c r="AX366" s="1">
        <v>58.857370999999993</v>
      </c>
      <c r="AY366" s="1">
        <v>59.393763</v>
      </c>
      <c r="AZ366" s="1">
        <v>60.172762999999996</v>
      </c>
      <c r="BA366" s="1">
        <v>61.015927000000005</v>
      </c>
      <c r="BB366" s="1">
        <v>61.122025999999998</v>
      </c>
      <c r="BC366" s="1">
        <v>62.901617000000002</v>
      </c>
      <c r="BD366" s="1">
        <v>63.273164000000001</v>
      </c>
      <c r="BE366" s="1"/>
      <c r="BF366" s="1"/>
      <c r="BG366" s="1"/>
      <c r="BH366" s="38"/>
      <c r="BI366" s="50"/>
      <c r="BJ366" s="73"/>
      <c r="BK366" s="1"/>
      <c r="BL366" s="1"/>
      <c r="BM366" s="1"/>
      <c r="BN366" s="1"/>
      <c r="BO366" s="74"/>
      <c r="BP366" s="74"/>
      <c r="BQ366" s="74"/>
    </row>
    <row r="367" spans="1:246" s="37" customFormat="1" x14ac:dyDescent="0.2">
      <c r="A367" s="49" t="s">
        <v>191</v>
      </c>
      <c r="B367" s="50" t="s">
        <v>112</v>
      </c>
      <c r="C367" s="50" t="s">
        <v>113</v>
      </c>
      <c r="D367" s="50" t="s">
        <v>192</v>
      </c>
      <c r="E367" s="50" t="s">
        <v>114</v>
      </c>
      <c r="F367" s="1">
        <v>3.0667460000000002</v>
      </c>
      <c r="G367" s="1">
        <v>3.1292270000000002</v>
      </c>
      <c r="H367" s="1">
        <v>3.0557099999999999</v>
      </c>
      <c r="I367" s="1">
        <v>3.1270389999999999</v>
      </c>
      <c r="J367" s="1">
        <v>3.5170810000000001</v>
      </c>
      <c r="K367" s="1">
        <v>3.5263369999999998</v>
      </c>
      <c r="L367" s="1">
        <v>3.6186660000000002</v>
      </c>
      <c r="M367" s="1">
        <v>3.7420279999999999</v>
      </c>
      <c r="N367" s="1">
        <v>3.525461</v>
      </c>
      <c r="O367" s="1">
        <v>3.44536</v>
      </c>
      <c r="P367" s="1">
        <v>3.4600789999999999</v>
      </c>
      <c r="Q367" s="1">
        <v>3.77888</v>
      </c>
      <c r="R367" s="1">
        <v>4.043361</v>
      </c>
      <c r="S367" s="1">
        <v>4.0016100000000003</v>
      </c>
      <c r="T367" s="1">
        <v>4.0101279999999999</v>
      </c>
      <c r="U367" s="1">
        <v>4.1689759999999998</v>
      </c>
      <c r="V367" s="1">
        <v>4.3618399999999999</v>
      </c>
      <c r="W367" s="1">
        <v>4.5184009999999999</v>
      </c>
      <c r="X367" s="1">
        <v>4.4684179999999998</v>
      </c>
      <c r="Y367" s="1">
        <v>4.4401450000000002</v>
      </c>
      <c r="Z367" s="1">
        <v>4.2616230000000002</v>
      </c>
      <c r="AA367" s="1">
        <v>4.5103020000000003</v>
      </c>
      <c r="AB367" s="1">
        <v>5.0018079999999996</v>
      </c>
      <c r="AC367" s="1">
        <v>4.8566050000000001</v>
      </c>
      <c r="AD367" s="1">
        <v>4.7892679999999999</v>
      </c>
      <c r="AE367" s="1">
        <v>5.025366</v>
      </c>
      <c r="AF367" s="1">
        <v>4.7155139999999998</v>
      </c>
      <c r="AG367" s="1">
        <v>4.5319419999999999</v>
      </c>
      <c r="AH367" s="1">
        <v>4.6263759999999996</v>
      </c>
      <c r="AI367" s="1">
        <v>4.538246</v>
      </c>
      <c r="AJ367" s="1">
        <v>3.9324819999999998</v>
      </c>
      <c r="AK367" s="1">
        <v>3.68255</v>
      </c>
      <c r="AL367" s="1">
        <v>3.4950329999999998</v>
      </c>
      <c r="AM367" s="1">
        <v>3.0368810000000002</v>
      </c>
      <c r="AN367" s="1">
        <v>2.9652529999999997</v>
      </c>
      <c r="AO367" s="1">
        <v>2.7989649999999999</v>
      </c>
      <c r="AP367" s="1">
        <v>2.7351510000000001</v>
      </c>
      <c r="AQ367" s="1">
        <v>2.6973160000000003</v>
      </c>
      <c r="AR367" s="1">
        <v>2.669645</v>
      </c>
      <c r="AS367" s="1">
        <v>2.6578680000000001</v>
      </c>
      <c r="AT367" s="1">
        <v>2.6597779999999998</v>
      </c>
      <c r="AU367" s="1">
        <v>2.7004950000000001</v>
      </c>
      <c r="AV367" s="1">
        <v>2.7044419999999998</v>
      </c>
      <c r="AW367" s="1">
        <v>2.6466639999999999</v>
      </c>
      <c r="AX367" s="1">
        <v>2.6716740000000003</v>
      </c>
      <c r="AY367" s="1">
        <v>2.5883129999999999</v>
      </c>
      <c r="AZ367" s="1">
        <v>2.5974709999999996</v>
      </c>
      <c r="BA367" s="1">
        <v>2.5799560000000001</v>
      </c>
      <c r="BB367" s="1">
        <v>2.4548410000000001</v>
      </c>
      <c r="BC367" s="1">
        <v>2.4208370000000001</v>
      </c>
      <c r="BD367" s="1">
        <v>2.4461220000000004</v>
      </c>
      <c r="BE367" s="75">
        <f t="shared" ref="BE367:BG368" si="103">BD367+(BD367*BO367)</f>
        <v>2.4886934131422818</v>
      </c>
      <c r="BF367" s="75">
        <f t="shared" si="103"/>
        <v>2.4591654282547859</v>
      </c>
      <c r="BG367" s="75">
        <f t="shared" si="103"/>
        <v>2.5813939431322068</v>
      </c>
      <c r="BH367" s="38"/>
      <c r="BI367" s="50" t="s">
        <v>193</v>
      </c>
      <c r="BJ367" s="73" t="s">
        <v>115</v>
      </c>
      <c r="BK367" s="1">
        <v>2.6798999999999999</v>
      </c>
      <c r="BL367" s="1">
        <v>2.72654</v>
      </c>
      <c r="BM367" s="1">
        <v>2.6941899999999999</v>
      </c>
      <c r="BN367" s="1">
        <v>2.8281000000000001</v>
      </c>
      <c r="BO367" s="76">
        <f t="shared" ref="BO367:BQ368" si="104">(BL367-BK367)/BK367</f>
        <v>1.7403634463972542E-2</v>
      </c>
      <c r="BP367" s="76">
        <f t="shared" si="104"/>
        <v>-1.186485435753743E-2</v>
      </c>
      <c r="BQ367" s="76">
        <f t="shared" si="104"/>
        <v>4.9703250327556778E-2</v>
      </c>
    </row>
    <row r="368" spans="1:246" s="37" customFormat="1" x14ac:dyDescent="0.2">
      <c r="A368" s="49" t="s">
        <v>194</v>
      </c>
      <c r="B368" s="50" t="s">
        <v>112</v>
      </c>
      <c r="C368" s="50" t="s">
        <v>113</v>
      </c>
      <c r="D368" s="50" t="s">
        <v>194</v>
      </c>
      <c r="E368" s="50" t="s">
        <v>114</v>
      </c>
      <c r="F368" s="1">
        <v>3.216466</v>
      </c>
      <c r="G368" s="1">
        <v>3.3020480000000001</v>
      </c>
      <c r="H368" s="1">
        <v>3.349132</v>
      </c>
      <c r="I368" s="1">
        <v>3.5335990000000002</v>
      </c>
      <c r="J368" s="1">
        <v>3.8285010000000002</v>
      </c>
      <c r="K368" s="1">
        <v>4.1285769999999999</v>
      </c>
      <c r="L368" s="1">
        <v>4.3018049999999999</v>
      </c>
      <c r="M368" s="1">
        <v>4.3856359999999999</v>
      </c>
      <c r="N368" s="1">
        <v>4.5716720000000004</v>
      </c>
      <c r="O368" s="1">
        <v>4.798648</v>
      </c>
      <c r="P368" s="1">
        <v>4.9937740000000002</v>
      </c>
      <c r="Q368" s="1">
        <v>5.269355</v>
      </c>
      <c r="R368" s="1">
        <v>5.5598000000000001</v>
      </c>
      <c r="S368" s="1">
        <v>5.8675980000000001</v>
      </c>
      <c r="T368" s="1">
        <v>5.9957159999999998</v>
      </c>
      <c r="U368" s="1">
        <v>6.2584989999999996</v>
      </c>
      <c r="V368" s="1">
        <v>6.558192</v>
      </c>
      <c r="W368" s="1">
        <v>6.853898</v>
      </c>
      <c r="X368" s="1">
        <v>7.1032209999999996</v>
      </c>
      <c r="Y368" s="1">
        <v>7.1561959999999996</v>
      </c>
      <c r="Z368" s="1">
        <v>7.2151180000000004</v>
      </c>
      <c r="AA368" s="1">
        <v>7.430193</v>
      </c>
      <c r="AB368" s="1">
        <v>7.5986729999999998</v>
      </c>
      <c r="AC368" s="1">
        <v>7.9598699999999996</v>
      </c>
      <c r="AD368" s="1">
        <v>8.1579879999999996</v>
      </c>
      <c r="AE368" s="1">
        <v>8.280716</v>
      </c>
      <c r="AF368" s="1">
        <v>8.5105409999999999</v>
      </c>
      <c r="AG368" s="1">
        <v>8.8298780000000008</v>
      </c>
      <c r="AH368" s="1">
        <v>9.0019170000000006</v>
      </c>
      <c r="AI368" s="1">
        <v>9.1989570000000001</v>
      </c>
      <c r="AJ368" s="1">
        <v>8.5498969999999996</v>
      </c>
      <c r="AK368" s="1">
        <v>7.8978270000000004</v>
      </c>
      <c r="AL368" s="1">
        <v>7.9826839999999999</v>
      </c>
      <c r="AM368" s="1">
        <v>8.0165380000000006</v>
      </c>
      <c r="AN368" s="1">
        <v>8.0211439999999996</v>
      </c>
      <c r="AO368" s="1">
        <v>8.1527390000000004</v>
      </c>
      <c r="AP368" s="1">
        <v>8.2120700000000006</v>
      </c>
      <c r="AQ368" s="1">
        <v>8.4183749999999993</v>
      </c>
      <c r="AR368" s="1">
        <v>8.4869179999999993</v>
      </c>
      <c r="AS368" s="1">
        <v>8.7225480000000015</v>
      </c>
      <c r="AT368" s="1">
        <v>9.1279669999999999</v>
      </c>
      <c r="AU368" s="1">
        <v>9.2671489999999999</v>
      </c>
      <c r="AV368" s="1">
        <v>9.4417439999999999</v>
      </c>
      <c r="AW368" s="1">
        <v>9.6869730000000001</v>
      </c>
      <c r="AX368" s="1">
        <v>9.9725029999999997</v>
      </c>
      <c r="AY368" s="1">
        <v>10.117598000000001</v>
      </c>
      <c r="AZ368" s="1">
        <v>10.277483</v>
      </c>
      <c r="BA368" s="1">
        <v>10.313245999999999</v>
      </c>
      <c r="BB368" s="1">
        <v>10.364050000000001</v>
      </c>
      <c r="BC368" s="1">
        <v>10.694749</v>
      </c>
      <c r="BD368" s="1">
        <v>10.739668999999999</v>
      </c>
      <c r="BE368" s="75">
        <f t="shared" si="103"/>
        <v>10.963797092334426</v>
      </c>
      <c r="BF368" s="75">
        <f t="shared" si="103"/>
        <v>11.004690352894057</v>
      </c>
      <c r="BG368" s="75">
        <f t="shared" si="103"/>
        <v>11.192063435862075</v>
      </c>
      <c r="BH368" s="38"/>
      <c r="BI368" s="50" t="s">
        <v>195</v>
      </c>
      <c r="BJ368" s="73" t="s">
        <v>115</v>
      </c>
      <c r="BK368" s="1">
        <v>10.53659</v>
      </c>
      <c r="BL368" s="1">
        <v>10.75648</v>
      </c>
      <c r="BM368" s="1">
        <v>10.7966</v>
      </c>
      <c r="BN368" s="1">
        <v>10.980429999999998</v>
      </c>
      <c r="BO368" s="76">
        <f t="shared" si="104"/>
        <v>2.0869180636239947E-2</v>
      </c>
      <c r="BP368" s="76">
        <f t="shared" si="104"/>
        <v>3.729844707562319E-3</v>
      </c>
      <c r="BQ368" s="76">
        <f t="shared" si="104"/>
        <v>1.702665654002173E-2</v>
      </c>
    </row>
    <row r="369" spans="1:246" s="37" customFormat="1" x14ac:dyDescent="0.2">
      <c r="A369" s="82" t="s">
        <v>196</v>
      </c>
      <c r="B369" s="4" t="s">
        <v>163</v>
      </c>
      <c r="C369" s="4" t="s">
        <v>164</v>
      </c>
      <c r="D369" s="4" t="s">
        <v>197</v>
      </c>
      <c r="E369" s="4" t="s">
        <v>198</v>
      </c>
      <c r="F369" s="61">
        <v>135.932884</v>
      </c>
      <c r="G369" s="61">
        <v>137.116299</v>
      </c>
      <c r="H369" s="61">
        <v>136.68947199999999</v>
      </c>
      <c r="I369" s="61">
        <v>136.106886</v>
      </c>
      <c r="J369" s="61">
        <v>135.927796</v>
      </c>
      <c r="K369" s="61">
        <v>137.49976899999999</v>
      </c>
      <c r="L369" s="61">
        <v>139.636336</v>
      </c>
      <c r="M369" s="61">
        <v>139.19755900000001</v>
      </c>
      <c r="N369" s="61">
        <v>137.54205400000001</v>
      </c>
      <c r="O369" s="61">
        <v>135.08547200000001</v>
      </c>
      <c r="P369" s="61">
        <v>133.80366799999999</v>
      </c>
      <c r="Q369" s="61">
        <v>133.688616</v>
      </c>
      <c r="R369" s="61">
        <v>135.41434699999999</v>
      </c>
      <c r="S369" s="61">
        <v>136.59519499999999</v>
      </c>
      <c r="T369" s="61">
        <v>136.01128700000001</v>
      </c>
      <c r="U369" s="61">
        <v>135.304768</v>
      </c>
      <c r="V369" s="61">
        <v>136.29644200000001</v>
      </c>
      <c r="W369" s="61">
        <v>136.89976799999999</v>
      </c>
      <c r="X369" s="61">
        <v>137.232348</v>
      </c>
      <c r="Y369" s="61">
        <v>137.353375</v>
      </c>
      <c r="Z369" s="61">
        <v>136.96705499999999</v>
      </c>
      <c r="AA369" s="61">
        <v>138.465385</v>
      </c>
      <c r="AB369" s="61">
        <v>139.324837</v>
      </c>
      <c r="AC369" s="61">
        <v>137.698489</v>
      </c>
      <c r="AD369" s="61">
        <v>136.44493</v>
      </c>
      <c r="AE369" s="61">
        <v>133.90946099999999</v>
      </c>
      <c r="AF369" s="61">
        <v>132.19130799999999</v>
      </c>
      <c r="AG369" s="61">
        <v>130.781443</v>
      </c>
      <c r="AH369" s="61">
        <v>129.283005</v>
      </c>
      <c r="AI369" s="61">
        <v>131.68664799999999</v>
      </c>
      <c r="AJ369" s="61">
        <v>127.612573</v>
      </c>
      <c r="AK369" s="61">
        <v>125.82997</v>
      </c>
      <c r="AL369" s="61">
        <v>122.74082800000001</v>
      </c>
      <c r="AM369" s="61">
        <v>121.57072600000001</v>
      </c>
      <c r="AN369" s="61">
        <v>119.38226399999999</v>
      </c>
      <c r="AO369" s="61">
        <v>114.11187699999999</v>
      </c>
      <c r="AP369" s="61">
        <v>110.337644</v>
      </c>
      <c r="AQ369" s="61">
        <v>107.52611399999999</v>
      </c>
      <c r="AR369" s="61">
        <v>104.842968</v>
      </c>
      <c r="AS369" s="61">
        <v>101.80970400000001</v>
      </c>
      <c r="AT369" s="61">
        <v>100.805723</v>
      </c>
      <c r="AU369" s="61">
        <v>99.412002000000001</v>
      </c>
      <c r="AV369" s="61">
        <v>97.880243000000007</v>
      </c>
      <c r="AW369" s="61">
        <v>94.403880999999998</v>
      </c>
      <c r="AX369" s="61">
        <v>93.222474000000005</v>
      </c>
      <c r="AY369" s="61">
        <v>94.132406000000003</v>
      </c>
      <c r="AZ369" s="61">
        <v>92.615971000000002</v>
      </c>
      <c r="BA369" s="61">
        <v>93.443640000000002</v>
      </c>
      <c r="BB369" s="61">
        <v>92.650698000000006</v>
      </c>
      <c r="BC369" s="61">
        <v>92.851115299999989</v>
      </c>
      <c r="BD369" s="61">
        <v>94.282602999999995</v>
      </c>
      <c r="BE369" s="61">
        <v>92.149569299999996</v>
      </c>
      <c r="BF369" s="61">
        <v>91.503809000000004</v>
      </c>
      <c r="BG369" s="62">
        <f>BF369+(BF369*BQ369)</f>
        <v>91.321138710504371</v>
      </c>
      <c r="BH369" s="38"/>
      <c r="BI369" s="4" t="s">
        <v>196</v>
      </c>
      <c r="BJ369" s="4" t="s">
        <v>167</v>
      </c>
      <c r="BK369" s="61"/>
      <c r="BL369" s="61"/>
      <c r="BM369" s="61">
        <v>46.3855</v>
      </c>
      <c r="BN369" s="61">
        <v>46.292900000000003</v>
      </c>
      <c r="BO369" s="63"/>
      <c r="BP369" s="63"/>
      <c r="BQ369" s="63">
        <f>(BN369-BM369)/BM369</f>
        <v>-1.9963135031420888E-3</v>
      </c>
    </row>
    <row r="370" spans="1:246" s="37" customFormat="1" x14ac:dyDescent="0.2">
      <c r="A370" s="5" t="s">
        <v>196</v>
      </c>
      <c r="B370" s="5" t="s">
        <v>11</v>
      </c>
      <c r="C370" s="5" t="s">
        <v>169</v>
      </c>
      <c r="D370" s="5" t="s">
        <v>197</v>
      </c>
      <c r="E370" s="5" t="s">
        <v>11</v>
      </c>
      <c r="F370" s="67">
        <v>1434.414</v>
      </c>
      <c r="G370" s="67">
        <v>1428.3910000000001</v>
      </c>
      <c r="H370" s="67">
        <v>1406.7260000000001</v>
      </c>
      <c r="I370" s="67">
        <v>1430.325</v>
      </c>
      <c r="J370" s="67">
        <v>1537.8719999999998</v>
      </c>
      <c r="K370" s="67">
        <v>1574.165</v>
      </c>
      <c r="L370" s="67">
        <v>1599.952</v>
      </c>
      <c r="M370" s="67">
        <v>1644.5400000000002</v>
      </c>
      <c r="N370" s="67">
        <v>1657.039</v>
      </c>
      <c r="O370" s="67">
        <v>1687.9659999999999</v>
      </c>
      <c r="P370" s="67">
        <v>1705.0259999999998</v>
      </c>
      <c r="Q370" s="67">
        <v>1753.5610000000001</v>
      </c>
      <c r="R370" s="67">
        <v>1790.8470000000002</v>
      </c>
      <c r="S370" s="67">
        <v>1814.3709999999999</v>
      </c>
      <c r="T370" s="67">
        <v>1819.1790000000001</v>
      </c>
      <c r="U370" s="67">
        <v>1840.4479999999999</v>
      </c>
      <c r="V370" s="67">
        <v>1899.164</v>
      </c>
      <c r="W370" s="67">
        <v>1927.6380000000001</v>
      </c>
      <c r="X370" s="67">
        <v>1936.9380000000001</v>
      </c>
      <c r="Y370" s="67">
        <v>1932.845</v>
      </c>
      <c r="Z370" s="67">
        <v>1917.6259999999997</v>
      </c>
      <c r="AA370" s="67">
        <v>1936.0409999999999</v>
      </c>
      <c r="AB370" s="67">
        <v>2011.2759999999998</v>
      </c>
      <c r="AC370" s="67">
        <v>2045.8229999999999</v>
      </c>
      <c r="AD370" s="67">
        <v>2054.5610000000001</v>
      </c>
      <c r="AE370" s="67">
        <v>2126.9870000000001</v>
      </c>
      <c r="AF370" s="67">
        <v>2125.71</v>
      </c>
      <c r="AG370" s="67">
        <v>2149.569</v>
      </c>
      <c r="AH370" s="67">
        <v>2193.4900000000002</v>
      </c>
      <c r="AI370" s="67">
        <v>2141.846</v>
      </c>
      <c r="AJ370" s="67">
        <v>2106.7280000000001</v>
      </c>
      <c r="AK370" s="67">
        <f>(AK371*1000)/AK369</f>
        <v>2013.8584869725391</v>
      </c>
      <c r="AL370" s="67">
        <f t="shared" ref="AL370:BF370" si="105">(AL371*1000)/AL369</f>
        <v>2022.7392551075181</v>
      </c>
      <c r="AM370" s="67">
        <f t="shared" si="105"/>
        <v>1995.5242432294103</v>
      </c>
      <c r="AN370" s="67">
        <f t="shared" si="105"/>
        <v>2005.3971752453951</v>
      </c>
      <c r="AO370" s="67">
        <f t="shared" si="105"/>
        <v>2040.206437056504</v>
      </c>
      <c r="AP370" s="67">
        <f t="shared" si="105"/>
        <v>2074.5058413609049</v>
      </c>
      <c r="AQ370" s="67">
        <f t="shared" si="105"/>
        <v>2133.1689155994236</v>
      </c>
      <c r="AR370" s="67">
        <f t="shared" si="105"/>
        <v>2175.9547574044259</v>
      </c>
      <c r="AS370" s="67">
        <f t="shared" si="105"/>
        <v>2230.6627372180551</v>
      </c>
      <c r="AT370" s="67">
        <f t="shared" si="105"/>
        <v>2269.5558068662431</v>
      </c>
      <c r="AU370" s="67">
        <f t="shared" si="105"/>
        <v>2322.795672096011</v>
      </c>
      <c r="AV370" s="67">
        <f t="shared" si="105"/>
        <v>2362.278943259264</v>
      </c>
      <c r="AW370" s="67">
        <f t="shared" si="105"/>
        <v>2425.8836456098666</v>
      </c>
      <c r="AX370" s="67">
        <f t="shared" si="105"/>
        <v>2476.3888265827404</v>
      </c>
      <c r="AY370" s="67">
        <f t="shared" si="105"/>
        <v>2456.8476343842735</v>
      </c>
      <c r="AZ370" s="67">
        <f t="shared" si="105"/>
        <v>2496.4312796547802</v>
      </c>
      <c r="BA370" s="67">
        <f t="shared" si="105"/>
        <v>2485.9315518958806</v>
      </c>
      <c r="BB370" s="67">
        <f t="shared" si="105"/>
        <v>2496.6355148236444</v>
      </c>
      <c r="BC370" s="67">
        <f t="shared" si="105"/>
        <v>2495.095941405456</v>
      </c>
      <c r="BD370" s="67">
        <f t="shared" si="105"/>
        <v>2481.2134100709973</v>
      </c>
      <c r="BE370" s="67">
        <f t="shared" si="105"/>
        <v>2549.7804144375964</v>
      </c>
      <c r="BF370" s="67">
        <f t="shared" si="105"/>
        <v>2583.3055867652461</v>
      </c>
      <c r="BG370" s="68">
        <f>(BG371/BG369)*1000</f>
        <v>2654.9608866037479</v>
      </c>
      <c r="BH370" s="38"/>
      <c r="BI370" s="5"/>
      <c r="BJ370" s="5"/>
      <c r="BK370" s="64"/>
      <c r="BL370" s="64"/>
      <c r="BM370" s="64"/>
      <c r="BN370" s="64"/>
      <c r="BO370" s="66"/>
      <c r="BP370" s="66"/>
      <c r="BQ370" s="66"/>
    </row>
    <row r="371" spans="1:246" s="37" customFormat="1" x14ac:dyDescent="0.2">
      <c r="A371" s="6" t="s">
        <v>196</v>
      </c>
      <c r="B371" s="6" t="s">
        <v>112</v>
      </c>
      <c r="C371" s="6" t="s">
        <v>113</v>
      </c>
      <c r="D371" s="6" t="s">
        <v>197</v>
      </c>
      <c r="E371" s="6" t="s">
        <v>114</v>
      </c>
      <c r="F371" s="84">
        <v>194.98408000000001</v>
      </c>
      <c r="G371" s="84">
        <v>195.855681</v>
      </c>
      <c r="H371" s="84">
        <v>192.28464299999999</v>
      </c>
      <c r="I371" s="84">
        <v>194.677077</v>
      </c>
      <c r="J371" s="84">
        <v>209.03957800000001</v>
      </c>
      <c r="K371" s="84">
        <v>216.44735299999999</v>
      </c>
      <c r="L371" s="84">
        <v>223.41147100000001</v>
      </c>
      <c r="M371" s="84">
        <v>228.91596200000001</v>
      </c>
      <c r="N371" s="84">
        <v>227.91259199999999</v>
      </c>
      <c r="O371" s="84">
        <v>228.01972499999999</v>
      </c>
      <c r="P371" s="84">
        <v>228.13868199999999</v>
      </c>
      <c r="Q371" s="84">
        <v>234.431207</v>
      </c>
      <c r="R371" s="84">
        <v>242.50638499999999</v>
      </c>
      <c r="S371" s="84">
        <v>247.83439000000001</v>
      </c>
      <c r="T371" s="84">
        <v>247.42888199999999</v>
      </c>
      <c r="U371" s="84">
        <v>249.02140700000001</v>
      </c>
      <c r="V371" s="84">
        <v>258.84932900000001</v>
      </c>
      <c r="W371" s="84">
        <v>263.89321000000001</v>
      </c>
      <c r="X371" s="84">
        <v>265.81057299999998</v>
      </c>
      <c r="Y371" s="84">
        <v>265.48284999999998</v>
      </c>
      <c r="Z371" s="84">
        <v>262.65163799999999</v>
      </c>
      <c r="AA371" s="84">
        <v>268.07460300000002</v>
      </c>
      <c r="AB371" s="84">
        <v>280.22073499999999</v>
      </c>
      <c r="AC371" s="84">
        <v>281.70674400000001</v>
      </c>
      <c r="AD371" s="84">
        <v>280.33445699999999</v>
      </c>
      <c r="AE371" s="84">
        <v>284.82363900000001</v>
      </c>
      <c r="AF371" s="84">
        <v>281.000451</v>
      </c>
      <c r="AG371" s="84">
        <v>281.123673</v>
      </c>
      <c r="AH371" s="84">
        <v>283.58095300000002</v>
      </c>
      <c r="AI371" s="84">
        <v>282.05255599999998</v>
      </c>
      <c r="AJ371" s="84">
        <v>268.84497499999998</v>
      </c>
      <c r="AK371" s="84">
        <v>253.40375299999999</v>
      </c>
      <c r="AL371" s="84">
        <v>248.27269100000001</v>
      </c>
      <c r="AM371" s="84">
        <v>242.597331</v>
      </c>
      <c r="AN371" s="84">
        <v>239.40885500000002</v>
      </c>
      <c r="AO371" s="84">
        <v>232.81178600000001</v>
      </c>
      <c r="AP371" s="84">
        <v>228.89608699999999</v>
      </c>
      <c r="AQ371" s="84">
        <v>229.371364</v>
      </c>
      <c r="AR371" s="84">
        <v>228.133555</v>
      </c>
      <c r="AS371" s="84">
        <v>227.10311300000001</v>
      </c>
      <c r="AT371" s="84">
        <v>228.78421400000002</v>
      </c>
      <c r="AU371" s="84">
        <v>230.913768</v>
      </c>
      <c r="AV371" s="84">
        <v>231.220437</v>
      </c>
      <c r="AW371" s="84">
        <v>229.01283100000001</v>
      </c>
      <c r="AX371" s="84">
        <v>230.85509300000001</v>
      </c>
      <c r="AY371" s="84">
        <v>231.268979</v>
      </c>
      <c r="AZ371" s="84">
        <v>231.209407</v>
      </c>
      <c r="BA371" s="84">
        <v>232.29449299999999</v>
      </c>
      <c r="BB371" s="84">
        <v>231.31502309999999</v>
      </c>
      <c r="BC371" s="84">
        <v>231.67244094</v>
      </c>
      <c r="BD371" s="84">
        <v>233.93525890000001</v>
      </c>
      <c r="BE371" s="84">
        <v>234.96116699999999</v>
      </c>
      <c r="BF371" s="84">
        <v>236.38230100000001</v>
      </c>
      <c r="BG371" s="85">
        <f>BF371+(BF371*BQ371)</f>
        <v>242.4540513965045</v>
      </c>
      <c r="BH371" s="38"/>
      <c r="BI371" s="6" t="s">
        <v>196</v>
      </c>
      <c r="BJ371" s="6" t="s">
        <v>115</v>
      </c>
      <c r="BK371" s="84"/>
      <c r="BL371" s="84"/>
      <c r="BM371" s="84">
        <v>217.41642000000002</v>
      </c>
      <c r="BN371" s="84">
        <v>223.00101000000001</v>
      </c>
      <c r="BO371" s="86"/>
      <c r="BP371" s="86"/>
      <c r="BQ371" s="86">
        <f>(BN371-BM371)/BM371</f>
        <v>2.5686146428130822E-2</v>
      </c>
    </row>
    <row r="372" spans="1:246" x14ac:dyDescent="0.2">
      <c r="A372" s="87"/>
      <c r="B372" s="87"/>
      <c r="C372" s="87"/>
      <c r="D372" s="37"/>
      <c r="E372" s="37"/>
      <c r="F372" s="37"/>
      <c r="G372" s="37"/>
      <c r="H372" s="37"/>
      <c r="I372" s="37"/>
      <c r="J372" s="37"/>
      <c r="K372" s="37"/>
      <c r="L372" s="37"/>
      <c r="M372" s="37"/>
      <c r="N372" s="37"/>
      <c r="O372" s="37"/>
      <c r="P372" s="1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8"/>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c r="CY372" s="37"/>
      <c r="CZ372" s="37"/>
      <c r="DA372" s="37"/>
      <c r="DB372" s="37"/>
      <c r="DC372" s="37"/>
      <c r="DD372" s="37"/>
      <c r="DE372" s="37"/>
      <c r="DF372" s="37"/>
      <c r="DG372" s="37"/>
      <c r="DH372" s="37"/>
      <c r="DI372" s="37"/>
      <c r="DJ372" s="37"/>
      <c r="DK372" s="37"/>
      <c r="DL372" s="37"/>
      <c r="DM372" s="37"/>
      <c r="DN372" s="37"/>
      <c r="DO372" s="37"/>
      <c r="DP372" s="37"/>
      <c r="DQ372" s="37"/>
      <c r="DR372" s="37"/>
      <c r="DS372" s="37"/>
      <c r="DT372" s="37"/>
      <c r="DU372" s="37"/>
      <c r="DV372" s="37"/>
      <c r="DW372" s="37"/>
      <c r="DX372" s="37"/>
      <c r="DY372" s="37"/>
      <c r="DZ372" s="37"/>
      <c r="EA372" s="37"/>
      <c r="EB372" s="37"/>
      <c r="EC372" s="37"/>
      <c r="ED372" s="37"/>
      <c r="EE372" s="37"/>
      <c r="EF372" s="37"/>
      <c r="EG372" s="37"/>
      <c r="EH372" s="37"/>
      <c r="EI372" s="37"/>
      <c r="EJ372" s="37"/>
      <c r="EK372" s="37"/>
      <c r="EL372" s="37"/>
      <c r="EM372" s="37"/>
      <c r="EN372" s="37"/>
      <c r="EO372" s="37"/>
      <c r="EP372" s="37"/>
      <c r="EQ372" s="37"/>
      <c r="ER372" s="37"/>
      <c r="ES372" s="37"/>
      <c r="ET372" s="37"/>
      <c r="EU372" s="37"/>
      <c r="EV372" s="37"/>
      <c r="EW372" s="37"/>
      <c r="EX372" s="37"/>
      <c r="EY372" s="37"/>
      <c r="EZ372" s="37"/>
      <c r="FA372" s="37"/>
      <c r="FB372" s="37"/>
      <c r="FC372" s="37"/>
      <c r="FD372" s="37"/>
      <c r="FE372" s="37"/>
      <c r="FF372" s="37"/>
      <c r="FG372" s="37"/>
      <c r="FH372" s="37"/>
      <c r="FI372" s="37"/>
      <c r="FJ372" s="37"/>
      <c r="FK372" s="37"/>
      <c r="FL372" s="37"/>
      <c r="FM372" s="37"/>
      <c r="FN372" s="37"/>
      <c r="FO372" s="37"/>
      <c r="FP372" s="37"/>
      <c r="FQ372" s="37"/>
      <c r="FR372" s="37"/>
      <c r="FS372" s="37"/>
      <c r="FT372" s="37"/>
      <c r="FU372" s="37"/>
      <c r="FV372" s="37"/>
      <c r="FW372" s="37"/>
      <c r="FX372" s="37"/>
      <c r="FY372" s="37"/>
      <c r="FZ372" s="37"/>
      <c r="GA372" s="37"/>
      <c r="GB372" s="37"/>
      <c r="GC372" s="37"/>
      <c r="GD372" s="37"/>
      <c r="GE372" s="37"/>
      <c r="GF372" s="37"/>
      <c r="GG372" s="37"/>
      <c r="GH372" s="37"/>
      <c r="GI372" s="37"/>
      <c r="GJ372" s="37"/>
      <c r="GK372" s="37"/>
      <c r="GL372" s="37"/>
      <c r="GM372" s="37"/>
      <c r="GN372" s="37"/>
      <c r="GO372" s="37"/>
      <c r="GP372" s="37"/>
      <c r="GQ372" s="37"/>
      <c r="GR372" s="37"/>
      <c r="GS372" s="37"/>
      <c r="GT372" s="37"/>
      <c r="GU372" s="37"/>
      <c r="GV372" s="37"/>
      <c r="GW372" s="37"/>
      <c r="GX372" s="37"/>
      <c r="GY372" s="37"/>
      <c r="GZ372" s="37"/>
      <c r="HA372" s="37"/>
      <c r="HB372" s="37"/>
      <c r="HC372" s="37"/>
      <c r="HD372" s="37"/>
      <c r="HE372" s="37"/>
      <c r="HF372" s="37"/>
      <c r="HG372" s="37"/>
      <c r="HH372" s="37"/>
      <c r="HI372" s="37"/>
      <c r="HJ372" s="37"/>
      <c r="HK372" s="37"/>
      <c r="HL372" s="37"/>
      <c r="HM372" s="37"/>
      <c r="HN372" s="37"/>
      <c r="HO372" s="37"/>
      <c r="HP372" s="37"/>
      <c r="HQ372" s="37"/>
      <c r="HR372" s="37"/>
      <c r="HS372" s="37"/>
      <c r="HT372" s="37"/>
      <c r="HU372" s="37"/>
      <c r="HV372" s="37"/>
      <c r="HW372" s="37"/>
      <c r="HX372" s="37"/>
      <c r="HY372" s="37"/>
      <c r="HZ372" s="37"/>
      <c r="IA372" s="37"/>
      <c r="IB372" s="37"/>
      <c r="IC372" s="37"/>
      <c r="ID372" s="37"/>
      <c r="IE372" s="37"/>
      <c r="IF372" s="37"/>
      <c r="IG372" s="37"/>
      <c r="IH372" s="37"/>
      <c r="II372" s="37"/>
      <c r="IJ372" s="37"/>
      <c r="IK372" s="37"/>
      <c r="IL372" s="37"/>
    </row>
    <row r="373" spans="1:246" x14ac:dyDescent="0.2">
      <c r="A373" s="87"/>
      <c r="B373" s="87"/>
      <c r="C373" s="87"/>
      <c r="D373" s="37"/>
      <c r="E373" s="37"/>
      <c r="F373" s="37"/>
      <c r="G373" s="37"/>
      <c r="H373" s="37"/>
      <c r="I373" s="37"/>
      <c r="J373" s="37"/>
      <c r="K373" s="37"/>
      <c r="L373" s="37"/>
      <c r="M373" s="37"/>
      <c r="N373" s="37"/>
      <c r="O373" s="37"/>
      <c r="P373" s="1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8"/>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c r="DT373" s="37"/>
      <c r="DU373" s="37"/>
      <c r="DV373" s="37"/>
      <c r="DW373" s="37"/>
      <c r="DX373" s="37"/>
      <c r="DY373" s="37"/>
      <c r="DZ373" s="37"/>
      <c r="EA373" s="37"/>
      <c r="EB373" s="37"/>
      <c r="EC373" s="37"/>
      <c r="ED373" s="37"/>
      <c r="EE373" s="37"/>
      <c r="EF373" s="37"/>
      <c r="EG373" s="37"/>
      <c r="EH373" s="37"/>
      <c r="EI373" s="37"/>
      <c r="EJ373" s="37"/>
      <c r="EK373" s="37"/>
      <c r="EL373" s="37"/>
      <c r="EM373" s="37"/>
      <c r="EN373" s="37"/>
      <c r="EO373" s="37"/>
      <c r="EP373" s="37"/>
      <c r="EQ373" s="37"/>
      <c r="ER373" s="37"/>
      <c r="ES373" s="37"/>
      <c r="ET373" s="37"/>
      <c r="EU373" s="37"/>
      <c r="EV373" s="37"/>
      <c r="EW373" s="37"/>
      <c r="EX373" s="37"/>
      <c r="EY373" s="37"/>
      <c r="EZ373" s="37"/>
      <c r="FA373" s="37"/>
      <c r="FB373" s="37"/>
      <c r="FC373" s="37"/>
      <c r="FD373" s="37"/>
      <c r="FE373" s="37"/>
      <c r="FF373" s="37"/>
      <c r="FG373" s="37"/>
      <c r="FH373" s="37"/>
      <c r="FI373" s="37"/>
      <c r="FJ373" s="37"/>
      <c r="FK373" s="37"/>
      <c r="FL373" s="37"/>
      <c r="FM373" s="37"/>
      <c r="FN373" s="37"/>
      <c r="FO373" s="37"/>
      <c r="FP373" s="37"/>
      <c r="FQ373" s="37"/>
      <c r="FR373" s="37"/>
      <c r="FS373" s="37"/>
      <c r="FT373" s="37"/>
      <c r="FU373" s="37"/>
      <c r="FV373" s="37"/>
      <c r="FW373" s="37"/>
      <c r="FX373" s="37"/>
      <c r="FY373" s="37"/>
      <c r="FZ373" s="37"/>
      <c r="GA373" s="37"/>
      <c r="GB373" s="37"/>
      <c r="GC373" s="37"/>
      <c r="GD373" s="37"/>
      <c r="GE373" s="37"/>
      <c r="GF373" s="37"/>
      <c r="GG373" s="37"/>
      <c r="GH373" s="37"/>
      <c r="GI373" s="37"/>
      <c r="GJ373" s="37"/>
      <c r="GK373" s="37"/>
      <c r="GL373" s="37"/>
      <c r="GM373" s="37"/>
      <c r="GN373" s="37"/>
      <c r="GO373" s="37"/>
      <c r="GP373" s="37"/>
      <c r="GQ373" s="37"/>
      <c r="GR373" s="37"/>
      <c r="GS373" s="37"/>
      <c r="GT373" s="37"/>
      <c r="GU373" s="37"/>
      <c r="GV373" s="37"/>
      <c r="GW373" s="37"/>
      <c r="GX373" s="37"/>
      <c r="GY373" s="37"/>
      <c r="GZ373" s="37"/>
      <c r="HA373" s="37"/>
      <c r="HB373" s="37"/>
      <c r="HC373" s="37"/>
      <c r="HD373" s="37"/>
      <c r="HE373" s="37"/>
      <c r="HF373" s="37"/>
      <c r="HG373" s="37"/>
      <c r="HH373" s="37"/>
      <c r="HI373" s="37"/>
      <c r="HJ373" s="37"/>
      <c r="HK373" s="37"/>
      <c r="HL373" s="37"/>
      <c r="HM373" s="37"/>
      <c r="HN373" s="37"/>
      <c r="HO373" s="37"/>
      <c r="HP373" s="37"/>
      <c r="HQ373" s="37"/>
      <c r="HR373" s="37"/>
      <c r="HS373" s="37"/>
      <c r="HT373" s="37"/>
      <c r="HU373" s="37"/>
      <c r="HV373" s="37"/>
      <c r="HW373" s="37"/>
      <c r="HX373" s="37"/>
      <c r="HY373" s="37"/>
      <c r="HZ373" s="37"/>
      <c r="IA373" s="37"/>
      <c r="IB373" s="37"/>
      <c r="IC373" s="37"/>
      <c r="ID373" s="37"/>
      <c r="IE373" s="37"/>
      <c r="IF373" s="37"/>
      <c r="IG373" s="37"/>
      <c r="IH373" s="37"/>
      <c r="II373" s="37"/>
      <c r="IJ373" s="37"/>
      <c r="IK373" s="37"/>
      <c r="IL373" s="37"/>
    </row>
    <row r="374" spans="1:246" ht="15" x14ac:dyDescent="0.2">
      <c r="A374" s="45" t="s">
        <v>207</v>
      </c>
      <c r="B374" s="46"/>
      <c r="C374" s="46"/>
      <c r="D374" s="37"/>
      <c r="E374" s="46"/>
      <c r="F374" s="37"/>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1"/>
      <c r="AI374" s="90"/>
      <c r="AJ374" s="90"/>
      <c r="AK374" s="90"/>
      <c r="AL374" s="90"/>
      <c r="AM374" s="90"/>
      <c r="AN374" s="37"/>
      <c r="AO374" s="37"/>
      <c r="AP374" s="37"/>
      <c r="AQ374" s="37"/>
      <c r="AR374" s="37"/>
      <c r="AS374" s="37"/>
      <c r="AT374" s="37"/>
      <c r="AU374" s="37"/>
      <c r="AV374" s="37"/>
      <c r="AW374" s="37"/>
      <c r="AX374" s="37"/>
      <c r="AY374" s="37"/>
      <c r="AZ374" s="37"/>
      <c r="BA374" s="37"/>
      <c r="BB374" s="37"/>
      <c r="BC374" s="37"/>
      <c r="BD374" s="37"/>
      <c r="BE374" s="47" t="s">
        <v>46</v>
      </c>
      <c r="BF374" s="37"/>
      <c r="BG374" s="37"/>
      <c r="BH374" s="38"/>
    </row>
    <row r="375" spans="1:246" x14ac:dyDescent="0.2">
      <c r="A375" s="179" t="s">
        <v>47</v>
      </c>
      <c r="B375" s="179" t="s">
        <v>6</v>
      </c>
      <c r="C375" s="179" t="s">
        <v>5</v>
      </c>
      <c r="D375" s="179" t="s">
        <v>48</v>
      </c>
      <c r="E375" s="179" t="s">
        <v>49</v>
      </c>
      <c r="F375" s="20" t="s">
        <v>50</v>
      </c>
      <c r="G375" s="20" t="s">
        <v>51</v>
      </c>
      <c r="H375" s="20" t="s">
        <v>52</v>
      </c>
      <c r="I375" s="20" t="s">
        <v>53</v>
      </c>
      <c r="J375" s="20" t="s">
        <v>54</v>
      </c>
      <c r="K375" s="20" t="s">
        <v>55</v>
      </c>
      <c r="L375" s="20" t="s">
        <v>56</v>
      </c>
      <c r="M375" s="20" t="s">
        <v>57</v>
      </c>
      <c r="N375" s="20" t="s">
        <v>58</v>
      </c>
      <c r="O375" s="20" t="s">
        <v>59</v>
      </c>
      <c r="P375" s="20" t="s">
        <v>60</v>
      </c>
      <c r="Q375" s="20" t="s">
        <v>61</v>
      </c>
      <c r="R375" s="20" t="s">
        <v>62</v>
      </c>
      <c r="S375" s="20" t="s">
        <v>63</v>
      </c>
      <c r="T375" s="20" t="s">
        <v>64</v>
      </c>
      <c r="U375" s="20" t="s">
        <v>65</v>
      </c>
      <c r="V375" s="20" t="s">
        <v>66</v>
      </c>
      <c r="W375" s="20" t="s">
        <v>67</v>
      </c>
      <c r="X375" s="20" t="s">
        <v>68</v>
      </c>
      <c r="Y375" s="20" t="s">
        <v>69</v>
      </c>
      <c r="Z375" s="20" t="s">
        <v>70</v>
      </c>
      <c r="AA375" s="20" t="s">
        <v>71</v>
      </c>
      <c r="AB375" s="20" t="s">
        <v>72</v>
      </c>
      <c r="AC375" s="20" t="s">
        <v>73</v>
      </c>
      <c r="AD375" s="20" t="s">
        <v>74</v>
      </c>
      <c r="AE375" s="20" t="s">
        <v>75</v>
      </c>
      <c r="AF375" s="20" t="s">
        <v>76</v>
      </c>
      <c r="AG375" s="20" t="s">
        <v>77</v>
      </c>
      <c r="AH375" s="20" t="s">
        <v>78</v>
      </c>
      <c r="AI375" s="20" t="s">
        <v>79</v>
      </c>
      <c r="AJ375" s="20" t="s">
        <v>80</v>
      </c>
      <c r="AK375" s="20" t="s">
        <v>81</v>
      </c>
      <c r="AL375" s="20" t="s">
        <v>82</v>
      </c>
      <c r="AM375" s="20" t="s">
        <v>83</v>
      </c>
      <c r="AN375" s="20" t="s">
        <v>84</v>
      </c>
      <c r="AO375" s="20" t="s">
        <v>85</v>
      </c>
      <c r="AP375" s="20" t="s">
        <v>86</v>
      </c>
      <c r="AQ375" s="20" t="s">
        <v>87</v>
      </c>
      <c r="AR375" s="20" t="s">
        <v>88</v>
      </c>
      <c r="AS375" s="20" t="s">
        <v>89</v>
      </c>
      <c r="AT375" s="20" t="s">
        <v>90</v>
      </c>
      <c r="AU375" s="20" t="s">
        <v>91</v>
      </c>
      <c r="AV375" s="20" t="s">
        <v>92</v>
      </c>
      <c r="AW375" s="20" t="s">
        <v>93</v>
      </c>
      <c r="AX375" s="20" t="s">
        <v>94</v>
      </c>
      <c r="AY375" s="20" t="s">
        <v>95</v>
      </c>
      <c r="AZ375" s="20" t="s">
        <v>96</v>
      </c>
      <c r="BA375" s="20" t="s">
        <v>97</v>
      </c>
      <c r="BB375" s="20" t="s">
        <v>98</v>
      </c>
      <c r="BC375" s="20" t="s">
        <v>99</v>
      </c>
      <c r="BD375" s="20" t="s">
        <v>100</v>
      </c>
      <c r="BE375" s="20" t="s">
        <v>101</v>
      </c>
      <c r="BF375" s="20" t="s">
        <v>102</v>
      </c>
      <c r="BG375" s="20" t="s">
        <v>103</v>
      </c>
      <c r="BH375" s="38"/>
      <c r="BI375" s="179" t="s">
        <v>104</v>
      </c>
      <c r="BJ375" s="179" t="s">
        <v>105</v>
      </c>
      <c r="BK375" s="20" t="s">
        <v>100</v>
      </c>
      <c r="BL375" s="20" t="s">
        <v>101</v>
      </c>
      <c r="BM375" s="20" t="s">
        <v>102</v>
      </c>
      <c r="BN375" s="20" t="s">
        <v>103</v>
      </c>
      <c r="BO375" s="181" t="s">
        <v>106</v>
      </c>
      <c r="BP375" s="182"/>
      <c r="BQ375" s="183"/>
    </row>
    <row r="376" spans="1:246" x14ac:dyDescent="0.2">
      <c r="A376" s="184"/>
      <c r="B376" s="184"/>
      <c r="C376" s="184"/>
      <c r="D376" s="184"/>
      <c r="E376" s="184"/>
      <c r="F376" s="20">
        <v>1961</v>
      </c>
      <c r="G376" s="20">
        <v>1962</v>
      </c>
      <c r="H376" s="20">
        <v>1963</v>
      </c>
      <c r="I376" s="20">
        <v>1964</v>
      </c>
      <c r="J376" s="20">
        <v>1965</v>
      </c>
      <c r="K376" s="20">
        <v>1966</v>
      </c>
      <c r="L376" s="20">
        <v>1967</v>
      </c>
      <c r="M376" s="20">
        <v>1968</v>
      </c>
      <c r="N376" s="20">
        <v>1969</v>
      </c>
      <c r="O376" s="20">
        <v>1970</v>
      </c>
      <c r="P376" s="20">
        <v>1971</v>
      </c>
      <c r="Q376" s="20">
        <v>1972</v>
      </c>
      <c r="R376" s="20">
        <v>1973</v>
      </c>
      <c r="S376" s="20">
        <v>1974</v>
      </c>
      <c r="T376" s="20">
        <v>1975</v>
      </c>
      <c r="U376" s="20">
        <v>1976</v>
      </c>
      <c r="V376" s="20">
        <v>1977</v>
      </c>
      <c r="W376" s="20">
        <v>1978</v>
      </c>
      <c r="X376" s="20">
        <v>1979</v>
      </c>
      <c r="Y376" s="20">
        <v>1980</v>
      </c>
      <c r="Z376" s="20">
        <v>1981</v>
      </c>
      <c r="AA376" s="20">
        <v>1982</v>
      </c>
      <c r="AB376" s="20">
        <v>1983</v>
      </c>
      <c r="AC376" s="20">
        <v>1984</v>
      </c>
      <c r="AD376" s="20">
        <v>1985</v>
      </c>
      <c r="AE376" s="20">
        <v>1986</v>
      </c>
      <c r="AF376" s="20">
        <v>1987</v>
      </c>
      <c r="AG376" s="20">
        <v>1988</v>
      </c>
      <c r="AH376" s="20">
        <v>1989</v>
      </c>
      <c r="AI376" s="20">
        <v>1990</v>
      </c>
      <c r="AJ376" s="20">
        <v>1991</v>
      </c>
      <c r="AK376" s="20">
        <v>1992</v>
      </c>
      <c r="AL376" s="20">
        <v>1993</v>
      </c>
      <c r="AM376" s="20">
        <v>1994</v>
      </c>
      <c r="AN376" s="20">
        <v>1995</v>
      </c>
      <c r="AO376" s="20">
        <v>1996</v>
      </c>
      <c r="AP376" s="20">
        <v>1997</v>
      </c>
      <c r="AQ376" s="20">
        <v>1998</v>
      </c>
      <c r="AR376" s="20">
        <v>1999</v>
      </c>
      <c r="AS376" s="20">
        <v>2000</v>
      </c>
      <c r="AT376" s="20">
        <v>2001</v>
      </c>
      <c r="AU376" s="20">
        <v>2002</v>
      </c>
      <c r="AV376" s="20">
        <v>2003</v>
      </c>
      <c r="AW376" s="20">
        <v>2004</v>
      </c>
      <c r="AX376" s="20">
        <v>2005</v>
      </c>
      <c r="AY376" s="20">
        <v>2006</v>
      </c>
      <c r="AZ376" s="20">
        <v>2007</v>
      </c>
      <c r="BA376" s="20">
        <v>2008</v>
      </c>
      <c r="BB376" s="20">
        <v>2009</v>
      </c>
      <c r="BC376" s="20">
        <v>2010</v>
      </c>
      <c r="BD376" s="20">
        <v>2011</v>
      </c>
      <c r="BE376" s="20">
        <v>2012</v>
      </c>
      <c r="BF376" s="20">
        <v>2013</v>
      </c>
      <c r="BG376" s="20">
        <v>2014</v>
      </c>
      <c r="BH376" s="38"/>
      <c r="BI376" s="180"/>
      <c r="BJ376" s="180"/>
      <c r="BK376" s="48">
        <v>2011</v>
      </c>
      <c r="BL376" s="48">
        <v>2012</v>
      </c>
      <c r="BM376" s="48">
        <v>2013</v>
      </c>
      <c r="BN376" s="48">
        <v>2014</v>
      </c>
      <c r="BO376" s="48" t="s">
        <v>107</v>
      </c>
      <c r="BP376" s="48" t="s">
        <v>108</v>
      </c>
      <c r="BQ376" s="48" t="s">
        <v>109</v>
      </c>
    </row>
    <row r="377" spans="1:246" x14ac:dyDescent="0.2">
      <c r="A377" s="49" t="s">
        <v>110</v>
      </c>
      <c r="B377" s="50" t="s">
        <v>13</v>
      </c>
      <c r="C377" s="50" t="s">
        <v>15</v>
      </c>
      <c r="D377" s="50" t="s">
        <v>110</v>
      </c>
      <c r="E377" s="50" t="s">
        <v>12</v>
      </c>
      <c r="F377" s="1">
        <v>0.64870000000000005</v>
      </c>
      <c r="G377" s="1">
        <v>0.64200000000000002</v>
      </c>
      <c r="H377" s="1">
        <v>0.5837</v>
      </c>
      <c r="I377" s="1">
        <v>0.50819999999999999</v>
      </c>
      <c r="J377" s="1">
        <v>0.47589999999999999</v>
      </c>
      <c r="K377" s="1">
        <v>0.42120000000000002</v>
      </c>
      <c r="L377" s="1">
        <v>0.36659999999999998</v>
      </c>
      <c r="M377" s="1">
        <v>0.32240000000000002</v>
      </c>
      <c r="N377" s="1">
        <v>0.28649999999999998</v>
      </c>
      <c r="O377" s="1">
        <v>0.22919999999999999</v>
      </c>
      <c r="P377" s="1">
        <v>0.1663</v>
      </c>
      <c r="Q377" s="1">
        <v>0.1137</v>
      </c>
      <c r="R377" s="1">
        <v>7.4899999999999994E-2</v>
      </c>
      <c r="S377" s="1">
        <v>8.2799999999999999E-2</v>
      </c>
      <c r="T377" s="1">
        <v>8.9599999999999999E-2</v>
      </c>
      <c r="U377" s="1">
        <v>8.9099999999999999E-2</v>
      </c>
      <c r="V377" s="1">
        <v>8.5999999999999993E-2</v>
      </c>
      <c r="W377" s="1">
        <v>0.112</v>
      </c>
      <c r="X377" s="1">
        <v>0.14899999999999999</v>
      </c>
      <c r="Y377" s="1">
        <v>0.19109999999999999</v>
      </c>
      <c r="Z377" s="1">
        <v>0.22439999999999999</v>
      </c>
      <c r="AA377" s="1">
        <v>0.2278</v>
      </c>
      <c r="AB377" s="1">
        <v>0.22939999999999999</v>
      </c>
      <c r="AC377" s="1">
        <v>0.2319</v>
      </c>
      <c r="AD377" s="1">
        <v>0.23400000000000001</v>
      </c>
      <c r="AE377" s="1">
        <v>0.2455</v>
      </c>
      <c r="AF377" s="1">
        <v>0.27110000000000001</v>
      </c>
      <c r="AG377" s="1">
        <v>0.28199999999999997</v>
      </c>
      <c r="AH377" s="1">
        <v>0.2838</v>
      </c>
      <c r="AI377" s="1">
        <v>0.26040000000000002</v>
      </c>
      <c r="AJ377" s="1">
        <v>0.2387</v>
      </c>
      <c r="AK377" s="1">
        <v>0.2145</v>
      </c>
      <c r="AL377" s="1">
        <v>0.18360000000000001</v>
      </c>
      <c r="AM377" s="1">
        <v>0.15190000000000001</v>
      </c>
      <c r="AN377" s="1">
        <v>0.15129999999999999</v>
      </c>
      <c r="AO377" s="1">
        <v>0.1585</v>
      </c>
      <c r="AP377" s="1">
        <v>0.1575</v>
      </c>
      <c r="AQ377" s="1">
        <v>0.16220000000000001</v>
      </c>
      <c r="AR377" s="1">
        <v>0.16880000000000001</v>
      </c>
      <c r="AS377" s="1">
        <v>0.183</v>
      </c>
      <c r="AT377" s="1">
        <v>0.19689999999999999</v>
      </c>
      <c r="AU377" s="1">
        <v>0.2069</v>
      </c>
      <c r="AV377" s="1">
        <v>0.2122</v>
      </c>
      <c r="AW377" s="1">
        <v>0.21260000000000001</v>
      </c>
      <c r="AX377" s="1">
        <v>0.2135</v>
      </c>
      <c r="AY377" s="1">
        <v>0.21829999999999999</v>
      </c>
      <c r="AZ377" s="1">
        <v>0.2097</v>
      </c>
      <c r="BA377" s="1">
        <v>0.20880000000000001</v>
      </c>
      <c r="BB377" s="1">
        <v>0.20830000000000001</v>
      </c>
      <c r="BC377" s="1">
        <v>0.2069</v>
      </c>
      <c r="BD377" s="1">
        <v>0.21149999999999999</v>
      </c>
      <c r="BE377" s="1">
        <v>0.2092</v>
      </c>
      <c r="BF377" s="1">
        <v>0.2102</v>
      </c>
      <c r="BG377" s="51">
        <f>BF377+(BF377*BQ377)</f>
        <v>0.21062</v>
      </c>
      <c r="BH377" s="38"/>
      <c r="BI377" s="50" t="s">
        <v>110</v>
      </c>
      <c r="BJ377" s="50" t="s">
        <v>111</v>
      </c>
      <c r="BK377" s="1"/>
      <c r="BL377" s="1"/>
      <c r="BM377" s="1">
        <v>0.2102</v>
      </c>
      <c r="BN377" s="1">
        <v>0.21062</v>
      </c>
      <c r="BO377" s="52"/>
      <c r="BP377" s="52"/>
      <c r="BQ377" s="52">
        <f>(BN377-BM377)/BM377</f>
        <v>1.9980970504281815E-3</v>
      </c>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c r="CY377" s="37"/>
      <c r="CZ377" s="37"/>
      <c r="DA377" s="37"/>
      <c r="DB377" s="37"/>
      <c r="DC377" s="37"/>
      <c r="DD377" s="37"/>
      <c r="DE377" s="37"/>
      <c r="DF377" s="37"/>
      <c r="DG377" s="37"/>
      <c r="DH377" s="37"/>
      <c r="DI377" s="37"/>
      <c r="DJ377" s="37"/>
      <c r="DK377" s="37"/>
      <c r="DL377" s="37"/>
      <c r="DM377" s="37"/>
      <c r="DN377" s="37"/>
      <c r="DO377" s="37"/>
      <c r="DP377" s="37"/>
      <c r="DQ377" s="37"/>
      <c r="DR377" s="37"/>
      <c r="DS377" s="37"/>
      <c r="DT377" s="37"/>
      <c r="DU377" s="37"/>
      <c r="DV377" s="37"/>
      <c r="DW377" s="37"/>
      <c r="DX377" s="37"/>
      <c r="DY377" s="37"/>
      <c r="DZ377" s="37"/>
      <c r="EA377" s="37"/>
      <c r="EB377" s="37"/>
      <c r="EC377" s="37"/>
      <c r="ED377" s="37"/>
      <c r="EE377" s="37"/>
      <c r="EF377" s="37"/>
      <c r="EG377" s="37"/>
      <c r="EH377" s="37"/>
      <c r="EI377" s="37"/>
      <c r="EJ377" s="37"/>
      <c r="EK377" s="37"/>
      <c r="EL377" s="37"/>
      <c r="EM377" s="37"/>
      <c r="EN377" s="37"/>
      <c r="EO377" s="37"/>
      <c r="EP377" s="37"/>
      <c r="EQ377" s="37"/>
      <c r="ER377" s="37"/>
      <c r="ES377" s="37"/>
      <c r="ET377" s="37"/>
      <c r="EU377" s="37"/>
      <c r="EV377" s="37"/>
      <c r="EW377" s="37"/>
      <c r="EX377" s="37"/>
      <c r="EY377" s="37"/>
      <c r="EZ377" s="37"/>
      <c r="FA377" s="37"/>
      <c r="FB377" s="37"/>
      <c r="FC377" s="37"/>
      <c r="FD377" s="37"/>
      <c r="FE377" s="37"/>
      <c r="FF377" s="37"/>
      <c r="FG377" s="37"/>
      <c r="FH377" s="37"/>
      <c r="FI377" s="37"/>
      <c r="FJ377" s="37"/>
      <c r="FK377" s="37"/>
      <c r="FL377" s="37"/>
      <c r="FM377" s="37"/>
      <c r="FN377" s="37"/>
      <c r="FO377" s="37"/>
      <c r="FP377" s="37"/>
      <c r="FQ377" s="37"/>
      <c r="FR377" s="37"/>
      <c r="FS377" s="37"/>
      <c r="FT377" s="37"/>
      <c r="FU377" s="37"/>
      <c r="FV377" s="37"/>
      <c r="FW377" s="37"/>
      <c r="FX377" s="37"/>
      <c r="FY377" s="37"/>
      <c r="FZ377" s="37"/>
      <c r="GA377" s="37"/>
      <c r="GB377" s="37"/>
      <c r="GC377" s="37"/>
      <c r="GD377" s="37"/>
      <c r="GE377" s="37"/>
      <c r="GF377" s="37"/>
      <c r="GG377" s="37"/>
      <c r="GH377" s="37"/>
      <c r="GI377" s="37"/>
      <c r="GJ377" s="37"/>
      <c r="GK377" s="37"/>
      <c r="GL377" s="37"/>
      <c r="GM377" s="37"/>
      <c r="GN377" s="37"/>
      <c r="GO377" s="37"/>
      <c r="GP377" s="37"/>
      <c r="GQ377" s="37"/>
      <c r="GR377" s="37"/>
      <c r="GS377" s="37"/>
      <c r="GT377" s="37"/>
      <c r="GU377" s="37"/>
      <c r="GV377" s="37"/>
      <c r="GW377" s="37"/>
      <c r="GX377" s="37"/>
      <c r="GY377" s="37"/>
      <c r="GZ377" s="37"/>
      <c r="HA377" s="37"/>
      <c r="HB377" s="37"/>
      <c r="HC377" s="37"/>
      <c r="HD377" s="37"/>
      <c r="HE377" s="37"/>
      <c r="HF377" s="37"/>
      <c r="HG377" s="37"/>
      <c r="HH377" s="37"/>
      <c r="HI377" s="37"/>
      <c r="HJ377" s="37"/>
      <c r="HK377" s="37"/>
      <c r="HL377" s="37"/>
      <c r="HM377" s="37"/>
      <c r="HN377" s="37"/>
      <c r="HO377" s="37"/>
      <c r="HP377" s="37"/>
      <c r="HQ377" s="37"/>
      <c r="HR377" s="37"/>
      <c r="HS377" s="37"/>
      <c r="HT377" s="37"/>
      <c r="HU377" s="37"/>
      <c r="HV377" s="37"/>
      <c r="HW377" s="37"/>
      <c r="HX377" s="37"/>
      <c r="HY377" s="37"/>
      <c r="HZ377" s="37"/>
      <c r="IA377" s="37"/>
      <c r="IB377" s="37"/>
      <c r="IC377" s="37"/>
      <c r="ID377" s="37"/>
      <c r="IE377" s="37"/>
      <c r="IF377" s="37"/>
      <c r="IG377" s="37"/>
      <c r="IH377" s="37"/>
      <c r="II377" s="37"/>
      <c r="IJ377" s="37"/>
      <c r="IK377" s="37"/>
      <c r="IL377" s="37"/>
    </row>
    <row r="378" spans="1:246" x14ac:dyDescent="0.2">
      <c r="A378" s="53" t="s">
        <v>110</v>
      </c>
      <c r="B378" s="54" t="s">
        <v>11</v>
      </c>
      <c r="C378" s="54" t="s">
        <v>14</v>
      </c>
      <c r="D378" s="54" t="s">
        <v>110</v>
      </c>
      <c r="E378" s="54" t="s">
        <v>11</v>
      </c>
      <c r="F378" s="55">
        <v>2.7454909999999999</v>
      </c>
      <c r="G378" s="55">
        <v>2.5404979999999999</v>
      </c>
      <c r="H378" s="55">
        <v>1.2258009999999999</v>
      </c>
      <c r="I378" s="55">
        <v>2.4478550000000001</v>
      </c>
      <c r="J378" s="55">
        <v>2.7043499999999998</v>
      </c>
      <c r="K378" s="55">
        <v>2.431149</v>
      </c>
      <c r="L378" s="55">
        <v>2.7193130000000001</v>
      </c>
      <c r="M378" s="55">
        <v>3.1389580000000001</v>
      </c>
      <c r="N378" s="55">
        <v>2.645375</v>
      </c>
      <c r="O378" s="55">
        <v>2.0663179999999999</v>
      </c>
      <c r="P378" s="55">
        <v>2.6476250000000001</v>
      </c>
      <c r="Q378" s="55">
        <v>2.4969220000000001</v>
      </c>
      <c r="R378" s="55">
        <v>2.7009349999999999</v>
      </c>
      <c r="S378" s="55">
        <v>2.7983090000000002</v>
      </c>
      <c r="T378" s="55">
        <v>2.6863839999999999</v>
      </c>
      <c r="U378" s="55">
        <v>2.4960720000000003</v>
      </c>
      <c r="V378" s="55">
        <v>2.748837</v>
      </c>
      <c r="W378" s="55">
        <v>3.2741069999999999</v>
      </c>
      <c r="X378" s="55">
        <v>3.6328860000000001</v>
      </c>
      <c r="Y378" s="55">
        <v>3.049712</v>
      </c>
      <c r="Z378" s="55">
        <v>2.6176470000000003</v>
      </c>
      <c r="AA378" s="55">
        <v>3.2563650000000002</v>
      </c>
      <c r="AB378" s="55">
        <v>3.0309499999999998</v>
      </c>
      <c r="AC378" s="55">
        <v>3.193187</v>
      </c>
      <c r="AD378" s="55">
        <v>3.735897</v>
      </c>
      <c r="AE378" s="55">
        <v>3.5670059999999997</v>
      </c>
      <c r="AF378" s="55">
        <v>3.1859090000000001</v>
      </c>
      <c r="AG378" s="55">
        <v>3.6205669999999999</v>
      </c>
      <c r="AH378" s="55">
        <v>3.4689919999999996</v>
      </c>
      <c r="AI378" s="55">
        <v>3.6539940000000004</v>
      </c>
      <c r="AJ378" s="55">
        <v>3.1797240000000002</v>
      </c>
      <c r="AK378" s="55">
        <v>3.5370629999999998</v>
      </c>
      <c r="AL378" s="55">
        <v>3.4738559999999996</v>
      </c>
      <c r="AM378" s="55">
        <v>3.7182360000000001</v>
      </c>
      <c r="AN378" s="55">
        <v>2.9319229999999998</v>
      </c>
      <c r="AO378" s="55">
        <v>3.0164040000000001</v>
      </c>
      <c r="AP378" s="55">
        <v>3.6387300000000002</v>
      </c>
      <c r="AQ378" s="55">
        <v>3.5110969999999999</v>
      </c>
      <c r="AR378" s="55">
        <v>3.4543839999999997</v>
      </c>
      <c r="AS378" s="55">
        <v>3.7606559999999996</v>
      </c>
      <c r="AT378" s="55">
        <v>3.5545960000000001</v>
      </c>
      <c r="AU378" s="55">
        <v>4.0009670000000002</v>
      </c>
      <c r="AV378" s="55">
        <v>4.0334589999999997</v>
      </c>
      <c r="AW378" s="55">
        <v>4.0465660000000003</v>
      </c>
      <c r="AX378" s="55">
        <v>4.0969559999999996</v>
      </c>
      <c r="AY378" s="55">
        <v>3.835089</v>
      </c>
      <c r="AZ378" s="55">
        <v>4.3400099999999995</v>
      </c>
      <c r="BA378" s="55">
        <v>4.220307</v>
      </c>
      <c r="BB378" s="55">
        <v>3.2366779999999999</v>
      </c>
      <c r="BC378" s="55">
        <v>2.7612369999999999</v>
      </c>
      <c r="BD378" s="55">
        <v>3.5286050000000002</v>
      </c>
      <c r="BE378" s="55">
        <v>4.1003819999999997</v>
      </c>
      <c r="BF378" s="55">
        <v>3.8615599999999999</v>
      </c>
      <c r="BG378" s="56">
        <f>BG379/BG377</f>
        <v>4.0342130879837281</v>
      </c>
      <c r="BH378" s="38"/>
      <c r="BI378" s="54"/>
      <c r="BJ378" s="54"/>
      <c r="BK378" s="55"/>
      <c r="BL378" s="55"/>
      <c r="BM378" s="55"/>
      <c r="BN378" s="55"/>
      <c r="BO378" s="57"/>
      <c r="BP378" s="57"/>
      <c r="BQ378" s="5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c r="DL378" s="37"/>
      <c r="DM378" s="37"/>
      <c r="DN378" s="37"/>
      <c r="DO378" s="37"/>
      <c r="DP378" s="37"/>
      <c r="DQ378" s="37"/>
      <c r="DR378" s="37"/>
      <c r="DS378" s="37"/>
      <c r="DT378" s="37"/>
      <c r="DU378" s="37"/>
      <c r="DV378" s="37"/>
      <c r="DW378" s="37"/>
      <c r="DX378" s="37"/>
      <c r="DY378" s="37"/>
      <c r="DZ378" s="37"/>
      <c r="EA378" s="37"/>
      <c r="EB378" s="37"/>
      <c r="EC378" s="37"/>
      <c r="ED378" s="37"/>
      <c r="EE378" s="37"/>
      <c r="EF378" s="37"/>
      <c r="EG378" s="37"/>
      <c r="EH378" s="37"/>
      <c r="EI378" s="37"/>
      <c r="EJ378" s="37"/>
      <c r="EK378" s="37"/>
      <c r="EL378" s="37"/>
      <c r="EM378" s="37"/>
      <c r="EN378" s="37"/>
      <c r="EO378" s="37"/>
      <c r="EP378" s="37"/>
      <c r="EQ378" s="37"/>
      <c r="ER378" s="37"/>
      <c r="ES378" s="37"/>
      <c r="ET378" s="37"/>
      <c r="EU378" s="37"/>
      <c r="EV378" s="37"/>
      <c r="EW378" s="37"/>
      <c r="EX378" s="37"/>
      <c r="EY378" s="37"/>
      <c r="EZ378" s="37"/>
      <c r="FA378" s="37"/>
      <c r="FB378" s="37"/>
      <c r="FC378" s="37"/>
      <c r="FD378" s="37"/>
      <c r="FE378" s="37"/>
      <c r="FF378" s="37"/>
      <c r="FG378" s="37"/>
      <c r="FH378" s="37"/>
      <c r="FI378" s="37"/>
      <c r="FJ378" s="37"/>
      <c r="FK378" s="37"/>
      <c r="FL378" s="37"/>
      <c r="FM378" s="37"/>
      <c r="FN378" s="37"/>
      <c r="FO378" s="37"/>
      <c r="FP378" s="37"/>
      <c r="FQ378" s="37"/>
      <c r="FR378" s="37"/>
      <c r="FS378" s="37"/>
      <c r="FT378" s="37"/>
      <c r="FU378" s="37"/>
      <c r="FV378" s="37"/>
      <c r="FW378" s="37"/>
      <c r="FX378" s="37"/>
      <c r="FY378" s="37"/>
      <c r="FZ378" s="37"/>
      <c r="GA378" s="37"/>
      <c r="GB378" s="37"/>
      <c r="GC378" s="37"/>
      <c r="GD378" s="37"/>
      <c r="GE378" s="37"/>
      <c r="GF378" s="37"/>
      <c r="GG378" s="37"/>
      <c r="GH378" s="37"/>
      <c r="GI378" s="37"/>
      <c r="GJ378" s="37"/>
      <c r="GK378" s="37"/>
      <c r="GL378" s="37"/>
      <c r="GM378" s="37"/>
      <c r="GN378" s="37"/>
      <c r="GO378" s="37"/>
      <c r="GP378" s="37"/>
      <c r="GQ378" s="37"/>
      <c r="GR378" s="37"/>
      <c r="GS378" s="37"/>
      <c r="GT378" s="37"/>
      <c r="GU378" s="37"/>
      <c r="GV378" s="37"/>
      <c r="GW378" s="37"/>
      <c r="GX378" s="37"/>
      <c r="GY378" s="37"/>
      <c r="GZ378" s="37"/>
      <c r="HA378" s="37"/>
      <c r="HB378" s="37"/>
      <c r="HC378" s="37"/>
      <c r="HD378" s="37"/>
      <c r="HE378" s="37"/>
      <c r="HF378" s="37"/>
      <c r="HG378" s="37"/>
      <c r="HH378" s="37"/>
      <c r="HI378" s="37"/>
      <c r="HJ378" s="37"/>
      <c r="HK378" s="37"/>
      <c r="HL378" s="37"/>
      <c r="HM378" s="37"/>
      <c r="HN378" s="37"/>
      <c r="HO378" s="37"/>
      <c r="HP378" s="37"/>
      <c r="HQ378" s="37"/>
      <c r="HR378" s="37"/>
      <c r="HS378" s="37"/>
      <c r="HT378" s="37"/>
      <c r="HU378" s="37"/>
      <c r="HV378" s="37"/>
      <c r="HW378" s="37"/>
      <c r="HX378" s="37"/>
      <c r="HY378" s="37"/>
      <c r="HZ378" s="37"/>
      <c r="IA378" s="37"/>
      <c r="IB378" s="37"/>
      <c r="IC378" s="37"/>
      <c r="ID378" s="37"/>
      <c r="IE378" s="37"/>
      <c r="IF378" s="37"/>
      <c r="IG378" s="37"/>
      <c r="IH378" s="37"/>
      <c r="II378" s="37"/>
      <c r="IJ378" s="37"/>
      <c r="IK378" s="37"/>
      <c r="IL378" s="37"/>
    </row>
    <row r="379" spans="1:246" x14ac:dyDescent="0.2">
      <c r="A379" s="53" t="s">
        <v>110</v>
      </c>
      <c r="B379" s="54" t="s">
        <v>112</v>
      </c>
      <c r="C379" s="54" t="s">
        <v>113</v>
      </c>
      <c r="D379" s="54" t="s">
        <v>110</v>
      </c>
      <c r="E379" s="54" t="s">
        <v>114</v>
      </c>
      <c r="F379" s="2">
        <v>1.7809999999999999</v>
      </c>
      <c r="G379" s="2">
        <v>1.631</v>
      </c>
      <c r="H379" s="2">
        <v>0.71550000000000002</v>
      </c>
      <c r="I379" s="2">
        <v>1.244</v>
      </c>
      <c r="J379" s="2">
        <v>1.2869999999999999</v>
      </c>
      <c r="K379" s="2">
        <v>1.024</v>
      </c>
      <c r="L379" s="2">
        <v>0.99690000000000001</v>
      </c>
      <c r="M379" s="2">
        <v>1.012</v>
      </c>
      <c r="N379" s="2">
        <v>0.75790000000000002</v>
      </c>
      <c r="O379" s="2">
        <v>0.47360000000000002</v>
      </c>
      <c r="P379" s="2">
        <v>0.44030000000000002</v>
      </c>
      <c r="Q379" s="2">
        <v>0.28389999999999999</v>
      </c>
      <c r="R379" s="2">
        <v>0.20230000000000001</v>
      </c>
      <c r="S379" s="2">
        <v>0.23169999999999999</v>
      </c>
      <c r="T379" s="2">
        <v>0.2407</v>
      </c>
      <c r="U379" s="2">
        <v>0.22239999999999999</v>
      </c>
      <c r="V379" s="2">
        <v>0.2364</v>
      </c>
      <c r="W379" s="2">
        <v>0.36670000000000003</v>
      </c>
      <c r="X379" s="2">
        <v>0.5413</v>
      </c>
      <c r="Y379" s="2">
        <v>0.58279999999999998</v>
      </c>
      <c r="Z379" s="2">
        <v>0.58740000000000003</v>
      </c>
      <c r="AA379" s="2">
        <v>0.74180000000000001</v>
      </c>
      <c r="AB379" s="2">
        <v>0.69530000000000003</v>
      </c>
      <c r="AC379" s="2">
        <v>0.74050000000000005</v>
      </c>
      <c r="AD379" s="2">
        <v>0.87419999999999998</v>
      </c>
      <c r="AE379" s="2">
        <v>0.87570000000000003</v>
      </c>
      <c r="AF379" s="2">
        <v>0.86370000000000002</v>
      </c>
      <c r="AG379" s="2">
        <v>1.0209999999999999</v>
      </c>
      <c r="AH379" s="2">
        <v>0.98450000000000004</v>
      </c>
      <c r="AI379" s="2">
        <v>0.95150000000000001</v>
      </c>
      <c r="AJ379" s="2">
        <v>0.75900000000000001</v>
      </c>
      <c r="AK379" s="2">
        <v>0.75870000000000004</v>
      </c>
      <c r="AL379" s="2">
        <v>0.63780000000000003</v>
      </c>
      <c r="AM379" s="2">
        <v>0.56479999999999997</v>
      </c>
      <c r="AN379" s="2">
        <v>0.44359999999999999</v>
      </c>
      <c r="AO379" s="2">
        <v>0.47810000000000002</v>
      </c>
      <c r="AP379" s="2">
        <v>0.57310000000000005</v>
      </c>
      <c r="AQ379" s="2">
        <v>0.56950000000000001</v>
      </c>
      <c r="AR379" s="2">
        <v>0.58309999999999995</v>
      </c>
      <c r="AS379" s="2">
        <v>0.68820000000000003</v>
      </c>
      <c r="AT379" s="2">
        <v>0.69989999999999997</v>
      </c>
      <c r="AU379" s="2">
        <v>0.82779999999999998</v>
      </c>
      <c r="AV379" s="2">
        <v>0.85589999999999999</v>
      </c>
      <c r="AW379" s="2">
        <v>0.86029999999999995</v>
      </c>
      <c r="AX379" s="2">
        <v>0.87470000000000003</v>
      </c>
      <c r="AY379" s="2">
        <v>0.83720000000000006</v>
      </c>
      <c r="AZ379" s="2">
        <v>0.91010000000000002</v>
      </c>
      <c r="BA379" s="2">
        <v>0.88119999999999998</v>
      </c>
      <c r="BB379" s="2">
        <v>0.67420000000000002</v>
      </c>
      <c r="BC379" s="2">
        <v>0.57130000000000003</v>
      </c>
      <c r="BD379" s="2">
        <v>0.74629999999999996</v>
      </c>
      <c r="BE379" s="2">
        <v>0.85780000000000001</v>
      </c>
      <c r="BF379" s="2">
        <v>0.81169999999999998</v>
      </c>
      <c r="BG379" s="58">
        <f>BF379+(BF379*BQ379)</f>
        <v>0.84968596059113288</v>
      </c>
      <c r="BH379" s="38"/>
      <c r="BI379" s="54" t="s">
        <v>110</v>
      </c>
      <c r="BJ379" s="54" t="s">
        <v>115</v>
      </c>
      <c r="BK379" s="2"/>
      <c r="BL379" s="2"/>
      <c r="BM379" s="2">
        <v>0.81200000000000006</v>
      </c>
      <c r="BN379" s="2">
        <v>0.85</v>
      </c>
      <c r="BO379" s="57"/>
      <c r="BP379" s="57"/>
      <c r="BQ379" s="57">
        <f>(BN379-BM379)/BM379</f>
        <v>4.6798029556650148E-2</v>
      </c>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c r="CY379" s="37"/>
      <c r="CZ379" s="37"/>
      <c r="DA379" s="37"/>
      <c r="DB379" s="37"/>
      <c r="DC379" s="37"/>
      <c r="DD379" s="37"/>
      <c r="DE379" s="37"/>
      <c r="DF379" s="37"/>
      <c r="DG379" s="37"/>
      <c r="DH379" s="37"/>
      <c r="DI379" s="37"/>
      <c r="DJ379" s="37"/>
      <c r="DK379" s="37"/>
      <c r="DL379" s="37"/>
      <c r="DM379" s="37"/>
      <c r="DN379" s="37"/>
      <c r="DO379" s="37"/>
      <c r="DP379" s="37"/>
      <c r="DQ379" s="37"/>
      <c r="DR379" s="37"/>
      <c r="DS379" s="37"/>
      <c r="DT379" s="37"/>
      <c r="DU379" s="37"/>
      <c r="DV379" s="37"/>
      <c r="DW379" s="37"/>
      <c r="DX379" s="37"/>
      <c r="DY379" s="37"/>
      <c r="DZ379" s="37"/>
      <c r="EA379" s="37"/>
      <c r="EB379" s="37"/>
      <c r="EC379" s="37"/>
      <c r="ED379" s="37"/>
      <c r="EE379" s="37"/>
      <c r="EF379" s="37"/>
      <c r="EG379" s="37"/>
      <c r="EH379" s="37"/>
      <c r="EI379" s="37"/>
      <c r="EJ379" s="37"/>
      <c r="EK379" s="37"/>
      <c r="EL379" s="37"/>
      <c r="EM379" s="37"/>
      <c r="EN379" s="37"/>
      <c r="EO379" s="37"/>
      <c r="EP379" s="37"/>
      <c r="EQ379" s="37"/>
      <c r="ER379" s="37"/>
      <c r="ES379" s="37"/>
      <c r="ET379" s="37"/>
      <c r="EU379" s="37"/>
      <c r="EV379" s="37"/>
      <c r="EW379" s="37"/>
      <c r="EX379" s="37"/>
      <c r="EY379" s="37"/>
      <c r="EZ379" s="37"/>
      <c r="FA379" s="37"/>
      <c r="FB379" s="37"/>
      <c r="FC379" s="37"/>
      <c r="FD379" s="37"/>
      <c r="FE379" s="37"/>
      <c r="FF379" s="37"/>
      <c r="FG379" s="37"/>
      <c r="FH379" s="37"/>
      <c r="FI379" s="37"/>
      <c r="FJ379" s="37"/>
      <c r="FK379" s="37"/>
      <c r="FL379" s="37"/>
      <c r="FM379" s="37"/>
      <c r="FN379" s="37"/>
      <c r="FO379" s="37"/>
      <c r="FP379" s="37"/>
      <c r="FQ379" s="37"/>
      <c r="FR379" s="37"/>
      <c r="FS379" s="37"/>
      <c r="FT379" s="37"/>
      <c r="FU379" s="37"/>
      <c r="FV379" s="37"/>
      <c r="FW379" s="37"/>
      <c r="FX379" s="37"/>
      <c r="FY379" s="37"/>
      <c r="FZ379" s="37"/>
      <c r="GA379" s="37"/>
      <c r="GB379" s="37"/>
      <c r="GC379" s="37"/>
      <c r="GD379" s="37"/>
      <c r="GE379" s="37"/>
      <c r="GF379" s="37"/>
      <c r="GG379" s="37"/>
      <c r="GH379" s="37"/>
      <c r="GI379" s="37"/>
      <c r="GJ379" s="37"/>
      <c r="GK379" s="37"/>
      <c r="GL379" s="37"/>
      <c r="GM379" s="37"/>
      <c r="GN379" s="37"/>
      <c r="GO379" s="37"/>
      <c r="GP379" s="37"/>
      <c r="GQ379" s="37"/>
      <c r="GR379" s="37"/>
      <c r="GS379" s="37"/>
      <c r="GT379" s="37"/>
      <c r="GU379" s="37"/>
      <c r="GV379" s="37"/>
      <c r="GW379" s="37"/>
      <c r="GX379" s="37"/>
      <c r="GY379" s="37"/>
      <c r="GZ379" s="37"/>
      <c r="HA379" s="37"/>
      <c r="HB379" s="37"/>
      <c r="HC379" s="37"/>
      <c r="HD379" s="37"/>
      <c r="HE379" s="37"/>
      <c r="HF379" s="37"/>
      <c r="HG379" s="37"/>
      <c r="HH379" s="37"/>
      <c r="HI379" s="37"/>
      <c r="HJ379" s="37"/>
      <c r="HK379" s="37"/>
      <c r="HL379" s="37"/>
      <c r="HM379" s="37"/>
      <c r="HN379" s="37"/>
      <c r="HO379" s="37"/>
      <c r="HP379" s="37"/>
      <c r="HQ379" s="37"/>
      <c r="HR379" s="37"/>
      <c r="HS379" s="37"/>
      <c r="HT379" s="37"/>
      <c r="HU379" s="37"/>
      <c r="HV379" s="37"/>
      <c r="HW379" s="37"/>
      <c r="HX379" s="37"/>
      <c r="HY379" s="37"/>
      <c r="HZ379" s="37"/>
      <c r="IA379" s="37"/>
      <c r="IB379" s="37"/>
      <c r="IC379" s="37"/>
      <c r="ID379" s="37"/>
      <c r="IE379" s="37"/>
      <c r="IF379" s="37"/>
      <c r="IG379" s="37"/>
      <c r="IH379" s="37"/>
      <c r="II379" s="37"/>
      <c r="IJ379" s="37"/>
      <c r="IK379" s="37"/>
      <c r="IL379" s="37"/>
    </row>
    <row r="380" spans="1:246" x14ac:dyDescent="0.2">
      <c r="A380" s="49" t="s">
        <v>116</v>
      </c>
      <c r="B380" s="50" t="s">
        <v>13</v>
      </c>
      <c r="C380" s="50" t="s">
        <v>15</v>
      </c>
      <c r="D380" s="50" t="s">
        <v>116</v>
      </c>
      <c r="E380" s="50" t="s">
        <v>12</v>
      </c>
      <c r="F380" s="1">
        <v>4.3099999999999999E-2</v>
      </c>
      <c r="G380" s="1">
        <v>4.2099999999999999E-2</v>
      </c>
      <c r="H380" s="1">
        <v>3.85E-2</v>
      </c>
      <c r="I380" s="1">
        <v>3.56E-2</v>
      </c>
      <c r="J380" s="1">
        <v>3.0099999999999998E-2</v>
      </c>
      <c r="K380" s="1">
        <v>2.6100000000000002E-2</v>
      </c>
      <c r="L380" s="1">
        <v>2.1399999999999999E-2</v>
      </c>
      <c r="M380" s="1">
        <v>1.7999999999999999E-2</v>
      </c>
      <c r="N380" s="1">
        <v>1.46E-2</v>
      </c>
      <c r="O380" s="1">
        <v>1.1900000000000001E-2</v>
      </c>
      <c r="P380" s="1">
        <v>0.01</v>
      </c>
      <c r="Q380" s="1">
        <v>8.0000000000000002E-3</v>
      </c>
      <c r="R380" s="1">
        <v>6.0000000000000001E-3</v>
      </c>
      <c r="S380" s="1">
        <v>5.3400000000000001E-3</v>
      </c>
      <c r="T380" s="1">
        <v>5.2100000000000002E-3</v>
      </c>
      <c r="U380" s="1">
        <v>4.1999999999999997E-3</v>
      </c>
      <c r="V380" s="1">
        <v>3.0899999999999999E-3</v>
      </c>
      <c r="W380" s="1">
        <v>2.3999999999999998E-3</v>
      </c>
      <c r="X380" s="1">
        <v>1.9300000000000001E-3</v>
      </c>
      <c r="Y380" s="1">
        <v>1.7600000000000001E-3</v>
      </c>
      <c r="Z380" s="1">
        <v>1.4E-3</v>
      </c>
      <c r="AA380" s="1">
        <v>1.01E-3</v>
      </c>
      <c r="AB380" s="1">
        <v>7.8299999999999995E-4</v>
      </c>
      <c r="AC380" s="1">
        <v>7.4399999999999998E-4</v>
      </c>
      <c r="AD380" s="1">
        <v>6.3400000000000001E-4</v>
      </c>
      <c r="AE380" s="1">
        <v>5.0199999999999995E-4</v>
      </c>
      <c r="AF380" s="1">
        <v>4.2000000000000002E-4</v>
      </c>
      <c r="AG380" s="1">
        <v>3.3199999999999999E-4</v>
      </c>
      <c r="AH380" s="1">
        <v>3.1199999999999999E-4</v>
      </c>
      <c r="AI380" s="1">
        <v>3.1700000000000001E-4</v>
      </c>
      <c r="AJ380" s="1">
        <v>3.0899999999999998E-4</v>
      </c>
      <c r="AK380" s="1">
        <v>2.7799999999999998E-4</v>
      </c>
      <c r="AL380" s="1">
        <v>2.0000000000000001E-4</v>
      </c>
      <c r="AM380" s="1">
        <v>1.6899999999999999E-4</v>
      </c>
      <c r="AN380" s="1">
        <v>1.2E-4</v>
      </c>
      <c r="AO380" s="1">
        <v>1.02E-4</v>
      </c>
      <c r="AP380" s="1">
        <v>1.0900000000000001E-4</v>
      </c>
      <c r="AQ380" s="1">
        <v>9.3999999999999994E-5</v>
      </c>
      <c r="AR380" s="1">
        <v>7.4999999999999993E-5</v>
      </c>
      <c r="AS380" s="1">
        <v>7.2999999999999999E-5</v>
      </c>
      <c r="AT380" s="1">
        <v>6.7999999999999999E-5</v>
      </c>
      <c r="AU380" s="1">
        <v>6.4999999999999994E-5</v>
      </c>
      <c r="AV380" s="1">
        <v>6.3999999999999997E-5</v>
      </c>
      <c r="AW380" s="1">
        <v>6.0000000000000002E-5</v>
      </c>
      <c r="AX380" s="1">
        <v>6.2000000000000003E-5</v>
      </c>
      <c r="AY380" s="1">
        <v>6.7000000000000002E-5</v>
      </c>
      <c r="AZ380" s="1">
        <v>5.8999999999999998E-5</v>
      </c>
      <c r="BA380" s="1">
        <v>5.8E-5</v>
      </c>
      <c r="BB380" s="1">
        <v>6.4999999999999994E-5</v>
      </c>
      <c r="BC380" s="1">
        <v>6.7999999999999999E-5</v>
      </c>
      <c r="BD380" s="1">
        <v>6.3999999999999997E-5</v>
      </c>
      <c r="BE380" s="1">
        <v>6.4999999999999994E-5</v>
      </c>
      <c r="BF380" s="1">
        <v>6.6000000000000005E-5</v>
      </c>
      <c r="BG380" s="51">
        <f>BF380+(BF380*BQ380)</f>
        <v>6.6000000000000005E-5</v>
      </c>
      <c r="BH380" s="38"/>
      <c r="BI380" s="50" t="s">
        <v>117</v>
      </c>
      <c r="BJ380" s="50" t="s">
        <v>118</v>
      </c>
      <c r="BK380" s="1"/>
      <c r="BL380" s="1"/>
      <c r="BM380" s="1">
        <v>1E-3</v>
      </c>
      <c r="BN380" s="1">
        <v>1E-3</v>
      </c>
      <c r="BO380" s="52"/>
      <c r="BP380" s="52"/>
      <c r="BQ380" s="52">
        <f>(BN380-BM380)/BM380</f>
        <v>0</v>
      </c>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c r="CY380" s="37"/>
      <c r="CZ380" s="37"/>
      <c r="DA380" s="37"/>
      <c r="DB380" s="37"/>
      <c r="DC380" s="37"/>
      <c r="DD380" s="37"/>
      <c r="DE380" s="37"/>
      <c r="DF380" s="37"/>
      <c r="DG380" s="37"/>
      <c r="DH380" s="37"/>
      <c r="DI380" s="37"/>
      <c r="DJ380" s="37"/>
      <c r="DK380" s="37"/>
      <c r="DL380" s="37"/>
      <c r="DM380" s="37"/>
      <c r="DN380" s="37"/>
      <c r="DO380" s="37"/>
      <c r="DP380" s="37"/>
      <c r="DQ380" s="37"/>
      <c r="DR380" s="37"/>
      <c r="DS380" s="37"/>
      <c r="DT380" s="37"/>
      <c r="DU380" s="37"/>
      <c r="DV380" s="37"/>
      <c r="DW380" s="37"/>
      <c r="DX380" s="37"/>
      <c r="DY380" s="37"/>
      <c r="DZ380" s="37"/>
      <c r="EA380" s="37"/>
      <c r="EB380" s="37"/>
      <c r="EC380" s="37"/>
      <c r="ED380" s="37"/>
      <c r="EE380" s="37"/>
      <c r="EF380" s="37"/>
      <c r="EG380" s="37"/>
      <c r="EH380" s="37"/>
      <c r="EI380" s="37"/>
      <c r="EJ380" s="37"/>
      <c r="EK380" s="37"/>
      <c r="EL380" s="37"/>
      <c r="EM380" s="37"/>
      <c r="EN380" s="37"/>
      <c r="EO380" s="37"/>
      <c r="EP380" s="37"/>
      <c r="EQ380" s="37"/>
      <c r="ER380" s="37"/>
      <c r="ES380" s="37"/>
      <c r="ET380" s="37"/>
      <c r="EU380" s="37"/>
      <c r="EV380" s="37"/>
      <c r="EW380" s="37"/>
      <c r="EX380" s="37"/>
      <c r="EY380" s="37"/>
      <c r="EZ380" s="37"/>
      <c r="FA380" s="37"/>
      <c r="FB380" s="37"/>
      <c r="FC380" s="37"/>
      <c r="FD380" s="37"/>
      <c r="FE380" s="37"/>
      <c r="FF380" s="37"/>
      <c r="FG380" s="37"/>
      <c r="FH380" s="37"/>
      <c r="FI380" s="37"/>
      <c r="FJ380" s="37"/>
      <c r="FK380" s="37"/>
      <c r="FL380" s="37"/>
      <c r="FM380" s="37"/>
      <c r="FN380" s="37"/>
      <c r="FO380" s="37"/>
      <c r="FP380" s="37"/>
      <c r="FQ380" s="37"/>
      <c r="FR380" s="37"/>
      <c r="FS380" s="37"/>
      <c r="FT380" s="37"/>
      <c r="FU380" s="37"/>
      <c r="FV380" s="37"/>
      <c r="FW380" s="37"/>
      <c r="FX380" s="37"/>
      <c r="FY380" s="37"/>
      <c r="FZ380" s="37"/>
      <c r="GA380" s="37"/>
      <c r="GB380" s="37"/>
      <c r="GC380" s="37"/>
      <c r="GD380" s="37"/>
      <c r="GE380" s="37"/>
      <c r="GF380" s="37"/>
      <c r="GG380" s="37"/>
      <c r="GH380" s="37"/>
      <c r="GI380" s="37"/>
      <c r="GJ380" s="37"/>
      <c r="GK380" s="37"/>
      <c r="GL380" s="37"/>
      <c r="GM380" s="37"/>
      <c r="GN380" s="37"/>
      <c r="GO380" s="37"/>
      <c r="GP380" s="37"/>
      <c r="GQ380" s="37"/>
      <c r="GR380" s="37"/>
      <c r="GS380" s="37"/>
      <c r="GT380" s="37"/>
      <c r="GU380" s="37"/>
      <c r="GV380" s="37"/>
      <c r="GW380" s="37"/>
      <c r="GX380" s="37"/>
      <c r="GY380" s="37"/>
      <c r="GZ380" s="37"/>
      <c r="HA380" s="37"/>
      <c r="HB380" s="37"/>
      <c r="HC380" s="37"/>
      <c r="HD380" s="37"/>
      <c r="HE380" s="37"/>
      <c r="HF380" s="37"/>
      <c r="HG380" s="37"/>
      <c r="HH380" s="37"/>
      <c r="HI380" s="37"/>
      <c r="HJ380" s="37"/>
      <c r="HK380" s="37"/>
      <c r="HL380" s="37"/>
      <c r="HM380" s="37"/>
      <c r="HN380" s="37"/>
      <c r="HO380" s="37"/>
      <c r="HP380" s="37"/>
      <c r="HQ380" s="37"/>
      <c r="HR380" s="37"/>
      <c r="HS380" s="37"/>
      <c r="HT380" s="37"/>
      <c r="HU380" s="37"/>
      <c r="HV380" s="37"/>
      <c r="HW380" s="37"/>
      <c r="HX380" s="37"/>
      <c r="HY380" s="37"/>
      <c r="HZ380" s="37"/>
      <c r="IA380" s="37"/>
      <c r="IB380" s="37"/>
      <c r="IC380" s="37"/>
      <c r="ID380" s="37"/>
      <c r="IE380" s="37"/>
      <c r="IF380" s="37"/>
      <c r="IG380" s="37"/>
      <c r="IH380" s="37"/>
      <c r="II380" s="37"/>
      <c r="IJ380" s="37"/>
      <c r="IK380" s="37"/>
      <c r="IL380" s="37"/>
    </row>
    <row r="381" spans="1:246" x14ac:dyDescent="0.2">
      <c r="A381" s="53" t="s">
        <v>116</v>
      </c>
      <c r="B381" s="54" t="s">
        <v>11</v>
      </c>
      <c r="C381" s="54" t="s">
        <v>14</v>
      </c>
      <c r="D381" s="54" t="s">
        <v>116</v>
      </c>
      <c r="E381" s="54" t="s">
        <v>11</v>
      </c>
      <c r="F381" s="55">
        <v>2.6914150000000001</v>
      </c>
      <c r="G381" s="55">
        <v>2.4608080000000001</v>
      </c>
      <c r="H381" s="55">
        <v>2.6883119999999998</v>
      </c>
      <c r="I381" s="55">
        <v>2.3539330000000001</v>
      </c>
      <c r="J381" s="55">
        <v>2.5016609999999999</v>
      </c>
      <c r="K381" s="55">
        <v>2.425287</v>
      </c>
      <c r="L381" s="55">
        <v>2.8457939999999997</v>
      </c>
      <c r="M381" s="55">
        <v>2.855556</v>
      </c>
      <c r="N381" s="55">
        <v>2.7191779999999999</v>
      </c>
      <c r="O381" s="55">
        <v>2.7647060000000003</v>
      </c>
      <c r="P381" s="55">
        <v>2.5</v>
      </c>
      <c r="Q381" s="55">
        <v>2.875</v>
      </c>
      <c r="R381" s="55">
        <v>2.8333330000000001</v>
      </c>
      <c r="S381" s="55">
        <v>2.490637</v>
      </c>
      <c r="T381" s="55">
        <v>2.6871400000000003</v>
      </c>
      <c r="U381" s="55">
        <v>2.6190479999999998</v>
      </c>
      <c r="V381" s="55">
        <v>2.631068</v>
      </c>
      <c r="W381" s="55">
        <v>2.9166669999999999</v>
      </c>
      <c r="X381" s="55">
        <v>2.5906740000000004</v>
      </c>
      <c r="Y381" s="55">
        <v>1.9886360000000001</v>
      </c>
      <c r="Z381" s="55">
        <v>2.25</v>
      </c>
      <c r="AA381" s="55">
        <v>2.029703</v>
      </c>
      <c r="AB381" s="55">
        <v>1.362708</v>
      </c>
      <c r="AC381" s="55">
        <v>2.1102150000000002</v>
      </c>
      <c r="AD381" s="55">
        <v>2.4605679999999999</v>
      </c>
      <c r="AE381" s="55">
        <v>1.992032</v>
      </c>
      <c r="AF381" s="55">
        <v>2.3809520000000002</v>
      </c>
      <c r="AG381" s="55">
        <v>2.4096389999999999</v>
      </c>
      <c r="AH381" s="55">
        <v>2.5641029999999998</v>
      </c>
      <c r="AI381" s="55">
        <v>2.545741</v>
      </c>
      <c r="AJ381" s="55">
        <v>2.36246</v>
      </c>
      <c r="AK381" s="55">
        <v>2.5179860000000001</v>
      </c>
      <c r="AL381" s="55">
        <v>2.5</v>
      </c>
      <c r="AM381" s="55">
        <v>2.4852069999999999</v>
      </c>
      <c r="AN381" s="55">
        <v>2.5</v>
      </c>
      <c r="AO381" s="55">
        <v>2.4509799999999999</v>
      </c>
      <c r="AP381" s="55">
        <v>2.4770639999999999</v>
      </c>
      <c r="AQ381" s="55">
        <v>2.446809</v>
      </c>
      <c r="AR381" s="55">
        <v>2.4</v>
      </c>
      <c r="AS381" s="55">
        <v>2.575342</v>
      </c>
      <c r="AT381" s="55">
        <v>2.5</v>
      </c>
      <c r="AU381" s="55">
        <v>2.461538</v>
      </c>
      <c r="AV381" s="55">
        <v>2.21875</v>
      </c>
      <c r="AW381" s="55">
        <v>2.5</v>
      </c>
      <c r="AX381" s="55">
        <v>2.5161290000000003</v>
      </c>
      <c r="AY381" s="55">
        <v>2.1940300000000001</v>
      </c>
      <c r="AZ381" s="55">
        <v>2.627119</v>
      </c>
      <c r="BA381" s="55">
        <v>2.7586209999999998</v>
      </c>
      <c r="BB381" s="55">
        <v>2.538462</v>
      </c>
      <c r="BC381" s="55">
        <v>2.3970590000000001</v>
      </c>
      <c r="BD381" s="55">
        <v>2.578125</v>
      </c>
      <c r="BE381" s="55">
        <v>2.6153849999999998</v>
      </c>
      <c r="BF381" s="55">
        <v>2.7272729999999998</v>
      </c>
      <c r="BG381" s="56">
        <f>BG382/BG380</f>
        <v>2.7272727272727271</v>
      </c>
      <c r="BH381" s="38"/>
      <c r="BI381" s="54"/>
      <c r="BJ381" s="54"/>
      <c r="BK381" s="55"/>
      <c r="BL381" s="55"/>
      <c r="BM381" s="55"/>
      <c r="BN381" s="55"/>
      <c r="BO381" s="57"/>
      <c r="BP381" s="57"/>
      <c r="BQ381" s="5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c r="CY381" s="37"/>
      <c r="CZ381" s="37"/>
      <c r="DA381" s="37"/>
      <c r="DB381" s="37"/>
      <c r="DC381" s="37"/>
      <c r="DD381" s="37"/>
      <c r="DE381" s="37"/>
      <c r="DF381" s="37"/>
      <c r="DG381" s="37"/>
      <c r="DH381" s="37"/>
      <c r="DI381" s="37"/>
      <c r="DJ381" s="37"/>
      <c r="DK381" s="37"/>
      <c r="DL381" s="37"/>
      <c r="DM381" s="37"/>
      <c r="DN381" s="37"/>
      <c r="DO381" s="37"/>
      <c r="DP381" s="37"/>
      <c r="DQ381" s="37"/>
      <c r="DR381" s="37"/>
      <c r="DS381" s="37"/>
      <c r="DT381" s="37"/>
      <c r="DU381" s="37"/>
      <c r="DV381" s="37"/>
      <c r="DW381" s="37"/>
      <c r="DX381" s="37"/>
      <c r="DY381" s="37"/>
      <c r="DZ381" s="37"/>
      <c r="EA381" s="37"/>
      <c r="EB381" s="37"/>
      <c r="EC381" s="37"/>
      <c r="ED381" s="37"/>
      <c r="EE381" s="37"/>
      <c r="EF381" s="37"/>
      <c r="EG381" s="37"/>
      <c r="EH381" s="37"/>
      <c r="EI381" s="37"/>
      <c r="EJ381" s="37"/>
      <c r="EK381" s="37"/>
      <c r="EL381" s="37"/>
      <c r="EM381" s="37"/>
      <c r="EN381" s="37"/>
      <c r="EO381" s="37"/>
      <c r="EP381" s="37"/>
      <c r="EQ381" s="37"/>
      <c r="ER381" s="37"/>
      <c r="ES381" s="37"/>
      <c r="ET381" s="37"/>
      <c r="EU381" s="37"/>
      <c r="EV381" s="37"/>
      <c r="EW381" s="37"/>
      <c r="EX381" s="37"/>
      <c r="EY381" s="37"/>
      <c r="EZ381" s="37"/>
      <c r="FA381" s="37"/>
      <c r="FB381" s="37"/>
      <c r="FC381" s="37"/>
      <c r="FD381" s="37"/>
      <c r="FE381" s="37"/>
      <c r="FF381" s="37"/>
      <c r="FG381" s="37"/>
      <c r="FH381" s="37"/>
      <c r="FI381" s="37"/>
      <c r="FJ381" s="37"/>
      <c r="FK381" s="37"/>
      <c r="FL381" s="37"/>
      <c r="FM381" s="37"/>
      <c r="FN381" s="37"/>
      <c r="FO381" s="37"/>
      <c r="FP381" s="37"/>
      <c r="FQ381" s="37"/>
      <c r="FR381" s="37"/>
      <c r="FS381" s="37"/>
      <c r="FT381" s="37"/>
      <c r="FU381" s="37"/>
      <c r="FV381" s="37"/>
      <c r="FW381" s="37"/>
      <c r="FX381" s="37"/>
      <c r="FY381" s="37"/>
      <c r="FZ381" s="37"/>
      <c r="GA381" s="37"/>
      <c r="GB381" s="37"/>
      <c r="GC381" s="37"/>
      <c r="GD381" s="37"/>
      <c r="GE381" s="37"/>
      <c r="GF381" s="37"/>
      <c r="GG381" s="37"/>
      <c r="GH381" s="37"/>
      <c r="GI381" s="37"/>
      <c r="GJ381" s="37"/>
      <c r="GK381" s="37"/>
      <c r="GL381" s="37"/>
      <c r="GM381" s="37"/>
      <c r="GN381" s="37"/>
      <c r="GO381" s="37"/>
      <c r="GP381" s="37"/>
      <c r="GQ381" s="37"/>
      <c r="GR381" s="37"/>
      <c r="GS381" s="37"/>
      <c r="GT381" s="37"/>
      <c r="GU381" s="37"/>
      <c r="GV381" s="37"/>
      <c r="GW381" s="37"/>
      <c r="GX381" s="37"/>
      <c r="GY381" s="37"/>
      <c r="GZ381" s="37"/>
      <c r="HA381" s="37"/>
      <c r="HB381" s="37"/>
      <c r="HC381" s="37"/>
      <c r="HD381" s="37"/>
      <c r="HE381" s="37"/>
      <c r="HF381" s="37"/>
      <c r="HG381" s="37"/>
      <c r="HH381" s="37"/>
      <c r="HI381" s="37"/>
      <c r="HJ381" s="37"/>
      <c r="HK381" s="37"/>
      <c r="HL381" s="37"/>
      <c r="HM381" s="37"/>
      <c r="HN381" s="37"/>
      <c r="HO381" s="37"/>
      <c r="HP381" s="37"/>
      <c r="HQ381" s="37"/>
      <c r="HR381" s="37"/>
      <c r="HS381" s="37"/>
      <c r="HT381" s="37"/>
      <c r="HU381" s="37"/>
      <c r="HV381" s="37"/>
      <c r="HW381" s="37"/>
      <c r="HX381" s="37"/>
      <c r="HY381" s="37"/>
      <c r="HZ381" s="37"/>
      <c r="IA381" s="37"/>
      <c r="IB381" s="37"/>
      <c r="IC381" s="37"/>
      <c r="ID381" s="37"/>
      <c r="IE381" s="37"/>
      <c r="IF381" s="37"/>
      <c r="IG381" s="37"/>
      <c r="IH381" s="37"/>
      <c r="II381" s="37"/>
      <c r="IJ381" s="37"/>
      <c r="IK381" s="37"/>
      <c r="IL381" s="37"/>
    </row>
    <row r="382" spans="1:246" x14ac:dyDescent="0.2">
      <c r="A382" s="53" t="s">
        <v>116</v>
      </c>
      <c r="B382" s="54" t="s">
        <v>112</v>
      </c>
      <c r="C382" s="54" t="s">
        <v>113</v>
      </c>
      <c r="D382" s="54" t="s">
        <v>116</v>
      </c>
      <c r="E382" s="54" t="s">
        <v>114</v>
      </c>
      <c r="F382" s="2">
        <v>0.11600000000000001</v>
      </c>
      <c r="G382" s="2">
        <v>0.1036</v>
      </c>
      <c r="H382" s="2">
        <v>0.10349999999999999</v>
      </c>
      <c r="I382" s="2">
        <v>8.3799999999999999E-2</v>
      </c>
      <c r="J382" s="2">
        <v>7.5300000000000006E-2</v>
      </c>
      <c r="K382" s="2">
        <v>6.3299999999999995E-2</v>
      </c>
      <c r="L382" s="2">
        <v>6.0900000000000003E-2</v>
      </c>
      <c r="M382" s="2">
        <v>5.1400000000000001E-2</v>
      </c>
      <c r="N382" s="2">
        <v>3.9699999999999999E-2</v>
      </c>
      <c r="O382" s="2">
        <v>3.2899999999999999E-2</v>
      </c>
      <c r="P382" s="2">
        <v>2.5000000000000001E-2</v>
      </c>
      <c r="Q382" s="2">
        <v>2.3E-2</v>
      </c>
      <c r="R382" s="2">
        <v>1.7000000000000001E-2</v>
      </c>
      <c r="S382" s="2">
        <v>1.3299999999999999E-2</v>
      </c>
      <c r="T382" s="2">
        <v>1.4E-2</v>
      </c>
      <c r="U382" s="2">
        <v>1.0999999999999999E-2</v>
      </c>
      <c r="V382" s="2">
        <v>8.1300000000000001E-3</v>
      </c>
      <c r="W382" s="2">
        <v>7.0000000000000001E-3</v>
      </c>
      <c r="X382" s="2">
        <v>5.0000000000000001E-3</v>
      </c>
      <c r="Y382" s="2">
        <v>3.5000000000000001E-3</v>
      </c>
      <c r="Z382" s="2">
        <v>3.15E-3</v>
      </c>
      <c r="AA382" s="2">
        <v>2.0500000000000002E-3</v>
      </c>
      <c r="AB382" s="2">
        <v>1.067E-3</v>
      </c>
      <c r="AC382" s="2">
        <v>1.57E-3</v>
      </c>
      <c r="AD382" s="2">
        <v>1.56E-3</v>
      </c>
      <c r="AE382" s="2">
        <v>1E-3</v>
      </c>
      <c r="AF382" s="2">
        <v>1E-3</v>
      </c>
      <c r="AG382" s="2">
        <v>8.0000000000000004E-4</v>
      </c>
      <c r="AH382" s="2">
        <v>8.0000000000000004E-4</v>
      </c>
      <c r="AI382" s="2">
        <v>8.0699999999999999E-4</v>
      </c>
      <c r="AJ382" s="2">
        <v>7.2999999999999996E-4</v>
      </c>
      <c r="AK382" s="2">
        <v>6.9999999999999999E-4</v>
      </c>
      <c r="AL382" s="2">
        <v>5.0000000000000001E-4</v>
      </c>
      <c r="AM382" s="2">
        <v>4.2000000000000002E-4</v>
      </c>
      <c r="AN382" s="2">
        <v>2.9999999999999997E-4</v>
      </c>
      <c r="AO382" s="2">
        <v>2.5000000000000001E-4</v>
      </c>
      <c r="AP382" s="2">
        <v>2.7E-4</v>
      </c>
      <c r="AQ382" s="2">
        <v>2.3000000000000001E-4</v>
      </c>
      <c r="AR382" s="2">
        <v>1.8000000000000001E-4</v>
      </c>
      <c r="AS382" s="2">
        <v>1.8799999999999999E-4</v>
      </c>
      <c r="AT382" s="2">
        <v>1.7000000000000001E-4</v>
      </c>
      <c r="AU382" s="2">
        <v>1.6000000000000001E-4</v>
      </c>
      <c r="AV382" s="2">
        <v>1.4200000000000001E-4</v>
      </c>
      <c r="AW382" s="2">
        <v>1.4999999999999999E-4</v>
      </c>
      <c r="AX382" s="2">
        <v>1.56E-4</v>
      </c>
      <c r="AY382" s="2">
        <v>1.47E-4</v>
      </c>
      <c r="AZ382" s="2">
        <v>1.55E-4</v>
      </c>
      <c r="BA382" s="2">
        <v>1.6000000000000001E-4</v>
      </c>
      <c r="BB382" s="2">
        <v>1.65E-4</v>
      </c>
      <c r="BC382" s="2">
        <v>1.63E-4</v>
      </c>
      <c r="BD382" s="2">
        <v>1.65E-4</v>
      </c>
      <c r="BE382" s="2">
        <v>1.7000000000000001E-4</v>
      </c>
      <c r="BF382" s="2">
        <v>1.8000000000000001E-4</v>
      </c>
      <c r="BG382" s="58">
        <f>BF382+(BF382*BQ382)</f>
        <v>1.8000000000000001E-4</v>
      </c>
      <c r="BH382" s="38"/>
      <c r="BI382" s="54" t="s">
        <v>117</v>
      </c>
      <c r="BJ382" s="54" t="s">
        <v>119</v>
      </c>
      <c r="BK382" s="2"/>
      <c r="BL382" s="2"/>
      <c r="BM382" s="2">
        <v>1E-3</v>
      </c>
      <c r="BN382" s="2">
        <v>1E-3</v>
      </c>
      <c r="BO382" s="57"/>
      <c r="BP382" s="57"/>
      <c r="BQ382" s="57">
        <f>(BN382-BM382)/BM382</f>
        <v>0</v>
      </c>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CZ382" s="37"/>
      <c r="DA382" s="37"/>
      <c r="DB382" s="37"/>
      <c r="DC382" s="37"/>
      <c r="DD382" s="37"/>
      <c r="DE382" s="37"/>
      <c r="DF382" s="37"/>
      <c r="DG382" s="37"/>
      <c r="DH382" s="37"/>
      <c r="DI382" s="37"/>
      <c r="DJ382" s="37"/>
      <c r="DK382" s="37"/>
      <c r="DL382" s="37"/>
      <c r="DM382" s="37"/>
      <c r="DN382" s="37"/>
      <c r="DO382" s="37"/>
      <c r="DP382" s="37"/>
      <c r="DQ382" s="37"/>
      <c r="DR382" s="37"/>
      <c r="DS382" s="37"/>
      <c r="DT382" s="37"/>
      <c r="DU382" s="37"/>
      <c r="DV382" s="37"/>
      <c r="DW382" s="37"/>
      <c r="DX382" s="37"/>
      <c r="DY382" s="37"/>
      <c r="DZ382" s="37"/>
      <c r="EA382" s="37"/>
      <c r="EB382" s="37"/>
      <c r="EC382" s="37"/>
      <c r="ED382" s="37"/>
      <c r="EE382" s="37"/>
      <c r="EF382" s="37"/>
      <c r="EG382" s="37"/>
      <c r="EH382" s="37"/>
      <c r="EI382" s="37"/>
      <c r="EJ382" s="37"/>
      <c r="EK382" s="37"/>
      <c r="EL382" s="37"/>
      <c r="EM382" s="37"/>
      <c r="EN382" s="37"/>
      <c r="EO382" s="37"/>
      <c r="EP382" s="37"/>
      <c r="EQ382" s="37"/>
      <c r="ER382" s="37"/>
      <c r="ES382" s="37"/>
      <c r="ET382" s="37"/>
      <c r="EU382" s="37"/>
      <c r="EV382" s="37"/>
      <c r="EW382" s="37"/>
      <c r="EX382" s="37"/>
      <c r="EY382" s="37"/>
      <c r="EZ382" s="37"/>
      <c r="FA382" s="37"/>
      <c r="FB382" s="37"/>
      <c r="FC382" s="37"/>
      <c r="FD382" s="37"/>
      <c r="FE382" s="37"/>
      <c r="FF382" s="37"/>
      <c r="FG382" s="37"/>
      <c r="FH382" s="37"/>
      <c r="FI382" s="37"/>
      <c r="FJ382" s="37"/>
      <c r="FK382" s="37"/>
      <c r="FL382" s="37"/>
      <c r="FM382" s="37"/>
      <c r="FN382" s="37"/>
      <c r="FO382" s="37"/>
      <c r="FP382" s="37"/>
      <c r="FQ382" s="37"/>
      <c r="FR382" s="37"/>
      <c r="FS382" s="37"/>
      <c r="FT382" s="37"/>
      <c r="FU382" s="37"/>
      <c r="FV382" s="37"/>
      <c r="FW382" s="37"/>
      <c r="FX382" s="37"/>
      <c r="FY382" s="37"/>
      <c r="FZ382" s="37"/>
      <c r="GA382" s="37"/>
      <c r="GB382" s="37"/>
      <c r="GC382" s="37"/>
      <c r="GD382" s="37"/>
      <c r="GE382" s="37"/>
      <c r="GF382" s="37"/>
      <c r="GG382" s="37"/>
      <c r="GH382" s="37"/>
      <c r="GI382" s="37"/>
      <c r="GJ382" s="37"/>
      <c r="GK382" s="37"/>
      <c r="GL382" s="37"/>
      <c r="GM382" s="37"/>
      <c r="GN382" s="37"/>
      <c r="GO382" s="37"/>
      <c r="GP382" s="37"/>
      <c r="GQ382" s="37"/>
      <c r="GR382" s="37"/>
      <c r="GS382" s="37"/>
      <c r="GT382" s="37"/>
      <c r="GU382" s="37"/>
      <c r="GV382" s="37"/>
      <c r="GW382" s="37"/>
      <c r="GX382" s="37"/>
      <c r="GY382" s="37"/>
      <c r="GZ382" s="37"/>
      <c r="HA382" s="37"/>
      <c r="HB382" s="37"/>
      <c r="HC382" s="37"/>
      <c r="HD382" s="37"/>
      <c r="HE382" s="37"/>
      <c r="HF382" s="37"/>
      <c r="HG382" s="37"/>
      <c r="HH382" s="37"/>
      <c r="HI382" s="37"/>
      <c r="HJ382" s="37"/>
      <c r="HK382" s="37"/>
      <c r="HL382" s="37"/>
      <c r="HM382" s="37"/>
      <c r="HN382" s="37"/>
      <c r="HO382" s="37"/>
      <c r="HP382" s="37"/>
      <c r="HQ382" s="37"/>
      <c r="HR382" s="37"/>
      <c r="HS382" s="37"/>
      <c r="HT382" s="37"/>
      <c r="HU382" s="37"/>
      <c r="HV382" s="37"/>
      <c r="HW382" s="37"/>
      <c r="HX382" s="37"/>
      <c r="HY382" s="37"/>
      <c r="HZ382" s="37"/>
      <c r="IA382" s="37"/>
      <c r="IB382" s="37"/>
      <c r="IC382" s="37"/>
      <c r="ID382" s="37"/>
      <c r="IE382" s="37"/>
      <c r="IF382" s="37"/>
      <c r="IG382" s="37"/>
      <c r="IH382" s="37"/>
      <c r="II382" s="37"/>
      <c r="IJ382" s="37"/>
      <c r="IK382" s="37"/>
      <c r="IL382" s="37"/>
    </row>
    <row r="383" spans="1:246" x14ac:dyDescent="0.2">
      <c r="A383" s="49" t="s">
        <v>120</v>
      </c>
      <c r="B383" s="50" t="s">
        <v>13</v>
      </c>
      <c r="C383" s="50" t="s">
        <v>15</v>
      </c>
      <c r="D383" s="50" t="s">
        <v>121</v>
      </c>
      <c r="E383" s="50" t="s">
        <v>12</v>
      </c>
      <c r="F383" s="1">
        <v>3.3119999999999998</v>
      </c>
      <c r="G383" s="1">
        <v>3.2949999999999999</v>
      </c>
      <c r="H383" s="1">
        <v>3.2759999999999998</v>
      </c>
      <c r="I383" s="1">
        <v>3.2639999999999998</v>
      </c>
      <c r="J383" s="1">
        <v>3.2585000000000002</v>
      </c>
      <c r="K383" s="1">
        <v>3.258</v>
      </c>
      <c r="L383" s="1">
        <v>3.2669999999999999</v>
      </c>
      <c r="M383" s="1">
        <v>3.2839999999999998</v>
      </c>
      <c r="N383" s="1">
        <v>3.2789999999999999</v>
      </c>
      <c r="O383" s="1">
        <v>2.927</v>
      </c>
      <c r="P383" s="1">
        <v>2.698</v>
      </c>
      <c r="Q383" s="1">
        <v>2.6429999999999998</v>
      </c>
      <c r="R383" s="1">
        <v>2.6219999999999999</v>
      </c>
      <c r="S383" s="1">
        <v>2.7240000000000002</v>
      </c>
      <c r="T383" s="1">
        <v>2.7639999999999998</v>
      </c>
      <c r="U383" s="1">
        <v>2.7789999999999999</v>
      </c>
      <c r="V383" s="1">
        <v>2.7570000000000001</v>
      </c>
      <c r="W383" s="1">
        <v>2.548</v>
      </c>
      <c r="X383" s="1">
        <v>2.4969999999999999</v>
      </c>
      <c r="Y383" s="1">
        <v>2.3769999999999998</v>
      </c>
      <c r="Z383" s="1">
        <v>2.278</v>
      </c>
      <c r="AA383" s="1">
        <v>2.2570000000000001</v>
      </c>
      <c r="AB383" s="1">
        <v>2.2730000000000001</v>
      </c>
      <c r="AC383" s="1">
        <v>2.3149999999999999</v>
      </c>
      <c r="AD383" s="1">
        <v>2.3420000000000001</v>
      </c>
      <c r="AE383" s="1">
        <v>2.3029999999999999</v>
      </c>
      <c r="AF383" s="1">
        <v>2.1459999999999999</v>
      </c>
      <c r="AG383" s="1">
        <v>2.11</v>
      </c>
      <c r="AH383" s="1">
        <v>2.097</v>
      </c>
      <c r="AI383" s="1">
        <v>2.0739999999999998</v>
      </c>
      <c r="AJ383" s="1">
        <v>2.0489999999999999</v>
      </c>
      <c r="AK383" s="1">
        <v>2.1059999999999999</v>
      </c>
      <c r="AL383" s="1">
        <v>2.1389999999999998</v>
      </c>
      <c r="AM383" s="1">
        <v>2.2120000000000002</v>
      </c>
      <c r="AN383" s="1">
        <v>2.1179999999999999</v>
      </c>
      <c r="AO383" s="1">
        <v>1.9770000000000001</v>
      </c>
      <c r="AP383" s="1">
        <v>1.9530000000000001</v>
      </c>
      <c r="AQ383" s="1">
        <v>1.8009999999999999</v>
      </c>
      <c r="AR383" s="1">
        <v>1.788</v>
      </c>
      <c r="AS383" s="1">
        <v>1.77</v>
      </c>
      <c r="AT383" s="1">
        <v>1.706</v>
      </c>
      <c r="AU383" s="1">
        <v>1.6879999999999999</v>
      </c>
      <c r="AV383" s="1">
        <v>1.665</v>
      </c>
      <c r="AW383" s="1">
        <v>1.7010000000000001</v>
      </c>
      <c r="AX383" s="1">
        <v>1.706</v>
      </c>
      <c r="AY383" s="1">
        <v>1.6879999999999999</v>
      </c>
      <c r="AZ383" s="1">
        <v>1.673</v>
      </c>
      <c r="BA383" s="1">
        <v>1.627</v>
      </c>
      <c r="BB383" s="1">
        <v>1.6240000000000001</v>
      </c>
      <c r="BC383" s="1">
        <v>1.6279999999999999</v>
      </c>
      <c r="BD383" s="1">
        <v>1.5760000000000001</v>
      </c>
      <c r="BE383" s="1">
        <v>1.581</v>
      </c>
      <c r="BF383" s="1">
        <v>1.599</v>
      </c>
      <c r="BG383" s="51">
        <f>BF383+(BF383*BQ383)</f>
        <v>1.5868699999999998</v>
      </c>
      <c r="BH383" s="38"/>
      <c r="BI383" s="50" t="s">
        <v>120</v>
      </c>
      <c r="BJ383" s="50" t="s">
        <v>111</v>
      </c>
      <c r="BK383" s="1"/>
      <c r="BL383" s="1"/>
      <c r="BM383" s="1">
        <v>1.599</v>
      </c>
      <c r="BN383" s="1">
        <v>1.5868699999999998</v>
      </c>
      <c r="BO383" s="52"/>
      <c r="BP383" s="52"/>
      <c r="BQ383" s="52">
        <f>(BN383-BM383)/BM383</f>
        <v>-7.5859912445279528E-3</v>
      </c>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c r="CY383" s="37"/>
      <c r="CZ383" s="37"/>
      <c r="DA383" s="37"/>
      <c r="DB383" s="37"/>
      <c r="DC383" s="37"/>
      <c r="DD383" s="37"/>
      <c r="DE383" s="37"/>
      <c r="DF383" s="37"/>
      <c r="DG383" s="37"/>
      <c r="DH383" s="37"/>
      <c r="DI383" s="37"/>
      <c r="DJ383" s="37"/>
      <c r="DK383" s="37"/>
      <c r="DL383" s="37"/>
      <c r="DM383" s="37"/>
      <c r="DN383" s="37"/>
      <c r="DO383" s="37"/>
      <c r="DP383" s="37"/>
      <c r="DQ383" s="37"/>
      <c r="DR383" s="37"/>
      <c r="DS383" s="37"/>
      <c r="DT383" s="37"/>
      <c r="DU383" s="37"/>
      <c r="DV383" s="37"/>
      <c r="DW383" s="37"/>
      <c r="DX383" s="37"/>
      <c r="DY383" s="37"/>
      <c r="DZ383" s="37"/>
      <c r="EA383" s="37"/>
      <c r="EB383" s="37"/>
      <c r="EC383" s="37"/>
      <c r="ED383" s="37"/>
      <c r="EE383" s="37"/>
      <c r="EF383" s="37"/>
      <c r="EG383" s="37"/>
      <c r="EH383" s="37"/>
      <c r="EI383" s="37"/>
      <c r="EJ383" s="37"/>
      <c r="EK383" s="37"/>
      <c r="EL383" s="37"/>
      <c r="EM383" s="37"/>
      <c r="EN383" s="37"/>
      <c r="EO383" s="37"/>
      <c r="EP383" s="37"/>
      <c r="EQ383" s="37"/>
      <c r="ER383" s="37"/>
      <c r="ES383" s="37"/>
      <c r="ET383" s="37"/>
      <c r="EU383" s="37"/>
      <c r="EV383" s="37"/>
      <c r="EW383" s="37"/>
      <c r="EX383" s="37"/>
      <c r="EY383" s="37"/>
      <c r="EZ383" s="37"/>
      <c r="FA383" s="37"/>
      <c r="FB383" s="37"/>
      <c r="FC383" s="37"/>
      <c r="FD383" s="37"/>
      <c r="FE383" s="37"/>
      <c r="FF383" s="37"/>
      <c r="FG383" s="37"/>
      <c r="FH383" s="37"/>
      <c r="FI383" s="37"/>
      <c r="FJ383" s="37"/>
      <c r="FK383" s="37"/>
      <c r="FL383" s="37"/>
      <c r="FM383" s="37"/>
      <c r="FN383" s="37"/>
      <c r="FO383" s="37"/>
      <c r="FP383" s="37"/>
      <c r="FQ383" s="37"/>
      <c r="FR383" s="37"/>
      <c r="FS383" s="37"/>
      <c r="FT383" s="37"/>
      <c r="FU383" s="37"/>
      <c r="FV383" s="37"/>
      <c r="FW383" s="37"/>
      <c r="FX383" s="37"/>
      <c r="FY383" s="37"/>
      <c r="FZ383" s="37"/>
      <c r="GA383" s="37"/>
      <c r="GB383" s="37"/>
      <c r="GC383" s="37"/>
      <c r="GD383" s="37"/>
      <c r="GE383" s="37"/>
      <c r="GF383" s="37"/>
      <c r="GG383" s="37"/>
      <c r="GH383" s="37"/>
      <c r="GI383" s="37"/>
      <c r="GJ383" s="37"/>
      <c r="GK383" s="37"/>
      <c r="GL383" s="37"/>
      <c r="GM383" s="37"/>
      <c r="GN383" s="37"/>
      <c r="GO383" s="37"/>
      <c r="GP383" s="37"/>
      <c r="GQ383" s="37"/>
      <c r="GR383" s="37"/>
      <c r="GS383" s="37"/>
      <c r="GT383" s="37"/>
      <c r="GU383" s="37"/>
      <c r="GV383" s="37"/>
      <c r="GW383" s="37"/>
      <c r="GX383" s="37"/>
      <c r="GY383" s="37"/>
      <c r="GZ383" s="37"/>
      <c r="HA383" s="37"/>
      <c r="HB383" s="37"/>
      <c r="HC383" s="37"/>
      <c r="HD383" s="37"/>
      <c r="HE383" s="37"/>
      <c r="HF383" s="37"/>
      <c r="HG383" s="37"/>
      <c r="HH383" s="37"/>
      <c r="HI383" s="37"/>
      <c r="HJ383" s="37"/>
      <c r="HK383" s="37"/>
      <c r="HL383" s="37"/>
      <c r="HM383" s="37"/>
      <c r="HN383" s="37"/>
      <c r="HO383" s="37"/>
      <c r="HP383" s="37"/>
      <c r="HQ383" s="37"/>
      <c r="HR383" s="37"/>
      <c r="HS383" s="37"/>
      <c r="HT383" s="37"/>
      <c r="HU383" s="37"/>
      <c r="HV383" s="37"/>
      <c r="HW383" s="37"/>
      <c r="HX383" s="37"/>
      <c r="HY383" s="37"/>
      <c r="HZ383" s="37"/>
      <c r="IA383" s="37"/>
      <c r="IB383" s="37"/>
      <c r="IC383" s="37"/>
      <c r="ID383" s="37"/>
      <c r="IE383" s="37"/>
      <c r="IF383" s="37"/>
      <c r="IG383" s="37"/>
      <c r="IH383" s="37"/>
      <c r="II383" s="37"/>
      <c r="IJ383" s="37"/>
      <c r="IK383" s="37"/>
      <c r="IL383" s="37"/>
    </row>
    <row r="384" spans="1:246" x14ac:dyDescent="0.2">
      <c r="A384" s="53" t="s">
        <v>120</v>
      </c>
      <c r="B384" s="54" t="s">
        <v>11</v>
      </c>
      <c r="C384" s="54" t="s">
        <v>14</v>
      </c>
      <c r="D384" s="54" t="s">
        <v>121</v>
      </c>
      <c r="E384" s="54" t="s">
        <v>11</v>
      </c>
      <c r="F384" s="55">
        <v>4.8793600000000001</v>
      </c>
      <c r="G384" s="55">
        <v>5.1372080000000002</v>
      </c>
      <c r="H384" s="55">
        <v>5.0820600000000002</v>
      </c>
      <c r="I384" s="55">
        <v>5.0110599999999996</v>
      </c>
      <c r="J384" s="55">
        <v>4.9489210000000003</v>
      </c>
      <c r="K384" s="55">
        <v>5.0841010000000004</v>
      </c>
      <c r="L384" s="55">
        <v>5.7490050000000004</v>
      </c>
      <c r="M384" s="55">
        <v>5.7183339999999996</v>
      </c>
      <c r="N384" s="55">
        <v>5.5504730000000002</v>
      </c>
      <c r="O384" s="55">
        <v>5.6347800000000001</v>
      </c>
      <c r="P384" s="55">
        <v>5.2438839999999995</v>
      </c>
      <c r="Q384" s="55">
        <v>5.8458190000000005</v>
      </c>
      <c r="R384" s="55">
        <v>6.017544</v>
      </c>
      <c r="S384" s="55">
        <v>5.8604989999999999</v>
      </c>
      <c r="T384" s="55">
        <v>6.1856039999999997</v>
      </c>
      <c r="U384" s="55">
        <v>5.4796690000000003</v>
      </c>
      <c r="V384" s="55">
        <v>6.1682990000000002</v>
      </c>
      <c r="W384" s="55">
        <v>6.1758239999999995</v>
      </c>
      <c r="X384" s="55">
        <v>5.9863839999999993</v>
      </c>
      <c r="Y384" s="55">
        <v>5.1278920000000001</v>
      </c>
      <c r="Z384" s="55">
        <v>5.6295000000000002</v>
      </c>
      <c r="AA384" s="55">
        <v>5.6880819999999996</v>
      </c>
      <c r="AB384" s="55">
        <v>5.7008359999999998</v>
      </c>
      <c r="AC384" s="55">
        <v>6.4138230000000007</v>
      </c>
      <c r="AD384" s="55">
        <v>6.2245940000000006</v>
      </c>
      <c r="AE384" s="55">
        <v>6.3217540000000003</v>
      </c>
      <c r="AF384" s="55">
        <v>6.1901209999999995</v>
      </c>
      <c r="AG384" s="55">
        <v>5.8857819999999998</v>
      </c>
      <c r="AH384" s="55">
        <v>6.167859</v>
      </c>
      <c r="AI384" s="55">
        <v>6.3278690000000006</v>
      </c>
      <c r="AJ384" s="55">
        <v>5.8589560000000001</v>
      </c>
      <c r="AK384" s="55">
        <v>6.275404</v>
      </c>
      <c r="AL384" s="55">
        <v>4.5783079999999998</v>
      </c>
      <c r="AM384" s="55">
        <v>6.7703440000000006</v>
      </c>
      <c r="AN384" s="55">
        <v>6.343248</v>
      </c>
      <c r="AO384" s="55">
        <v>6.5402120000000004</v>
      </c>
      <c r="AP384" s="55">
        <v>6.416283</v>
      </c>
      <c r="AQ384" s="55">
        <v>6.2187669999999997</v>
      </c>
      <c r="AR384" s="55">
        <v>6.4143179999999997</v>
      </c>
      <c r="AS384" s="55">
        <v>6.7022600000000008</v>
      </c>
      <c r="AT384" s="55">
        <v>6.6354039999999994</v>
      </c>
      <c r="AU384" s="55">
        <v>6.5823460000000003</v>
      </c>
      <c r="AV384" s="55">
        <v>5.84985</v>
      </c>
      <c r="AW384" s="55">
        <v>6.4150499999999999</v>
      </c>
      <c r="AX384" s="55">
        <v>6.6482999999999999</v>
      </c>
      <c r="AY384" s="55">
        <v>6.3358999999999996</v>
      </c>
      <c r="AZ384" s="55">
        <v>6.5110580000000002</v>
      </c>
      <c r="BA384" s="55">
        <v>6.7785800000000007</v>
      </c>
      <c r="BB384" s="55">
        <v>6.5221669999999996</v>
      </c>
      <c r="BC384" s="55">
        <v>6.5135139999999998</v>
      </c>
      <c r="BD384" s="55">
        <v>6.6624369999999997</v>
      </c>
      <c r="BE384" s="55">
        <v>6.7387729999999992</v>
      </c>
      <c r="BF384" s="55">
        <v>6.7279550000000006</v>
      </c>
      <c r="BG384" s="56">
        <f>BG385/BG383</f>
        <v>6.0386002606721734</v>
      </c>
      <c r="BH384" s="38"/>
      <c r="BI384" s="54"/>
      <c r="BJ384" s="54"/>
      <c r="BK384" s="55"/>
      <c r="BL384" s="55"/>
      <c r="BM384" s="55"/>
      <c r="BN384" s="55"/>
      <c r="BO384" s="57"/>
      <c r="BP384" s="57"/>
      <c r="BQ384" s="5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c r="CY384" s="37"/>
      <c r="CZ384" s="37"/>
      <c r="DA384" s="37"/>
      <c r="DB384" s="37"/>
      <c r="DC384" s="37"/>
      <c r="DD384" s="37"/>
      <c r="DE384" s="37"/>
      <c r="DF384" s="37"/>
      <c r="DG384" s="37"/>
      <c r="DH384" s="37"/>
      <c r="DI384" s="37"/>
      <c r="DJ384" s="37"/>
      <c r="DK384" s="37"/>
      <c r="DL384" s="37"/>
      <c r="DM384" s="37"/>
      <c r="DN384" s="37"/>
      <c r="DO384" s="37"/>
      <c r="DP384" s="37"/>
      <c r="DQ384" s="37"/>
      <c r="DR384" s="37"/>
      <c r="DS384" s="37"/>
      <c r="DT384" s="37"/>
      <c r="DU384" s="37"/>
      <c r="DV384" s="37"/>
      <c r="DW384" s="37"/>
      <c r="DX384" s="37"/>
      <c r="DY384" s="37"/>
      <c r="DZ384" s="37"/>
      <c r="EA384" s="37"/>
      <c r="EB384" s="37"/>
      <c r="EC384" s="37"/>
      <c r="ED384" s="37"/>
      <c r="EE384" s="37"/>
      <c r="EF384" s="37"/>
      <c r="EG384" s="37"/>
      <c r="EH384" s="37"/>
      <c r="EI384" s="37"/>
      <c r="EJ384" s="37"/>
      <c r="EK384" s="37"/>
      <c r="EL384" s="37"/>
      <c r="EM384" s="37"/>
      <c r="EN384" s="37"/>
      <c r="EO384" s="37"/>
      <c r="EP384" s="37"/>
      <c r="EQ384" s="37"/>
      <c r="ER384" s="37"/>
      <c r="ES384" s="37"/>
      <c r="ET384" s="37"/>
      <c r="EU384" s="37"/>
      <c r="EV384" s="37"/>
      <c r="EW384" s="37"/>
      <c r="EX384" s="37"/>
      <c r="EY384" s="37"/>
      <c r="EZ384" s="37"/>
      <c r="FA384" s="37"/>
      <c r="FB384" s="37"/>
      <c r="FC384" s="37"/>
      <c r="FD384" s="37"/>
      <c r="FE384" s="37"/>
      <c r="FF384" s="37"/>
      <c r="FG384" s="37"/>
      <c r="FH384" s="37"/>
      <c r="FI384" s="37"/>
      <c r="FJ384" s="37"/>
      <c r="FK384" s="37"/>
      <c r="FL384" s="37"/>
      <c r="FM384" s="37"/>
      <c r="FN384" s="37"/>
      <c r="FO384" s="37"/>
      <c r="FP384" s="37"/>
      <c r="FQ384" s="37"/>
      <c r="FR384" s="37"/>
      <c r="FS384" s="37"/>
      <c r="FT384" s="37"/>
      <c r="FU384" s="37"/>
      <c r="FV384" s="37"/>
      <c r="FW384" s="37"/>
      <c r="FX384" s="37"/>
      <c r="FY384" s="37"/>
      <c r="FZ384" s="37"/>
      <c r="GA384" s="37"/>
      <c r="GB384" s="37"/>
      <c r="GC384" s="37"/>
      <c r="GD384" s="37"/>
      <c r="GE384" s="37"/>
      <c r="GF384" s="37"/>
      <c r="GG384" s="37"/>
      <c r="GH384" s="37"/>
      <c r="GI384" s="37"/>
      <c r="GJ384" s="37"/>
      <c r="GK384" s="37"/>
      <c r="GL384" s="37"/>
      <c r="GM384" s="37"/>
      <c r="GN384" s="37"/>
      <c r="GO384" s="37"/>
      <c r="GP384" s="37"/>
      <c r="GQ384" s="37"/>
      <c r="GR384" s="37"/>
      <c r="GS384" s="37"/>
      <c r="GT384" s="37"/>
      <c r="GU384" s="37"/>
      <c r="GV384" s="37"/>
      <c r="GW384" s="37"/>
      <c r="GX384" s="37"/>
      <c r="GY384" s="37"/>
      <c r="GZ384" s="37"/>
      <c r="HA384" s="37"/>
      <c r="HB384" s="37"/>
      <c r="HC384" s="37"/>
      <c r="HD384" s="37"/>
      <c r="HE384" s="37"/>
      <c r="HF384" s="37"/>
      <c r="HG384" s="37"/>
      <c r="HH384" s="37"/>
      <c r="HI384" s="37"/>
      <c r="HJ384" s="37"/>
      <c r="HK384" s="37"/>
      <c r="HL384" s="37"/>
      <c r="HM384" s="37"/>
      <c r="HN384" s="37"/>
      <c r="HO384" s="37"/>
      <c r="HP384" s="37"/>
      <c r="HQ384" s="37"/>
      <c r="HR384" s="37"/>
      <c r="HS384" s="37"/>
      <c r="HT384" s="37"/>
      <c r="HU384" s="37"/>
      <c r="HV384" s="37"/>
      <c r="HW384" s="37"/>
      <c r="HX384" s="37"/>
      <c r="HY384" s="37"/>
      <c r="HZ384" s="37"/>
      <c r="IA384" s="37"/>
      <c r="IB384" s="37"/>
      <c r="IC384" s="37"/>
      <c r="ID384" s="37"/>
      <c r="IE384" s="37"/>
      <c r="IF384" s="37"/>
      <c r="IG384" s="37"/>
      <c r="IH384" s="37"/>
      <c r="II384" s="37"/>
      <c r="IJ384" s="37"/>
      <c r="IK384" s="37"/>
      <c r="IL384" s="37"/>
    </row>
    <row r="385" spans="1:246" x14ac:dyDescent="0.2">
      <c r="A385" s="53" t="s">
        <v>120</v>
      </c>
      <c r="B385" s="54" t="s">
        <v>112</v>
      </c>
      <c r="C385" s="54" t="s">
        <v>113</v>
      </c>
      <c r="D385" s="54" t="s">
        <v>121</v>
      </c>
      <c r="E385" s="54" t="s">
        <v>114</v>
      </c>
      <c r="F385" s="2">
        <v>16.160440000000001</v>
      </c>
      <c r="G385" s="2">
        <v>16.927099999999999</v>
      </c>
      <c r="H385" s="2">
        <v>16.64883</v>
      </c>
      <c r="I385" s="2">
        <v>16.356100000000001</v>
      </c>
      <c r="J385" s="2">
        <v>16.126059999999999</v>
      </c>
      <c r="K385" s="2">
        <v>16.564</v>
      </c>
      <c r="L385" s="2">
        <v>18.782</v>
      </c>
      <c r="M385" s="2">
        <v>18.77901</v>
      </c>
      <c r="N385" s="2">
        <v>18.2</v>
      </c>
      <c r="O385" s="2">
        <v>16.492999999999999</v>
      </c>
      <c r="P385" s="2">
        <v>14.148</v>
      </c>
      <c r="Q385" s="2">
        <v>15.4505</v>
      </c>
      <c r="R385" s="2">
        <v>15.778</v>
      </c>
      <c r="S385" s="2">
        <v>15.964</v>
      </c>
      <c r="T385" s="2">
        <v>17.097010000000001</v>
      </c>
      <c r="U385" s="2">
        <v>15.228</v>
      </c>
      <c r="V385" s="2">
        <v>17.006</v>
      </c>
      <c r="W385" s="2">
        <v>15.736000000000001</v>
      </c>
      <c r="X385" s="2">
        <v>14.948</v>
      </c>
      <c r="Y385" s="2">
        <v>12.189</v>
      </c>
      <c r="Z385" s="2">
        <v>12.824</v>
      </c>
      <c r="AA385" s="2">
        <v>12.837999999999999</v>
      </c>
      <c r="AB385" s="2">
        <v>12.958</v>
      </c>
      <c r="AC385" s="2">
        <v>14.848000000000001</v>
      </c>
      <c r="AD385" s="2">
        <v>14.577999999999999</v>
      </c>
      <c r="AE385" s="2">
        <v>14.558999999999999</v>
      </c>
      <c r="AF385" s="2">
        <v>13.284000000000001</v>
      </c>
      <c r="AG385" s="2">
        <v>12.419</v>
      </c>
      <c r="AH385" s="2">
        <v>12.933999999999999</v>
      </c>
      <c r="AI385" s="2">
        <v>13.124000000000001</v>
      </c>
      <c r="AJ385" s="2">
        <v>12.005000000000001</v>
      </c>
      <c r="AK385" s="2">
        <v>13.215999999999999</v>
      </c>
      <c r="AL385" s="2">
        <v>9.7929999999999993</v>
      </c>
      <c r="AM385" s="2">
        <v>14.976000000000001</v>
      </c>
      <c r="AN385" s="2">
        <v>13.435</v>
      </c>
      <c r="AO385" s="2">
        <v>12.93</v>
      </c>
      <c r="AP385" s="2">
        <v>12.531000000000001</v>
      </c>
      <c r="AQ385" s="2">
        <v>11.2</v>
      </c>
      <c r="AR385" s="2">
        <v>11.4688</v>
      </c>
      <c r="AS385" s="2">
        <v>11.863</v>
      </c>
      <c r="AT385" s="2">
        <v>11.32</v>
      </c>
      <c r="AU385" s="2">
        <v>11.111000000000001</v>
      </c>
      <c r="AV385" s="2">
        <v>9.74</v>
      </c>
      <c r="AW385" s="2">
        <v>10.912000000000001</v>
      </c>
      <c r="AX385" s="2">
        <v>11.342000000000001</v>
      </c>
      <c r="AY385" s="2">
        <v>10.695</v>
      </c>
      <c r="AZ385" s="2">
        <v>10.893000000000001</v>
      </c>
      <c r="BA385" s="2">
        <v>11.02875</v>
      </c>
      <c r="BB385" s="2">
        <v>10.592000000000001</v>
      </c>
      <c r="BC385" s="2">
        <v>10.603999999999999</v>
      </c>
      <c r="BD385" s="2">
        <v>10.5</v>
      </c>
      <c r="BE385" s="2">
        <v>10.654</v>
      </c>
      <c r="BF385" s="2">
        <v>10.757999999999999</v>
      </c>
      <c r="BG385" s="58">
        <f>BF385+(BF385*BQ385)</f>
        <v>9.58247359565285</v>
      </c>
      <c r="BH385" s="38"/>
      <c r="BI385" s="54" t="s">
        <v>120</v>
      </c>
      <c r="BJ385" s="54" t="s">
        <v>115</v>
      </c>
      <c r="BK385" s="2"/>
      <c r="BL385" s="2"/>
      <c r="BM385" s="2">
        <v>7.8985099999999999</v>
      </c>
      <c r="BN385" s="2">
        <v>7.0354399999999995</v>
      </c>
      <c r="BO385" s="57"/>
      <c r="BP385" s="57"/>
      <c r="BQ385" s="57">
        <f>(BN385-BM385)/BM385</f>
        <v>-0.10926997623602432</v>
      </c>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c r="CY385" s="37"/>
      <c r="CZ385" s="37"/>
      <c r="DA385" s="37"/>
      <c r="DB385" s="37"/>
      <c r="DC385" s="37"/>
      <c r="DD385" s="37"/>
      <c r="DE385" s="37"/>
      <c r="DF385" s="37"/>
      <c r="DG385" s="37"/>
      <c r="DH385" s="37"/>
      <c r="DI385" s="37"/>
      <c r="DJ385" s="37"/>
      <c r="DK385" s="37"/>
      <c r="DL385" s="37"/>
      <c r="DM385" s="37"/>
      <c r="DN385" s="37"/>
      <c r="DO385" s="37"/>
      <c r="DP385" s="37"/>
      <c r="DQ385" s="37"/>
      <c r="DR385" s="37"/>
      <c r="DS385" s="37"/>
      <c r="DT385" s="37"/>
      <c r="DU385" s="37"/>
      <c r="DV385" s="37"/>
      <c r="DW385" s="37"/>
      <c r="DX385" s="37"/>
      <c r="DY385" s="37"/>
      <c r="DZ385" s="37"/>
      <c r="EA385" s="37"/>
      <c r="EB385" s="37"/>
      <c r="EC385" s="37"/>
      <c r="ED385" s="37"/>
      <c r="EE385" s="37"/>
      <c r="EF385" s="37"/>
      <c r="EG385" s="37"/>
      <c r="EH385" s="37"/>
      <c r="EI385" s="37"/>
      <c r="EJ385" s="37"/>
      <c r="EK385" s="37"/>
      <c r="EL385" s="37"/>
      <c r="EM385" s="37"/>
      <c r="EN385" s="37"/>
      <c r="EO385" s="37"/>
      <c r="EP385" s="37"/>
      <c r="EQ385" s="37"/>
      <c r="ER385" s="37"/>
      <c r="ES385" s="37"/>
      <c r="ET385" s="37"/>
      <c r="EU385" s="37"/>
      <c r="EV385" s="37"/>
      <c r="EW385" s="37"/>
      <c r="EX385" s="37"/>
      <c r="EY385" s="37"/>
      <c r="EZ385" s="37"/>
      <c r="FA385" s="37"/>
      <c r="FB385" s="37"/>
      <c r="FC385" s="37"/>
      <c r="FD385" s="37"/>
      <c r="FE385" s="37"/>
      <c r="FF385" s="37"/>
      <c r="FG385" s="37"/>
      <c r="FH385" s="37"/>
      <c r="FI385" s="37"/>
      <c r="FJ385" s="37"/>
      <c r="FK385" s="37"/>
      <c r="FL385" s="37"/>
      <c r="FM385" s="37"/>
      <c r="FN385" s="37"/>
      <c r="FO385" s="37"/>
      <c r="FP385" s="37"/>
      <c r="FQ385" s="37"/>
      <c r="FR385" s="37"/>
      <c r="FS385" s="37"/>
      <c r="FT385" s="37"/>
      <c r="FU385" s="37"/>
      <c r="FV385" s="37"/>
      <c r="FW385" s="37"/>
      <c r="FX385" s="37"/>
      <c r="FY385" s="37"/>
      <c r="FZ385" s="37"/>
      <c r="GA385" s="37"/>
      <c r="GB385" s="37"/>
      <c r="GC385" s="37"/>
      <c r="GD385" s="37"/>
      <c r="GE385" s="37"/>
      <c r="GF385" s="37"/>
      <c r="GG385" s="37"/>
      <c r="GH385" s="37"/>
      <c r="GI385" s="37"/>
      <c r="GJ385" s="37"/>
      <c r="GK385" s="37"/>
      <c r="GL385" s="37"/>
      <c r="GM385" s="37"/>
      <c r="GN385" s="37"/>
      <c r="GO385" s="37"/>
      <c r="GP385" s="37"/>
      <c r="GQ385" s="37"/>
      <c r="GR385" s="37"/>
      <c r="GS385" s="37"/>
      <c r="GT385" s="37"/>
      <c r="GU385" s="37"/>
      <c r="GV385" s="37"/>
      <c r="GW385" s="37"/>
      <c r="GX385" s="37"/>
      <c r="GY385" s="37"/>
      <c r="GZ385" s="37"/>
      <c r="HA385" s="37"/>
      <c r="HB385" s="37"/>
      <c r="HC385" s="37"/>
      <c r="HD385" s="37"/>
      <c r="HE385" s="37"/>
      <c r="HF385" s="37"/>
      <c r="HG385" s="37"/>
      <c r="HH385" s="37"/>
      <c r="HI385" s="37"/>
      <c r="HJ385" s="37"/>
      <c r="HK385" s="37"/>
      <c r="HL385" s="37"/>
      <c r="HM385" s="37"/>
      <c r="HN385" s="37"/>
      <c r="HO385" s="37"/>
      <c r="HP385" s="37"/>
      <c r="HQ385" s="37"/>
      <c r="HR385" s="37"/>
      <c r="HS385" s="37"/>
      <c r="HT385" s="37"/>
      <c r="HU385" s="37"/>
      <c r="HV385" s="37"/>
      <c r="HW385" s="37"/>
      <c r="HX385" s="37"/>
      <c r="HY385" s="37"/>
      <c r="HZ385" s="37"/>
      <c r="IA385" s="37"/>
      <c r="IB385" s="37"/>
      <c r="IC385" s="37"/>
      <c r="ID385" s="37"/>
      <c r="IE385" s="37"/>
      <c r="IF385" s="37"/>
      <c r="IG385" s="37"/>
      <c r="IH385" s="37"/>
      <c r="II385" s="37"/>
      <c r="IJ385" s="37"/>
      <c r="IK385" s="37"/>
      <c r="IL385" s="37"/>
    </row>
    <row r="386" spans="1:246" x14ac:dyDescent="0.2">
      <c r="A386" s="59" t="s">
        <v>122</v>
      </c>
      <c r="B386" s="4" t="s">
        <v>13</v>
      </c>
      <c r="C386" s="4" t="s">
        <v>15</v>
      </c>
      <c r="D386" s="60" t="s">
        <v>123</v>
      </c>
      <c r="E386" s="4" t="s">
        <v>12</v>
      </c>
      <c r="F386" s="61">
        <v>4.8684799999999999</v>
      </c>
      <c r="G386" s="61">
        <v>4.7551300000000003</v>
      </c>
      <c r="H386" s="61">
        <v>4.6094999999999997</v>
      </c>
      <c r="I386" s="61">
        <v>4.4181299999999997</v>
      </c>
      <c r="J386" s="61">
        <v>4.303013</v>
      </c>
      <c r="K386" s="61">
        <v>4.1948100000000004</v>
      </c>
      <c r="L386" s="61">
        <v>4.0929399999999996</v>
      </c>
      <c r="M386" s="61">
        <v>4.0170000000000003</v>
      </c>
      <c r="N386" s="61">
        <v>3.9258199999999999</v>
      </c>
      <c r="O386" s="61">
        <v>3.4459200000000001</v>
      </c>
      <c r="P386" s="61">
        <v>3.0924999999999998</v>
      </c>
      <c r="Q386" s="61">
        <v>2.9359099999999998</v>
      </c>
      <c r="R386" s="61">
        <v>2.8336100000000002</v>
      </c>
      <c r="S386" s="61">
        <v>2.9328500000000002</v>
      </c>
      <c r="T386" s="61">
        <v>2.97051</v>
      </c>
      <c r="U386" s="61">
        <v>2.9779499999999999</v>
      </c>
      <c r="V386" s="61">
        <v>2.94964</v>
      </c>
      <c r="W386" s="61">
        <v>2.7951679999999999</v>
      </c>
      <c r="X386" s="61">
        <v>2.793552</v>
      </c>
      <c r="Y386" s="61">
        <v>2.7237819999999999</v>
      </c>
      <c r="Z386" s="61">
        <v>2.65496</v>
      </c>
      <c r="AA386" s="61">
        <v>2.6373739999999999</v>
      </c>
      <c r="AB386" s="61">
        <v>2.652555</v>
      </c>
      <c r="AC386" s="61">
        <v>2.687684</v>
      </c>
      <c r="AD386" s="61">
        <v>2.7117360000000001</v>
      </c>
      <c r="AE386" s="61">
        <v>2.6793390000000001</v>
      </c>
      <c r="AF386" s="61">
        <v>2.5559379999999998</v>
      </c>
      <c r="AG386" s="61">
        <v>2.5354380000000001</v>
      </c>
      <c r="AH386" s="61">
        <v>2.5235240000000001</v>
      </c>
      <c r="AI386" s="61">
        <v>2.4714939999999999</v>
      </c>
      <c r="AJ386" s="61">
        <v>2.4133689999999999</v>
      </c>
      <c r="AK386" s="61">
        <v>2.4308809999999998</v>
      </c>
      <c r="AL386" s="61">
        <v>2.42414</v>
      </c>
      <c r="AM386" s="61">
        <v>2.448153</v>
      </c>
      <c r="AN386" s="61">
        <v>2.3523679999999998</v>
      </c>
      <c r="AO386" s="61">
        <v>2.220758</v>
      </c>
      <c r="AP386" s="61">
        <v>2.1974390000000001</v>
      </c>
      <c r="AQ386" s="61">
        <v>2.054154</v>
      </c>
      <c r="AR386" s="61">
        <v>2.0474869999999998</v>
      </c>
      <c r="AS386" s="61">
        <v>2.045099</v>
      </c>
      <c r="AT386" s="61">
        <v>2.006602</v>
      </c>
      <c r="AU386" s="61">
        <v>2.002148</v>
      </c>
      <c r="AV386" s="61">
        <v>1.9856549999999999</v>
      </c>
      <c r="AW386" s="61">
        <v>2.018281</v>
      </c>
      <c r="AX386" s="61">
        <v>2.0203440000000001</v>
      </c>
      <c r="AY386" s="61">
        <v>2.006281</v>
      </c>
      <c r="AZ386" s="61">
        <v>1.983581</v>
      </c>
      <c r="BA386" s="61">
        <v>1.9402729999999999</v>
      </c>
      <c r="BB386" s="61">
        <v>1.936188</v>
      </c>
      <c r="BC386" s="61">
        <v>1.9418029999999999</v>
      </c>
      <c r="BD386" s="61">
        <v>1.904487</v>
      </c>
      <c r="BE386" s="61">
        <v>1.9121010000000001</v>
      </c>
      <c r="BF386" s="61">
        <v>1.9305060000000001</v>
      </c>
      <c r="BG386" s="62">
        <f>BF386+(BF386*BQ386)</f>
        <v>1.9190071927630108</v>
      </c>
      <c r="BH386" s="38"/>
      <c r="BI386" s="60" t="s">
        <v>124</v>
      </c>
      <c r="BJ386" s="4" t="s">
        <v>111</v>
      </c>
      <c r="BK386" s="61"/>
      <c r="BL386" s="61"/>
      <c r="BM386" s="61">
        <v>1.8803399999999999</v>
      </c>
      <c r="BN386" s="61">
        <v>1.8691399999999998</v>
      </c>
      <c r="BO386" s="63"/>
      <c r="BP386" s="63"/>
      <c r="BQ386" s="63">
        <f>(BN386-BM386)/BM386</f>
        <v>-5.9563695927332821E-3</v>
      </c>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c r="CY386" s="37"/>
      <c r="CZ386" s="37"/>
      <c r="DA386" s="37"/>
      <c r="DB386" s="37"/>
      <c r="DC386" s="37"/>
      <c r="DD386" s="37"/>
      <c r="DE386" s="37"/>
      <c r="DF386" s="37"/>
      <c r="DG386" s="37"/>
      <c r="DH386" s="37"/>
      <c r="DI386" s="37"/>
      <c r="DJ386" s="37"/>
      <c r="DK386" s="37"/>
      <c r="DL386" s="37"/>
      <c r="DM386" s="37"/>
      <c r="DN386" s="37"/>
      <c r="DO386" s="37"/>
      <c r="DP386" s="37"/>
      <c r="DQ386" s="37"/>
      <c r="DR386" s="37"/>
      <c r="DS386" s="37"/>
      <c r="DT386" s="37"/>
      <c r="DU386" s="37"/>
      <c r="DV386" s="37"/>
      <c r="DW386" s="37"/>
      <c r="DX386" s="37"/>
      <c r="DY386" s="37"/>
      <c r="DZ386" s="37"/>
      <c r="EA386" s="37"/>
      <c r="EB386" s="37"/>
      <c r="EC386" s="37"/>
      <c r="ED386" s="37"/>
      <c r="EE386" s="37"/>
      <c r="EF386" s="37"/>
      <c r="EG386" s="37"/>
      <c r="EH386" s="37"/>
      <c r="EI386" s="37"/>
      <c r="EJ386" s="37"/>
      <c r="EK386" s="37"/>
      <c r="EL386" s="37"/>
      <c r="EM386" s="37"/>
      <c r="EN386" s="37"/>
      <c r="EO386" s="37"/>
      <c r="EP386" s="37"/>
      <c r="EQ386" s="37"/>
      <c r="ER386" s="37"/>
      <c r="ES386" s="37"/>
      <c r="ET386" s="37"/>
      <c r="EU386" s="37"/>
      <c r="EV386" s="37"/>
      <c r="EW386" s="37"/>
      <c r="EX386" s="37"/>
      <c r="EY386" s="37"/>
      <c r="EZ386" s="37"/>
      <c r="FA386" s="37"/>
      <c r="FB386" s="37"/>
      <c r="FC386" s="37"/>
      <c r="FD386" s="37"/>
      <c r="FE386" s="37"/>
      <c r="FF386" s="37"/>
      <c r="FG386" s="37"/>
      <c r="FH386" s="37"/>
      <c r="FI386" s="37"/>
      <c r="FJ386" s="37"/>
      <c r="FK386" s="37"/>
      <c r="FL386" s="37"/>
      <c r="FM386" s="37"/>
      <c r="FN386" s="37"/>
      <c r="FO386" s="37"/>
      <c r="FP386" s="37"/>
      <c r="FQ386" s="37"/>
      <c r="FR386" s="37"/>
      <c r="FS386" s="37"/>
      <c r="FT386" s="37"/>
      <c r="FU386" s="37"/>
      <c r="FV386" s="37"/>
      <c r="FW386" s="37"/>
      <c r="FX386" s="37"/>
      <c r="FY386" s="37"/>
      <c r="FZ386" s="37"/>
      <c r="GA386" s="37"/>
      <c r="GB386" s="37"/>
      <c r="GC386" s="37"/>
      <c r="GD386" s="37"/>
      <c r="GE386" s="37"/>
      <c r="GF386" s="37"/>
      <c r="GG386" s="37"/>
      <c r="GH386" s="37"/>
      <c r="GI386" s="37"/>
      <c r="GJ386" s="37"/>
      <c r="GK386" s="37"/>
      <c r="GL386" s="37"/>
      <c r="GM386" s="37"/>
      <c r="GN386" s="37"/>
      <c r="GO386" s="37"/>
      <c r="GP386" s="37"/>
      <c r="GQ386" s="37"/>
      <c r="GR386" s="37"/>
      <c r="GS386" s="37"/>
      <c r="GT386" s="37"/>
      <c r="GU386" s="37"/>
      <c r="GV386" s="37"/>
      <c r="GW386" s="37"/>
      <c r="GX386" s="37"/>
      <c r="GY386" s="37"/>
      <c r="GZ386" s="37"/>
      <c r="HA386" s="37"/>
      <c r="HB386" s="37"/>
      <c r="HC386" s="37"/>
      <c r="HD386" s="37"/>
      <c r="HE386" s="37"/>
      <c r="HF386" s="37"/>
      <c r="HG386" s="37"/>
      <c r="HH386" s="37"/>
      <c r="HI386" s="37"/>
      <c r="HJ386" s="37"/>
      <c r="HK386" s="37"/>
      <c r="HL386" s="37"/>
      <c r="HM386" s="37"/>
      <c r="HN386" s="37"/>
      <c r="HO386" s="37"/>
      <c r="HP386" s="37"/>
      <c r="HQ386" s="37"/>
      <c r="HR386" s="37"/>
      <c r="HS386" s="37"/>
      <c r="HT386" s="37"/>
      <c r="HU386" s="37"/>
      <c r="HV386" s="37"/>
      <c r="HW386" s="37"/>
      <c r="HX386" s="37"/>
      <c r="HY386" s="37"/>
      <c r="HZ386" s="37"/>
      <c r="IA386" s="37"/>
      <c r="IB386" s="37"/>
      <c r="IC386" s="37"/>
      <c r="ID386" s="37"/>
      <c r="IE386" s="37"/>
      <c r="IF386" s="37"/>
      <c r="IG386" s="37"/>
      <c r="IH386" s="37"/>
      <c r="II386" s="37"/>
      <c r="IJ386" s="37"/>
      <c r="IK386" s="37"/>
      <c r="IL386" s="37"/>
    </row>
    <row r="387" spans="1:246" s="37" customFormat="1" x14ac:dyDescent="0.2">
      <c r="A387" s="5" t="s">
        <v>122</v>
      </c>
      <c r="B387" s="5" t="s">
        <v>11</v>
      </c>
      <c r="C387" s="5" t="s">
        <v>14</v>
      </c>
      <c r="D387" s="5" t="s">
        <v>123</v>
      </c>
      <c r="E387" s="5" t="s">
        <v>11</v>
      </c>
      <c r="F387" s="64">
        <v>4.1735120000000006</v>
      </c>
      <c r="G387" s="64">
        <v>4.3395550000000007</v>
      </c>
      <c r="H387" s="64">
        <v>4.2239529999999998</v>
      </c>
      <c r="I387" s="64">
        <v>4.3184290000000001</v>
      </c>
      <c r="J387" s="64">
        <v>4.398199</v>
      </c>
      <c r="K387" s="64">
        <v>4.5092860000000003</v>
      </c>
      <c r="L387" s="64">
        <v>5.136552</v>
      </c>
      <c r="M387" s="64">
        <v>5.2273360000000002</v>
      </c>
      <c r="N387" s="64">
        <v>5.0721910000000001</v>
      </c>
      <c r="O387" s="64">
        <v>5.1254269999999993</v>
      </c>
      <c r="P387" s="64">
        <v>4.9169960000000001</v>
      </c>
      <c r="Q387" s="64">
        <v>5.5071890000000003</v>
      </c>
      <c r="R387" s="64">
        <v>5.748081</v>
      </c>
      <c r="S387" s="64">
        <v>5.6299570000000001</v>
      </c>
      <c r="T387" s="64">
        <v>5.9332669999999998</v>
      </c>
      <c r="U387" s="64">
        <v>5.2761870000000002</v>
      </c>
      <c r="V387" s="64">
        <v>5.9315579999999999</v>
      </c>
      <c r="W387" s="64">
        <v>5.8970229999999999</v>
      </c>
      <c r="X387" s="64">
        <v>5.7055930000000004</v>
      </c>
      <c r="Y387" s="64">
        <v>4.843159</v>
      </c>
      <c r="Z387" s="64">
        <v>5.2069449999999993</v>
      </c>
      <c r="AA387" s="64">
        <v>5.3084370000000005</v>
      </c>
      <c r="AB387" s="64">
        <v>5.300535</v>
      </c>
      <c r="AC387" s="64">
        <v>5.9576880000000001</v>
      </c>
      <c r="AD387" s="64">
        <v>5.8471849999999996</v>
      </c>
      <c r="AE387" s="64">
        <v>5.8988800000000001</v>
      </c>
      <c r="AF387" s="64">
        <v>5.6834709999999999</v>
      </c>
      <c r="AG387" s="64">
        <v>5.4691929999999997</v>
      </c>
      <c r="AH387" s="64">
        <v>5.6736930000000001</v>
      </c>
      <c r="AI387" s="64">
        <v>5.8463050000000001</v>
      </c>
      <c r="AJ387" s="64">
        <v>5.4156180000000003</v>
      </c>
      <c r="AK387" s="64">
        <v>5.876798</v>
      </c>
      <c r="AL387" s="64">
        <v>4.4293610000000001</v>
      </c>
      <c r="AM387" s="64">
        <v>6.4486319999999999</v>
      </c>
      <c r="AN387" s="64">
        <v>6.0031970000000001</v>
      </c>
      <c r="AO387" s="64">
        <v>6.1547339999999995</v>
      </c>
      <c r="AP387" s="64">
        <v>6.0614970000000001</v>
      </c>
      <c r="AQ387" s="64">
        <v>5.8094619999999999</v>
      </c>
      <c r="AR387" s="64">
        <v>5.9989050000000006</v>
      </c>
      <c r="AS387" s="64">
        <v>6.2569099999999995</v>
      </c>
      <c r="AT387" s="64">
        <v>6.1072249999999997</v>
      </c>
      <c r="AU387" s="64">
        <v>6.085693</v>
      </c>
      <c r="AV387" s="64">
        <v>5.4511519999999996</v>
      </c>
      <c r="AW387" s="64">
        <v>5.9425540000000003</v>
      </c>
      <c r="AX387" s="64">
        <v>6.1542789999999998</v>
      </c>
      <c r="AY387" s="64">
        <v>5.852538</v>
      </c>
      <c r="AZ387" s="64">
        <v>6.0621929999999997</v>
      </c>
      <c r="BA387" s="64">
        <v>6.2625760000000001</v>
      </c>
      <c r="BB387" s="64">
        <v>5.9195410000000006</v>
      </c>
      <c r="BC387" s="64">
        <v>5.853599</v>
      </c>
      <c r="BD387" s="64">
        <v>6.01234</v>
      </c>
      <c r="BE387" s="64">
        <v>6.1343309999999995</v>
      </c>
      <c r="BF387" s="64">
        <v>6.1054410000000008</v>
      </c>
      <c r="BG387" s="65">
        <f>BG388/BG386</f>
        <v>5.5689212265501755</v>
      </c>
      <c r="BH387" s="38"/>
      <c r="BI387" s="5"/>
      <c r="BJ387" s="5"/>
      <c r="BK387" s="64"/>
      <c r="BL387" s="64"/>
      <c r="BM387" s="64"/>
      <c r="BN387" s="64"/>
      <c r="BO387" s="66"/>
      <c r="BP387" s="66"/>
      <c r="BQ387" s="66"/>
    </row>
    <row r="388" spans="1:246" s="37" customFormat="1" x14ac:dyDescent="0.2">
      <c r="A388" s="5" t="s">
        <v>122</v>
      </c>
      <c r="B388" s="5" t="s">
        <v>112</v>
      </c>
      <c r="C388" s="5" t="s">
        <v>113</v>
      </c>
      <c r="D388" s="5" t="s">
        <v>123</v>
      </c>
      <c r="E388" s="5" t="s">
        <v>114</v>
      </c>
      <c r="F388" s="67">
        <v>20.318660000000001</v>
      </c>
      <c r="G388" s="67">
        <v>20.635149999999999</v>
      </c>
      <c r="H388" s="67">
        <v>19.470310000000001</v>
      </c>
      <c r="I388" s="67">
        <v>19.07938</v>
      </c>
      <c r="J388" s="67">
        <v>18.925505999999999</v>
      </c>
      <c r="K388" s="67">
        <v>18.915600000000001</v>
      </c>
      <c r="L388" s="67">
        <v>21.023599999999998</v>
      </c>
      <c r="M388" s="67">
        <v>20.99821</v>
      </c>
      <c r="N388" s="67">
        <v>19.912510000000001</v>
      </c>
      <c r="O388" s="67">
        <v>17.661809999999999</v>
      </c>
      <c r="P388" s="67">
        <v>15.20581</v>
      </c>
      <c r="Q388" s="67">
        <v>16.168610000000001</v>
      </c>
      <c r="R388" s="67">
        <v>16.28782</v>
      </c>
      <c r="S388" s="67">
        <v>16.51182</v>
      </c>
      <c r="T388" s="67">
        <v>17.624829999999999</v>
      </c>
      <c r="U388" s="67">
        <v>15.71222</v>
      </c>
      <c r="V388" s="67">
        <v>17.49596</v>
      </c>
      <c r="W388" s="67">
        <v>16.483170000000001</v>
      </c>
      <c r="X388" s="67">
        <v>15.93887</v>
      </c>
      <c r="Y388" s="67">
        <v>13.191708</v>
      </c>
      <c r="Z388" s="67">
        <v>13.82423</v>
      </c>
      <c r="AA388" s="67">
        <v>14.000332999999999</v>
      </c>
      <c r="AB388" s="67">
        <v>14.059960999999999</v>
      </c>
      <c r="AC388" s="67">
        <v>16.012384000000001</v>
      </c>
      <c r="AD388" s="67">
        <v>15.856023</v>
      </c>
      <c r="AE388" s="67">
        <v>15.805099999999999</v>
      </c>
      <c r="AF388" s="67">
        <v>14.5266</v>
      </c>
      <c r="AG388" s="67">
        <v>13.8668</v>
      </c>
      <c r="AH388" s="67">
        <v>14.3177</v>
      </c>
      <c r="AI388" s="67">
        <v>14.449107</v>
      </c>
      <c r="AJ388" s="67">
        <v>13.069884999999999</v>
      </c>
      <c r="AK388" s="67">
        <v>14.285795999999999</v>
      </c>
      <c r="AL388" s="67">
        <v>10.73739</v>
      </c>
      <c r="AM388" s="67">
        <v>15.787236999999999</v>
      </c>
      <c r="AN388" s="67">
        <v>14.121727999999999</v>
      </c>
      <c r="AO388" s="67">
        <v>13.668175</v>
      </c>
      <c r="AP388" s="67">
        <v>13.31977</v>
      </c>
      <c r="AQ388" s="67">
        <v>11.933529999999999</v>
      </c>
      <c r="AR388" s="67">
        <v>12.282679999999999</v>
      </c>
      <c r="AS388" s="67">
        <v>12.796001</v>
      </c>
      <c r="AT388" s="67">
        <v>12.254770000000001</v>
      </c>
      <c r="AU388" s="67">
        <v>12.184457999999999</v>
      </c>
      <c r="AV388" s="67">
        <v>10.824107</v>
      </c>
      <c r="AW388" s="67">
        <v>11.993744</v>
      </c>
      <c r="AX388" s="67">
        <v>12.433761000000001</v>
      </c>
      <c r="AY388" s="67">
        <v>11.741835</v>
      </c>
      <c r="AZ388" s="67">
        <v>12.024850000000001</v>
      </c>
      <c r="BA388" s="67">
        <v>12.151108000000001</v>
      </c>
      <c r="BB388" s="67">
        <v>11.461344</v>
      </c>
      <c r="BC388" s="67">
        <v>11.366536</v>
      </c>
      <c r="BD388" s="67">
        <v>11.450424</v>
      </c>
      <c r="BE388" s="67">
        <v>11.72946</v>
      </c>
      <c r="BF388" s="67">
        <v>11.78659</v>
      </c>
      <c r="BG388" s="68">
        <f>BF388+(BF388*BQ388)</f>
        <v>10.686799889680396</v>
      </c>
      <c r="BH388" s="38"/>
      <c r="BI388" s="5" t="s">
        <v>124</v>
      </c>
      <c r="BJ388" s="5" t="s">
        <v>115</v>
      </c>
      <c r="BK388" s="67"/>
      <c r="BL388" s="67"/>
      <c r="BM388" s="67">
        <v>8.9295100000000005</v>
      </c>
      <c r="BN388" s="67">
        <v>8.096309999999999</v>
      </c>
      <c r="BO388" s="66"/>
      <c r="BP388" s="66"/>
      <c r="BQ388" s="66">
        <f>(BN388-BM388)/BM388</f>
        <v>-9.3308591400872096E-2</v>
      </c>
    </row>
    <row r="389" spans="1:246" s="37" customFormat="1" x14ac:dyDescent="0.2">
      <c r="A389" s="49" t="s">
        <v>125</v>
      </c>
      <c r="B389" s="50" t="s">
        <v>13</v>
      </c>
      <c r="C389" s="50" t="s">
        <v>15</v>
      </c>
      <c r="D389" s="50" t="s">
        <v>125</v>
      </c>
      <c r="E389" s="50" t="s">
        <v>12</v>
      </c>
      <c r="F389" s="1">
        <v>0.29089999999999999</v>
      </c>
      <c r="G389" s="1">
        <v>0.26819999999999999</v>
      </c>
      <c r="H389" s="1">
        <v>0.23499999999999999</v>
      </c>
      <c r="I389" s="1">
        <v>0.21709999999999999</v>
      </c>
      <c r="J389" s="1">
        <v>0.18440000000000001</v>
      </c>
      <c r="K389" s="1">
        <v>0.1691</v>
      </c>
      <c r="L389" s="1">
        <v>0.1416</v>
      </c>
      <c r="M389" s="1">
        <v>0.1226</v>
      </c>
      <c r="N389" s="1">
        <v>0.1028</v>
      </c>
      <c r="O389" s="1">
        <v>9.5600000000000004E-2</v>
      </c>
      <c r="P389" s="1">
        <v>0.10050000000000001</v>
      </c>
      <c r="Q389" s="1">
        <v>8.9099999999999999E-2</v>
      </c>
      <c r="R389" s="1">
        <v>8.8400000000000006E-2</v>
      </c>
      <c r="S389" s="1">
        <v>9.2799999999999994E-2</v>
      </c>
      <c r="T389" s="1">
        <v>8.6900000000000005E-2</v>
      </c>
      <c r="U389" s="1">
        <v>8.2900000000000001E-2</v>
      </c>
      <c r="V389" s="1">
        <v>7.9299999999999995E-2</v>
      </c>
      <c r="W389" s="1">
        <v>0.127</v>
      </c>
      <c r="X389" s="1">
        <v>0.1303</v>
      </c>
      <c r="Y389" s="1">
        <v>0.14219999999999999</v>
      </c>
      <c r="Z389" s="1">
        <v>0.14879999999999999</v>
      </c>
      <c r="AA389" s="1">
        <v>0.14710000000000001</v>
      </c>
      <c r="AB389" s="1">
        <v>0.1434</v>
      </c>
      <c r="AC389" s="1">
        <v>0.1343</v>
      </c>
      <c r="AD389" s="1">
        <v>0.13350000000000001</v>
      </c>
      <c r="AE389" s="1">
        <v>0.1384</v>
      </c>
      <c r="AF389" s="1">
        <v>0.16270000000000001</v>
      </c>
      <c r="AG389" s="1">
        <v>0.16239999999999999</v>
      </c>
      <c r="AH389" s="1">
        <v>0.15160000000000001</v>
      </c>
      <c r="AI389" s="1">
        <v>0.1459</v>
      </c>
      <c r="AJ389" s="1">
        <v>0.14080000000000001</v>
      </c>
      <c r="AK389" s="1">
        <v>0.1099</v>
      </c>
      <c r="AL389" s="1">
        <v>8.7400000000000005E-2</v>
      </c>
      <c r="AM389" s="1">
        <v>6.0900000000000003E-2</v>
      </c>
      <c r="AN389" s="1">
        <v>6.8599999999999994E-2</v>
      </c>
      <c r="AO389" s="1">
        <v>8.1799999999999998E-2</v>
      </c>
      <c r="AP389" s="1">
        <v>8.3199999999999996E-2</v>
      </c>
      <c r="AQ389" s="1">
        <v>0.109</v>
      </c>
      <c r="AR389" s="1">
        <v>0.1082</v>
      </c>
      <c r="AS389" s="1">
        <v>0.1225</v>
      </c>
      <c r="AT389" s="1">
        <v>0.1439</v>
      </c>
      <c r="AU389" s="1">
        <v>0.14990000000000001</v>
      </c>
      <c r="AV389" s="1">
        <v>0.15190000000000001</v>
      </c>
      <c r="AW389" s="1">
        <v>0.1368</v>
      </c>
      <c r="AX389" s="1">
        <v>0.13400000000000001</v>
      </c>
      <c r="AY389" s="1">
        <v>0.1421</v>
      </c>
      <c r="AZ389" s="1">
        <v>0.13830000000000001</v>
      </c>
      <c r="BA389" s="1">
        <v>0.14710000000000001</v>
      </c>
      <c r="BB389" s="1">
        <v>0.1454</v>
      </c>
      <c r="BC389" s="1">
        <v>0.13769999999999999</v>
      </c>
      <c r="BD389" s="1">
        <v>0.13669999999999999</v>
      </c>
      <c r="BE389" s="1">
        <v>0.13109999999999999</v>
      </c>
      <c r="BF389" s="1">
        <v>0.1288</v>
      </c>
      <c r="BG389" s="51">
        <f>BF389+(BF389*BQ389)</f>
        <v>0.13179534883720931</v>
      </c>
      <c r="BH389" s="38"/>
      <c r="BI389" s="50" t="s">
        <v>126</v>
      </c>
      <c r="BJ389" s="50" t="s">
        <v>118</v>
      </c>
      <c r="BK389" s="1"/>
      <c r="BL389" s="1"/>
      <c r="BM389" s="1">
        <v>0.129</v>
      </c>
      <c r="BN389" s="1">
        <v>0.13200000000000001</v>
      </c>
      <c r="BO389" s="52"/>
      <c r="BP389" s="52"/>
      <c r="BQ389" s="52">
        <f>(BN389-BM389)/BM389</f>
        <v>2.3255813953488393E-2</v>
      </c>
    </row>
    <row r="390" spans="1:246" s="37" customFormat="1" x14ac:dyDescent="0.2">
      <c r="A390" s="53" t="s">
        <v>125</v>
      </c>
      <c r="B390" s="54" t="s">
        <v>11</v>
      </c>
      <c r="C390" s="54" t="s">
        <v>14</v>
      </c>
      <c r="D390" s="54" t="s">
        <v>125</v>
      </c>
      <c r="E390" s="54" t="s">
        <v>11</v>
      </c>
      <c r="F390" s="55">
        <v>1.3471979999999999</v>
      </c>
      <c r="G390" s="55">
        <v>1.262864</v>
      </c>
      <c r="H390" s="55">
        <v>1.3540430000000001</v>
      </c>
      <c r="I390" s="55">
        <v>1.105942</v>
      </c>
      <c r="J390" s="55">
        <v>1.2472889999999999</v>
      </c>
      <c r="K390" s="55">
        <v>1.179775</v>
      </c>
      <c r="L390" s="55">
        <v>1.3460450000000002</v>
      </c>
      <c r="M390" s="55">
        <v>1.3678629999999998</v>
      </c>
      <c r="N390" s="55">
        <v>1.321984</v>
      </c>
      <c r="O390" s="55">
        <v>1.3190379999999999</v>
      </c>
      <c r="P390" s="55">
        <v>1.21791</v>
      </c>
      <c r="Q390" s="55">
        <v>1.419753</v>
      </c>
      <c r="R390" s="55">
        <v>1.3371040000000001</v>
      </c>
      <c r="S390" s="55">
        <v>1.4310339999999999</v>
      </c>
      <c r="T390" s="55">
        <v>1.4453389999999999</v>
      </c>
      <c r="U390" s="55">
        <v>1.3208690000000001</v>
      </c>
      <c r="V390" s="55">
        <v>1.3972260000000001</v>
      </c>
      <c r="W390" s="55">
        <v>1.495276</v>
      </c>
      <c r="X390" s="55">
        <v>1.47122</v>
      </c>
      <c r="Y390" s="55">
        <v>1.222925</v>
      </c>
      <c r="Z390" s="55">
        <v>1.422715</v>
      </c>
      <c r="AA390" s="55">
        <v>1.5384089999999999</v>
      </c>
      <c r="AB390" s="55">
        <v>1.5146440000000001</v>
      </c>
      <c r="AC390" s="55">
        <v>1.7721519999999999</v>
      </c>
      <c r="AD390" s="55">
        <v>1.7101119999999999</v>
      </c>
      <c r="AE390" s="55">
        <v>1.7716759999999998</v>
      </c>
      <c r="AF390" s="55">
        <v>1.765212</v>
      </c>
      <c r="AG390" s="55">
        <v>1.7050490000000003</v>
      </c>
      <c r="AH390" s="55">
        <v>1.792216</v>
      </c>
      <c r="AI390" s="55">
        <v>1.510624</v>
      </c>
      <c r="AJ390" s="55">
        <v>1.401278</v>
      </c>
      <c r="AK390" s="55">
        <v>1.7115560000000001</v>
      </c>
      <c r="AL390" s="55">
        <v>1.15103</v>
      </c>
      <c r="AM390" s="55">
        <v>1.6223319999999999</v>
      </c>
      <c r="AN390" s="55">
        <v>1.734694</v>
      </c>
      <c r="AO390" s="55">
        <v>1.809291</v>
      </c>
      <c r="AP390" s="55">
        <v>1.7379810000000002</v>
      </c>
      <c r="AQ390" s="55">
        <v>1.449541</v>
      </c>
      <c r="AR390" s="55">
        <v>1.730129</v>
      </c>
      <c r="AS390" s="55">
        <v>1.9183669999999999</v>
      </c>
      <c r="AT390" s="55">
        <v>2.0194580000000002</v>
      </c>
      <c r="AU390" s="55">
        <v>1.8025349999999998</v>
      </c>
      <c r="AV390" s="55">
        <v>1.528637</v>
      </c>
      <c r="AW390" s="55">
        <v>1.192982</v>
      </c>
      <c r="AX390" s="55">
        <v>1.6791040000000002</v>
      </c>
      <c r="AY390" s="55">
        <v>1.612949</v>
      </c>
      <c r="AZ390" s="55">
        <v>1.6391900000000001</v>
      </c>
      <c r="BA390" s="55">
        <v>1.7790619999999999</v>
      </c>
      <c r="BB390" s="55">
        <v>1.5811549999999999</v>
      </c>
      <c r="BC390" s="55">
        <v>1.6158319999999999</v>
      </c>
      <c r="BD390" s="55">
        <v>1.6005850000000001</v>
      </c>
      <c r="BE390" s="55">
        <v>1.79939</v>
      </c>
      <c r="BF390" s="55">
        <v>1.552019</v>
      </c>
      <c r="BG390" s="56">
        <f>BG391/BG389</f>
        <v>1.7139223955392433</v>
      </c>
      <c r="BH390" s="38"/>
      <c r="BI390" s="54"/>
      <c r="BJ390" s="54"/>
      <c r="BK390" s="55"/>
      <c r="BL390" s="55"/>
      <c r="BM390" s="55"/>
      <c r="BN390" s="55"/>
      <c r="BO390" s="57"/>
      <c r="BP390" s="57"/>
      <c r="BQ390" s="57"/>
    </row>
    <row r="391" spans="1:246" s="37" customFormat="1" x14ac:dyDescent="0.2">
      <c r="A391" s="53" t="s">
        <v>125</v>
      </c>
      <c r="B391" s="54" t="s">
        <v>112</v>
      </c>
      <c r="C391" s="54" t="s">
        <v>113</v>
      </c>
      <c r="D391" s="54" t="s">
        <v>125</v>
      </c>
      <c r="E391" s="54" t="s">
        <v>114</v>
      </c>
      <c r="F391" s="2">
        <v>0.39190000000000003</v>
      </c>
      <c r="G391" s="2">
        <v>0.3387</v>
      </c>
      <c r="H391" s="2">
        <v>0.31819999999999998</v>
      </c>
      <c r="I391" s="2">
        <v>0.24010000000000001</v>
      </c>
      <c r="J391" s="2">
        <v>0.23</v>
      </c>
      <c r="K391" s="2">
        <v>0.19950000000000001</v>
      </c>
      <c r="L391" s="2">
        <v>0.19059999999999999</v>
      </c>
      <c r="M391" s="2">
        <v>0.16769999999999999</v>
      </c>
      <c r="N391" s="2">
        <v>0.13589999999999999</v>
      </c>
      <c r="O391" s="2">
        <v>0.12609999999999999</v>
      </c>
      <c r="P391" s="2">
        <v>0.12239999999999999</v>
      </c>
      <c r="Q391" s="2">
        <v>0.1265</v>
      </c>
      <c r="R391" s="2">
        <v>0.1182</v>
      </c>
      <c r="S391" s="2">
        <v>0.1328</v>
      </c>
      <c r="T391" s="2">
        <v>0.12559999999999999</v>
      </c>
      <c r="U391" s="2">
        <v>0.1095</v>
      </c>
      <c r="V391" s="2">
        <v>0.1108</v>
      </c>
      <c r="W391" s="2">
        <v>0.18990000000000001</v>
      </c>
      <c r="X391" s="2">
        <v>0.19170000000000001</v>
      </c>
      <c r="Y391" s="2">
        <v>0.1739</v>
      </c>
      <c r="Z391" s="2">
        <v>0.2117</v>
      </c>
      <c r="AA391" s="2">
        <v>0.2263</v>
      </c>
      <c r="AB391" s="2">
        <v>0.2172</v>
      </c>
      <c r="AC391" s="2">
        <v>0.23799999999999999</v>
      </c>
      <c r="AD391" s="2">
        <v>0.2283</v>
      </c>
      <c r="AE391" s="2">
        <v>0.2452</v>
      </c>
      <c r="AF391" s="2">
        <v>0.28720000000000001</v>
      </c>
      <c r="AG391" s="2">
        <v>0.27689999999999998</v>
      </c>
      <c r="AH391" s="2">
        <v>0.2717</v>
      </c>
      <c r="AI391" s="2">
        <v>0.22040000000000001</v>
      </c>
      <c r="AJ391" s="2">
        <v>0.1973</v>
      </c>
      <c r="AK391" s="2">
        <v>0.18809999999999999</v>
      </c>
      <c r="AL391" s="2">
        <v>0.10059999999999999</v>
      </c>
      <c r="AM391" s="2">
        <v>9.8799999999999999E-2</v>
      </c>
      <c r="AN391" s="2">
        <v>0.11899999999999999</v>
      </c>
      <c r="AO391" s="2">
        <v>0.14799999999999999</v>
      </c>
      <c r="AP391" s="2">
        <v>0.14460000000000001</v>
      </c>
      <c r="AQ391" s="2">
        <v>0.158</v>
      </c>
      <c r="AR391" s="2">
        <v>0.18720000000000001</v>
      </c>
      <c r="AS391" s="2">
        <v>0.23499999999999999</v>
      </c>
      <c r="AT391" s="2">
        <v>0.29060000000000002</v>
      </c>
      <c r="AU391" s="2">
        <v>0.2702</v>
      </c>
      <c r="AV391" s="2">
        <v>0.23219999999999999</v>
      </c>
      <c r="AW391" s="2">
        <v>0.16320000000000001</v>
      </c>
      <c r="AX391" s="2">
        <v>0.22500000000000001</v>
      </c>
      <c r="AY391" s="2">
        <v>0.22919999999999999</v>
      </c>
      <c r="AZ391" s="2">
        <v>0.22670000000000001</v>
      </c>
      <c r="BA391" s="2">
        <v>0.26169999999999999</v>
      </c>
      <c r="BB391" s="2">
        <v>0.22989999999999999</v>
      </c>
      <c r="BC391" s="2">
        <v>0.2225</v>
      </c>
      <c r="BD391" s="2">
        <v>0.21879999999999999</v>
      </c>
      <c r="BE391" s="2">
        <v>0.2359</v>
      </c>
      <c r="BF391" s="2">
        <v>0.19989999999999999</v>
      </c>
      <c r="BG391" s="58">
        <f>BF391+(BF391*BQ391)</f>
        <v>0.225887</v>
      </c>
      <c r="BH391" s="38"/>
      <c r="BI391" s="54" t="s">
        <v>126</v>
      </c>
      <c r="BJ391" s="54" t="s">
        <v>119</v>
      </c>
      <c r="BK391" s="2"/>
      <c r="BL391" s="2"/>
      <c r="BM391" s="2">
        <v>0.2</v>
      </c>
      <c r="BN391" s="2">
        <v>0.22600000000000001</v>
      </c>
      <c r="BO391" s="57"/>
      <c r="BP391" s="57"/>
      <c r="BQ391" s="57">
        <f>(BN391-BM391)/BM391</f>
        <v>0.12999999999999998</v>
      </c>
    </row>
    <row r="392" spans="1:246" s="37" customFormat="1" x14ac:dyDescent="0.2">
      <c r="A392" s="49" t="s">
        <v>127</v>
      </c>
      <c r="B392" s="50" t="s">
        <v>13</v>
      </c>
      <c r="C392" s="50" t="s">
        <v>15</v>
      </c>
      <c r="D392" s="69" t="s">
        <v>127</v>
      </c>
      <c r="E392" s="50" t="s">
        <v>12</v>
      </c>
      <c r="F392" s="1">
        <v>0.19489999999999999</v>
      </c>
      <c r="G392" s="1">
        <v>0.1731</v>
      </c>
      <c r="H392" s="1">
        <v>0.14069999999999999</v>
      </c>
      <c r="I392" s="1">
        <v>0.1196</v>
      </c>
      <c r="J392" s="1">
        <v>8.5400000000000004E-2</v>
      </c>
      <c r="K392" s="1">
        <v>6.6500000000000004E-2</v>
      </c>
      <c r="L392" s="1">
        <v>5.4399999999999997E-2</v>
      </c>
      <c r="M392" s="1">
        <v>3.95E-2</v>
      </c>
      <c r="N392" s="1">
        <v>2.9600000000000001E-2</v>
      </c>
      <c r="O392" s="1">
        <v>1.9199999999999998E-2</v>
      </c>
      <c r="P392" s="1">
        <v>1.37E-2</v>
      </c>
      <c r="Q392" s="1">
        <v>1.0800000000000001E-2</v>
      </c>
      <c r="R392" s="1">
        <v>7.8100000000000001E-3</v>
      </c>
      <c r="S392" s="1">
        <v>5.28E-3</v>
      </c>
      <c r="T392" s="1">
        <v>4.4099999999999999E-3</v>
      </c>
      <c r="U392" s="1">
        <v>3.7399999999999998E-3</v>
      </c>
      <c r="V392" s="1">
        <v>3.14E-3</v>
      </c>
      <c r="W392" s="1">
        <v>2.6900000000000001E-3</v>
      </c>
      <c r="X392" s="1">
        <v>2.5999999999999999E-3</v>
      </c>
      <c r="Y392" s="1">
        <v>2.4199999999999998E-3</v>
      </c>
      <c r="Z392" s="1">
        <v>2.31E-3</v>
      </c>
      <c r="AA392" s="1">
        <v>2.0899999999999998E-3</v>
      </c>
      <c r="AB392" s="1">
        <v>1.98E-3</v>
      </c>
      <c r="AC392" s="1">
        <v>1.7099999999999999E-3</v>
      </c>
      <c r="AD392" s="1">
        <v>1.57E-3</v>
      </c>
      <c r="AE392" s="1">
        <v>1.33E-3</v>
      </c>
      <c r="AF392" s="1">
        <v>1.15E-3</v>
      </c>
      <c r="AG392" s="1">
        <v>1.0300000000000001E-3</v>
      </c>
      <c r="AH392" s="1">
        <v>1.0399999999999999E-3</v>
      </c>
      <c r="AI392" s="1">
        <v>9.2500000000000004E-4</v>
      </c>
      <c r="AJ392" s="1">
        <v>9.1500000000000001E-4</v>
      </c>
      <c r="AK392" s="1">
        <v>8.2700000000000004E-4</v>
      </c>
      <c r="AL392" s="1">
        <v>7.5299999999999998E-4</v>
      </c>
      <c r="AM392" s="1">
        <v>1E-3</v>
      </c>
      <c r="AN392" s="1">
        <v>5.5099999999999995E-4</v>
      </c>
      <c r="AO392" s="1">
        <v>5.9299999999999999E-4</v>
      </c>
      <c r="AP392" s="1">
        <v>5.9999999999999995E-4</v>
      </c>
      <c r="AQ392" s="1">
        <v>5.9999999999999995E-4</v>
      </c>
      <c r="AR392" s="1">
        <v>6.0700000000000001E-4</v>
      </c>
      <c r="AS392" s="1">
        <v>3.19E-4</v>
      </c>
      <c r="AT392" s="1">
        <v>7.2400000000000003E-4</v>
      </c>
      <c r="AU392" s="1">
        <v>7.6000000000000004E-4</v>
      </c>
      <c r="AV392" s="1">
        <v>8.0900000000000004E-4</v>
      </c>
      <c r="AW392" s="1">
        <v>8.0000000000000004E-4</v>
      </c>
      <c r="AX392" s="1">
        <v>7.8399999999999997E-4</v>
      </c>
      <c r="AY392" s="1">
        <v>8.2600000000000002E-4</v>
      </c>
      <c r="AZ392" s="1">
        <v>8.25E-4</v>
      </c>
      <c r="BA392" s="1">
        <v>8.0000000000000004E-4</v>
      </c>
      <c r="BB392" s="1">
        <v>8.3000000000000001E-4</v>
      </c>
      <c r="BC392" s="1">
        <v>1.2999999999999999E-3</v>
      </c>
      <c r="BD392" s="1">
        <v>1.6999999999999999E-3</v>
      </c>
      <c r="BE392" s="1">
        <v>1.6100000000000001E-3</v>
      </c>
      <c r="BF392" s="1">
        <v>1.5900000000000001E-3</v>
      </c>
      <c r="BG392" s="51">
        <f>BF392+(BF392*BQ392)</f>
        <v>1.5900000000000001E-3</v>
      </c>
      <c r="BH392" s="38"/>
      <c r="BI392" s="69" t="s">
        <v>128</v>
      </c>
      <c r="BJ392" s="50" t="s">
        <v>118</v>
      </c>
      <c r="BK392" s="1"/>
      <c r="BL392" s="1"/>
      <c r="BM392" s="1">
        <v>2E-3</v>
      </c>
      <c r="BN392" s="1">
        <v>2E-3</v>
      </c>
      <c r="BO392" s="52"/>
      <c r="BP392" s="52"/>
      <c r="BQ392" s="52">
        <f>(BN392-BM392)/BM392</f>
        <v>0</v>
      </c>
    </row>
    <row r="393" spans="1:246" s="37" customFormat="1" x14ac:dyDescent="0.2">
      <c r="A393" s="53" t="s">
        <v>127</v>
      </c>
      <c r="B393" s="54" t="s">
        <v>11</v>
      </c>
      <c r="C393" s="54" t="s">
        <v>14</v>
      </c>
      <c r="D393" s="54" t="s">
        <v>127</v>
      </c>
      <c r="E393" s="54" t="s">
        <v>11</v>
      </c>
      <c r="F393" s="55">
        <v>1.403284</v>
      </c>
      <c r="G393" s="55">
        <v>1.4257649999999999</v>
      </c>
      <c r="H393" s="55">
        <v>0.77398699999999998</v>
      </c>
      <c r="I393" s="55">
        <v>1.125418</v>
      </c>
      <c r="J393" s="55">
        <v>1.4695549999999999</v>
      </c>
      <c r="K393" s="55">
        <v>1.4225559999999999</v>
      </c>
      <c r="L393" s="55">
        <v>1.4595590000000001</v>
      </c>
      <c r="M393" s="55">
        <v>1.731646</v>
      </c>
      <c r="N393" s="55">
        <v>1.6216219999999999</v>
      </c>
      <c r="O393" s="55">
        <v>1.5677080000000001</v>
      </c>
      <c r="P393" s="55">
        <v>1.664234</v>
      </c>
      <c r="Q393" s="55">
        <v>1.5</v>
      </c>
      <c r="R393" s="55">
        <v>1.62612</v>
      </c>
      <c r="S393" s="55">
        <v>1.7234849999999999</v>
      </c>
      <c r="T393" s="55">
        <v>1.6485259999999999</v>
      </c>
      <c r="U393" s="55">
        <v>1.6604279999999998</v>
      </c>
      <c r="V393" s="55">
        <v>1.6528659999999999</v>
      </c>
      <c r="W393" s="55">
        <v>1.7695169999999998</v>
      </c>
      <c r="X393" s="55">
        <v>1.746154</v>
      </c>
      <c r="Y393" s="55">
        <v>1.7107439999999998</v>
      </c>
      <c r="Z393" s="55">
        <v>1.619048</v>
      </c>
      <c r="AA393" s="55">
        <v>1.7990429999999999</v>
      </c>
      <c r="AB393" s="55">
        <v>1.626263</v>
      </c>
      <c r="AC393" s="55">
        <v>1.5789469999999999</v>
      </c>
      <c r="AD393" s="55">
        <v>1.7388540000000001</v>
      </c>
      <c r="AE393" s="55">
        <v>1.6766919999999998</v>
      </c>
      <c r="AF393" s="55">
        <v>1.7130430000000001</v>
      </c>
      <c r="AG393" s="55">
        <v>1.6893200000000002</v>
      </c>
      <c r="AH393" s="55">
        <v>1.7403849999999998</v>
      </c>
      <c r="AI393" s="55">
        <v>1.7945950000000002</v>
      </c>
      <c r="AJ393" s="55">
        <v>1.7704919999999997</v>
      </c>
      <c r="AK393" s="55">
        <v>1.934704</v>
      </c>
      <c r="AL393" s="55">
        <v>1.7131470000000002</v>
      </c>
      <c r="AM393" s="55">
        <v>2</v>
      </c>
      <c r="AN393" s="55">
        <v>2.1234120000000001</v>
      </c>
      <c r="AO393" s="55">
        <v>1.854975</v>
      </c>
      <c r="AP393" s="55">
        <v>1.6666669999999999</v>
      </c>
      <c r="AQ393" s="55">
        <v>1.6666669999999999</v>
      </c>
      <c r="AR393" s="55">
        <v>1.2899510000000001</v>
      </c>
      <c r="AS393" s="55">
        <v>2.0376180000000002</v>
      </c>
      <c r="AT393" s="55">
        <v>1.2679559999999999</v>
      </c>
      <c r="AU393" s="55">
        <v>1.4447370000000002</v>
      </c>
      <c r="AV393" s="55">
        <v>1.2546349999999999</v>
      </c>
      <c r="AW393" s="55">
        <v>1.25</v>
      </c>
      <c r="AX393" s="55">
        <v>1.2755100000000001</v>
      </c>
      <c r="AY393" s="55">
        <v>1.2106540000000001</v>
      </c>
      <c r="AZ393" s="55">
        <v>1.212121</v>
      </c>
      <c r="BA393" s="55">
        <v>1.25</v>
      </c>
      <c r="BB393" s="55">
        <v>1.2048190000000001</v>
      </c>
      <c r="BC393" s="55">
        <v>1.207692</v>
      </c>
      <c r="BD393" s="55">
        <v>1.1470590000000001</v>
      </c>
      <c r="BE393" s="55">
        <v>1.1614910000000001</v>
      </c>
      <c r="BF393" s="55">
        <v>1.113208</v>
      </c>
      <c r="BG393" s="56">
        <f>BG394/BG392</f>
        <v>1.1132075471698113</v>
      </c>
      <c r="BH393" s="38"/>
      <c r="BI393" s="54"/>
      <c r="BJ393" s="54"/>
      <c r="BK393" s="55"/>
      <c r="BL393" s="55"/>
      <c r="BM393" s="55"/>
      <c r="BN393" s="55"/>
      <c r="BO393" s="57"/>
      <c r="BP393" s="57"/>
      <c r="BQ393" s="57"/>
    </row>
    <row r="394" spans="1:246" s="37" customFormat="1" x14ac:dyDescent="0.2">
      <c r="A394" s="53" t="s">
        <v>127</v>
      </c>
      <c r="B394" s="54" t="s">
        <v>112</v>
      </c>
      <c r="C394" s="54" t="s">
        <v>113</v>
      </c>
      <c r="D394" s="54" t="s">
        <v>127</v>
      </c>
      <c r="E394" s="54" t="s">
        <v>114</v>
      </c>
      <c r="F394" s="2">
        <v>0.27350000000000002</v>
      </c>
      <c r="G394" s="2">
        <v>0.24679999999999999</v>
      </c>
      <c r="H394" s="2">
        <v>0.1089</v>
      </c>
      <c r="I394" s="2">
        <v>0.1346</v>
      </c>
      <c r="J394" s="2">
        <v>0.1255</v>
      </c>
      <c r="K394" s="2">
        <v>9.4600000000000004E-2</v>
      </c>
      <c r="L394" s="2">
        <v>7.9399999999999998E-2</v>
      </c>
      <c r="M394" s="2">
        <v>6.8400000000000002E-2</v>
      </c>
      <c r="N394" s="2">
        <v>4.8000000000000001E-2</v>
      </c>
      <c r="O394" s="2">
        <v>3.0099999999999998E-2</v>
      </c>
      <c r="P394" s="2">
        <v>2.2800000000000001E-2</v>
      </c>
      <c r="Q394" s="2">
        <v>1.6199999999999999E-2</v>
      </c>
      <c r="R394" s="2">
        <v>1.2699999999999999E-2</v>
      </c>
      <c r="S394" s="2">
        <v>9.1000000000000004E-3</v>
      </c>
      <c r="T394" s="2">
        <v>7.2700000000000004E-3</v>
      </c>
      <c r="U394" s="2">
        <v>6.2100000000000002E-3</v>
      </c>
      <c r="V394" s="2">
        <v>5.1900000000000002E-3</v>
      </c>
      <c r="W394" s="2">
        <v>4.7600000000000003E-3</v>
      </c>
      <c r="X394" s="2">
        <v>4.5399999999999998E-3</v>
      </c>
      <c r="Y394" s="2">
        <v>4.1399999999999996E-3</v>
      </c>
      <c r="Z394" s="2">
        <v>3.7399999999999998E-3</v>
      </c>
      <c r="AA394" s="2">
        <v>3.7599999999999999E-3</v>
      </c>
      <c r="AB394" s="2">
        <v>3.2200000000000002E-3</v>
      </c>
      <c r="AC394" s="2">
        <v>2.7000000000000001E-3</v>
      </c>
      <c r="AD394" s="2">
        <v>2.7299999999999998E-3</v>
      </c>
      <c r="AE394" s="2">
        <v>2.2300000000000002E-3</v>
      </c>
      <c r="AF394" s="2">
        <v>1.97E-3</v>
      </c>
      <c r="AG394" s="2">
        <v>1.74E-3</v>
      </c>
      <c r="AH394" s="2">
        <v>1.81E-3</v>
      </c>
      <c r="AI394" s="2">
        <v>1.66E-3</v>
      </c>
      <c r="AJ394" s="2">
        <v>1.6199999999999999E-3</v>
      </c>
      <c r="AK394" s="2">
        <v>1.6000000000000001E-3</v>
      </c>
      <c r="AL394" s="2">
        <v>1.2899999999999999E-3</v>
      </c>
      <c r="AM394" s="2">
        <v>2E-3</v>
      </c>
      <c r="AN394" s="2">
        <v>1.17E-3</v>
      </c>
      <c r="AO394" s="2">
        <v>1.1000000000000001E-3</v>
      </c>
      <c r="AP394" s="2">
        <v>1E-3</v>
      </c>
      <c r="AQ394" s="2">
        <v>1E-3</v>
      </c>
      <c r="AR394" s="2">
        <v>7.8299999999999995E-4</v>
      </c>
      <c r="AS394" s="2">
        <v>6.4999999999999997E-4</v>
      </c>
      <c r="AT394" s="2">
        <v>9.1799999999999998E-4</v>
      </c>
      <c r="AU394" s="2">
        <v>1.098E-3</v>
      </c>
      <c r="AV394" s="2">
        <v>1.0150000000000001E-3</v>
      </c>
      <c r="AW394" s="2">
        <v>1E-3</v>
      </c>
      <c r="AX394" s="2">
        <v>1E-3</v>
      </c>
      <c r="AY394" s="2">
        <v>1E-3</v>
      </c>
      <c r="AZ394" s="2">
        <v>1E-3</v>
      </c>
      <c r="BA394" s="2">
        <v>1E-3</v>
      </c>
      <c r="BB394" s="2">
        <v>1E-3</v>
      </c>
      <c r="BC394" s="2">
        <v>1.57E-3</v>
      </c>
      <c r="BD394" s="2">
        <v>1.9499999999999999E-3</v>
      </c>
      <c r="BE394" s="2">
        <v>1.8699999999999999E-3</v>
      </c>
      <c r="BF394" s="2">
        <v>1.7700000000000001E-3</v>
      </c>
      <c r="BG394" s="58">
        <f>BF394+(BF394*BQ394)</f>
        <v>1.7700000000000001E-3</v>
      </c>
      <c r="BH394" s="38"/>
      <c r="BI394" s="54" t="s">
        <v>128</v>
      </c>
      <c r="BJ394" s="54" t="s">
        <v>119</v>
      </c>
      <c r="BK394" s="2"/>
      <c r="BL394" s="2"/>
      <c r="BM394" s="2">
        <v>2E-3</v>
      </c>
      <c r="BN394" s="2">
        <v>2E-3</v>
      </c>
      <c r="BO394" s="57"/>
      <c r="BP394" s="57"/>
      <c r="BQ394" s="57">
        <f>(BN394-BM394)/BM394</f>
        <v>0</v>
      </c>
    </row>
    <row r="395" spans="1:246" s="37" customFormat="1" x14ac:dyDescent="0.2">
      <c r="A395" s="49" t="s">
        <v>129</v>
      </c>
      <c r="B395" s="50" t="s">
        <v>13</v>
      </c>
      <c r="C395" s="50" t="s">
        <v>15</v>
      </c>
      <c r="D395" s="69" t="s">
        <v>129</v>
      </c>
      <c r="E395" s="50" t="s">
        <v>12</v>
      </c>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c r="BF395" s="96"/>
      <c r="BG395" s="51"/>
      <c r="BH395" s="38"/>
      <c r="BI395" s="69"/>
      <c r="BJ395" s="50"/>
      <c r="BK395" s="1"/>
      <c r="BL395" s="1"/>
      <c r="BM395" s="1"/>
      <c r="BN395" s="1"/>
      <c r="BO395" s="52"/>
      <c r="BP395" s="52"/>
      <c r="BQ395" s="52"/>
    </row>
    <row r="396" spans="1:246" s="37" customFormat="1" x14ac:dyDescent="0.2">
      <c r="A396" s="53" t="s">
        <v>129</v>
      </c>
      <c r="B396" s="54" t="s">
        <v>11</v>
      </c>
      <c r="C396" s="54" t="s">
        <v>14</v>
      </c>
      <c r="D396" s="54" t="s">
        <v>129</v>
      </c>
      <c r="E396" s="54" t="s">
        <v>11</v>
      </c>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56"/>
      <c r="BH396" s="38"/>
      <c r="BI396" s="54"/>
      <c r="BJ396" s="54"/>
      <c r="BK396" s="55"/>
      <c r="BL396" s="55"/>
      <c r="BM396" s="55"/>
      <c r="BN396" s="55"/>
      <c r="BO396" s="57"/>
      <c r="BP396" s="57"/>
      <c r="BQ396" s="57"/>
    </row>
    <row r="397" spans="1:246" s="37" customFormat="1" x14ac:dyDescent="0.2">
      <c r="A397" s="53" t="s">
        <v>129</v>
      </c>
      <c r="B397" s="54" t="s">
        <v>112</v>
      </c>
      <c r="C397" s="54" t="s">
        <v>113</v>
      </c>
      <c r="D397" s="54" t="s">
        <v>129</v>
      </c>
      <c r="E397" s="54" t="s">
        <v>114</v>
      </c>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c r="AU397" s="98"/>
      <c r="AV397" s="98"/>
      <c r="AW397" s="98"/>
      <c r="AX397" s="98"/>
      <c r="AY397" s="98"/>
      <c r="AZ397" s="98"/>
      <c r="BA397" s="98"/>
      <c r="BB397" s="98"/>
      <c r="BC397" s="98"/>
      <c r="BD397" s="98"/>
      <c r="BE397" s="98"/>
      <c r="BF397" s="98"/>
      <c r="BG397" s="58"/>
      <c r="BH397" s="38"/>
      <c r="BI397" s="54"/>
      <c r="BJ397" s="54"/>
      <c r="BK397" s="2"/>
      <c r="BL397" s="2"/>
      <c r="BM397" s="2"/>
      <c r="BN397" s="2"/>
      <c r="BO397" s="57"/>
      <c r="BP397" s="57"/>
      <c r="BQ397" s="57"/>
    </row>
    <row r="398" spans="1:246" s="37" customFormat="1" x14ac:dyDescent="0.2">
      <c r="A398" s="59" t="s">
        <v>131</v>
      </c>
      <c r="B398" s="4" t="s">
        <v>13</v>
      </c>
      <c r="C398" s="4" t="s">
        <v>15</v>
      </c>
      <c r="D398" s="60" t="s">
        <v>132</v>
      </c>
      <c r="E398" s="4" t="s">
        <v>12</v>
      </c>
      <c r="F398" s="61">
        <v>0.57047000000000003</v>
      </c>
      <c r="G398" s="61">
        <v>0.52422999999999997</v>
      </c>
      <c r="H398" s="61">
        <v>0.45286999999999999</v>
      </c>
      <c r="I398" s="61">
        <v>0.41422999999999999</v>
      </c>
      <c r="J398" s="61">
        <v>0.34749999999999998</v>
      </c>
      <c r="K398" s="61">
        <v>0.30901000000000001</v>
      </c>
      <c r="L398" s="61">
        <v>0.26323999999999997</v>
      </c>
      <c r="M398" s="61">
        <v>0.22331000000000001</v>
      </c>
      <c r="N398" s="61">
        <v>0.19248999999999999</v>
      </c>
      <c r="O398" s="61">
        <v>0.1759</v>
      </c>
      <c r="P398" s="61">
        <v>0.17216000000000001</v>
      </c>
      <c r="Q398" s="61">
        <v>0.15240999999999999</v>
      </c>
      <c r="R398" s="61">
        <v>0.14449999999999999</v>
      </c>
      <c r="S398" s="61">
        <v>0.14468</v>
      </c>
      <c r="T398" s="61">
        <v>0.13231000000000001</v>
      </c>
      <c r="U398" s="61">
        <v>0.12494</v>
      </c>
      <c r="V398" s="61">
        <v>0.11794</v>
      </c>
      <c r="W398" s="61">
        <v>0.16489000000000001</v>
      </c>
      <c r="X398" s="61">
        <v>0.1671</v>
      </c>
      <c r="Y398" s="61">
        <v>0.17832000000000001</v>
      </c>
      <c r="Z398" s="61">
        <v>0.18331</v>
      </c>
      <c r="AA398" s="61">
        <v>0.17988999999999999</v>
      </c>
      <c r="AB398" s="61">
        <v>0.17558000000000001</v>
      </c>
      <c r="AC398" s="61">
        <v>0.165127</v>
      </c>
      <c r="AD398" s="61">
        <v>0.162327</v>
      </c>
      <c r="AE398" s="61">
        <v>0.16444900000000001</v>
      </c>
      <c r="AF398" s="61">
        <v>0.18702099999999999</v>
      </c>
      <c r="AG398" s="61">
        <v>0.18468000000000001</v>
      </c>
      <c r="AH398" s="61">
        <v>0.17201</v>
      </c>
      <c r="AI398" s="61">
        <v>0.16542499999999999</v>
      </c>
      <c r="AJ398" s="61">
        <v>0.15881500000000001</v>
      </c>
      <c r="AK398" s="61">
        <v>0.12692700000000001</v>
      </c>
      <c r="AL398" s="61">
        <v>0.10355300000000001</v>
      </c>
      <c r="AM398" s="61">
        <v>7.6300000000000007E-2</v>
      </c>
      <c r="AN398" s="61">
        <v>8.2950999999999997E-2</v>
      </c>
      <c r="AO398" s="61">
        <v>9.5492999999999995E-2</v>
      </c>
      <c r="AP398" s="61">
        <v>9.6199999999999994E-2</v>
      </c>
      <c r="AQ398" s="61">
        <v>0.12139999999999999</v>
      </c>
      <c r="AR398" s="61">
        <v>0.1202</v>
      </c>
      <c r="AS398" s="61">
        <v>0.13372200000000001</v>
      </c>
      <c r="AT398" s="61">
        <v>0.15504399999999999</v>
      </c>
      <c r="AU398" s="61">
        <v>0.16073399999999999</v>
      </c>
      <c r="AV398" s="61">
        <v>0.16236400000000001</v>
      </c>
      <c r="AW398" s="61">
        <v>0.14682300000000001</v>
      </c>
      <c r="AX398" s="61">
        <v>0.14388500000000001</v>
      </c>
      <c r="AY398" s="61">
        <v>0.15152599999999999</v>
      </c>
      <c r="AZ398" s="61">
        <v>0.14743500000000001</v>
      </c>
      <c r="BA398" s="61">
        <v>0.15597</v>
      </c>
      <c r="BB398" s="61">
        <v>0.15409999999999999</v>
      </c>
      <c r="BC398" s="61">
        <v>0.14671999999999999</v>
      </c>
      <c r="BD398" s="61">
        <v>0.14584</v>
      </c>
      <c r="BE398" s="61">
        <v>0.13988999999999999</v>
      </c>
      <c r="BF398" s="61">
        <v>0.13736000000000001</v>
      </c>
      <c r="BG398" s="62">
        <f>BF398+(BF398*BQ398)</f>
        <v>0.13540028396167897</v>
      </c>
      <c r="BH398" s="38"/>
      <c r="BI398" s="60" t="s">
        <v>131</v>
      </c>
      <c r="BJ398" s="4" t="s">
        <v>111</v>
      </c>
      <c r="BK398" s="61"/>
      <c r="BL398" s="61"/>
      <c r="BM398" s="61">
        <v>0.14509</v>
      </c>
      <c r="BN398" s="61">
        <v>0.14302000000000001</v>
      </c>
      <c r="BO398" s="63"/>
      <c r="BP398" s="63"/>
      <c r="BQ398" s="63">
        <f>(BN398-BM398)/BM398</f>
        <v>-1.4267006685505469E-2</v>
      </c>
    </row>
    <row r="399" spans="1:246" s="37" customFormat="1" x14ac:dyDescent="0.2">
      <c r="A399" s="5" t="s">
        <v>131</v>
      </c>
      <c r="B399" s="5" t="s">
        <v>11</v>
      </c>
      <c r="C399" s="5" t="s">
        <v>14</v>
      </c>
      <c r="D399" s="5" t="s">
        <v>132</v>
      </c>
      <c r="E399" s="5" t="s">
        <v>11</v>
      </c>
      <c r="F399" s="64">
        <v>0.39150100000000004</v>
      </c>
      <c r="G399" s="64">
        <v>0.38880700000000001</v>
      </c>
      <c r="H399" s="64">
        <v>0.326571</v>
      </c>
      <c r="I399" s="64">
        <v>0.33545399999999997</v>
      </c>
      <c r="J399" s="64">
        <v>0.38965500000000003</v>
      </c>
      <c r="K399" s="64">
        <v>0.38252700000000001</v>
      </c>
      <c r="L399" s="64">
        <v>0.41646400000000006</v>
      </c>
      <c r="M399" s="64">
        <v>0.43167799999999995</v>
      </c>
      <c r="N399" s="64">
        <v>0.43395800000000001</v>
      </c>
      <c r="O399" s="64">
        <v>0.42433799999999999</v>
      </c>
      <c r="P399" s="64">
        <v>0.38992500000000002</v>
      </c>
      <c r="Q399" s="64">
        <v>0.43676899999999996</v>
      </c>
      <c r="R399" s="64">
        <v>0.40391100000000002</v>
      </c>
      <c r="S399" s="64">
        <v>0.41913900000000004</v>
      </c>
      <c r="T399" s="64">
        <v>0.397926</v>
      </c>
      <c r="U399" s="64">
        <v>0.38273400000000002</v>
      </c>
      <c r="V399" s="64">
        <v>0.413051</v>
      </c>
      <c r="W399" s="64">
        <v>0.38298100000000002</v>
      </c>
      <c r="X399" s="64">
        <v>0.39156299999999999</v>
      </c>
      <c r="Y399" s="64">
        <v>0.34457300000000002</v>
      </c>
      <c r="Z399" s="64">
        <v>0.39810999999999996</v>
      </c>
      <c r="AA399" s="64">
        <v>0.36279499999999998</v>
      </c>
      <c r="AB399" s="64">
        <v>0.41724600000000001</v>
      </c>
      <c r="AC399" s="64">
        <v>0.41400600000000004</v>
      </c>
      <c r="AD399" s="64">
        <v>0.39042199999999999</v>
      </c>
      <c r="AE399" s="64">
        <v>0.41382600000000003</v>
      </c>
      <c r="AF399" s="64">
        <v>0.40312300000000001</v>
      </c>
      <c r="AG399" s="64">
        <v>0.35830700000000004</v>
      </c>
      <c r="AH399" s="64">
        <v>0.38003500000000001</v>
      </c>
      <c r="AI399" s="64">
        <v>0.33955799999999997</v>
      </c>
      <c r="AJ399" s="64">
        <v>0.32194400000000001</v>
      </c>
      <c r="AK399" s="64">
        <v>0.390129</v>
      </c>
      <c r="AL399" s="64">
        <v>0.29113800000000001</v>
      </c>
      <c r="AM399" s="64">
        <v>0.46676299999999998</v>
      </c>
      <c r="AN399" s="64">
        <v>0.45562600000000003</v>
      </c>
      <c r="AO399" s="64">
        <v>0.46744799999999997</v>
      </c>
      <c r="AP399" s="64">
        <v>0.36931399999999998</v>
      </c>
      <c r="AQ399" s="64">
        <v>0.298682</v>
      </c>
      <c r="AR399" s="64">
        <v>0.34889499999999996</v>
      </c>
      <c r="AS399" s="64">
        <v>0.37829099999999999</v>
      </c>
      <c r="AT399" s="64">
        <v>0.384544</v>
      </c>
      <c r="AU399" s="64">
        <v>0.35017800000000004</v>
      </c>
      <c r="AV399" s="64">
        <v>0.30061900000000003</v>
      </c>
      <c r="AW399" s="64">
        <v>0.24632499999999999</v>
      </c>
      <c r="AX399" s="64">
        <v>0.32892300000000002</v>
      </c>
      <c r="AY399" s="64">
        <v>0.31437500000000002</v>
      </c>
      <c r="AZ399" s="64">
        <v>0.317604</v>
      </c>
      <c r="BA399" s="64">
        <v>0.34177099999999999</v>
      </c>
      <c r="BB399" s="64">
        <v>0.31052600000000002</v>
      </c>
      <c r="BC399" s="64">
        <v>0.31015900000000002</v>
      </c>
      <c r="BD399" s="64">
        <v>0.316888</v>
      </c>
      <c r="BE399" s="64">
        <v>0.345719</v>
      </c>
      <c r="BF399" s="64">
        <v>0.302232</v>
      </c>
      <c r="BG399" s="65">
        <f>BG400/BG398</f>
        <v>0.3160406969055049</v>
      </c>
      <c r="BH399" s="38"/>
      <c r="BI399" s="5"/>
      <c r="BJ399" s="5"/>
      <c r="BK399" s="64"/>
      <c r="BL399" s="64"/>
      <c r="BM399" s="64"/>
      <c r="BN399" s="64"/>
      <c r="BO399" s="66"/>
      <c r="BP399" s="66"/>
      <c r="BQ399" s="66"/>
    </row>
    <row r="400" spans="1:246" s="37" customFormat="1" x14ac:dyDescent="0.2">
      <c r="A400" s="5" t="s">
        <v>131</v>
      </c>
      <c r="B400" s="5" t="s">
        <v>112</v>
      </c>
      <c r="C400" s="5" t="s">
        <v>113</v>
      </c>
      <c r="D400" s="5" t="s">
        <v>132</v>
      </c>
      <c r="E400" s="5" t="s">
        <v>114</v>
      </c>
      <c r="F400" s="67">
        <v>0.2233396</v>
      </c>
      <c r="G400" s="67">
        <v>0.20382420000000001</v>
      </c>
      <c r="H400" s="67">
        <v>0.14789429999999998</v>
      </c>
      <c r="I400" s="67">
        <v>0.13895529999999998</v>
      </c>
      <c r="J400" s="67">
        <v>0.1354051</v>
      </c>
      <c r="K400" s="67">
        <v>0.1182047</v>
      </c>
      <c r="L400" s="67">
        <v>0.10963000000000001</v>
      </c>
      <c r="M400" s="67">
        <v>9.6397999999999998E-2</v>
      </c>
      <c r="N400" s="67">
        <v>8.3532499999999996E-2</v>
      </c>
      <c r="O400" s="67">
        <v>7.4641100000000002E-2</v>
      </c>
      <c r="P400" s="67">
        <v>6.7129499999999995E-2</v>
      </c>
      <c r="Q400" s="67">
        <v>6.6567899999999999E-2</v>
      </c>
      <c r="R400" s="67">
        <v>5.8365199999999999E-2</v>
      </c>
      <c r="S400" s="67">
        <v>6.0641E-2</v>
      </c>
      <c r="T400" s="67">
        <v>5.2649599999999998E-2</v>
      </c>
      <c r="U400" s="67">
        <v>4.7818800000000002E-2</v>
      </c>
      <c r="V400" s="67">
        <v>4.87152E-2</v>
      </c>
      <c r="W400" s="67">
        <v>6.3149800000000006E-2</v>
      </c>
      <c r="X400" s="67">
        <v>6.5430199999999994E-2</v>
      </c>
      <c r="Y400" s="67">
        <v>6.1444199999999997E-2</v>
      </c>
      <c r="Z400" s="67">
        <v>7.2977600000000004E-2</v>
      </c>
      <c r="AA400" s="67">
        <v>6.5263199999999993E-2</v>
      </c>
      <c r="AB400" s="67">
        <v>7.3260000000000006E-2</v>
      </c>
      <c r="AC400" s="67">
        <v>6.8363499999999994E-2</v>
      </c>
      <c r="AD400" s="67">
        <v>6.3376000000000002E-2</v>
      </c>
      <c r="AE400" s="67">
        <v>6.8053269999999999E-2</v>
      </c>
      <c r="AF400" s="67">
        <v>7.5392420000000002E-2</v>
      </c>
      <c r="AG400" s="67">
        <v>6.61722E-2</v>
      </c>
      <c r="AH400" s="67">
        <v>6.5369800000000006E-2</v>
      </c>
      <c r="AI400" s="67">
        <v>5.6171400000000003E-2</v>
      </c>
      <c r="AJ400" s="67">
        <v>5.1129599999999997E-2</v>
      </c>
      <c r="AK400" s="67">
        <v>4.9517900000000004E-2</v>
      </c>
      <c r="AL400" s="67">
        <v>3.01482E-2</v>
      </c>
      <c r="AM400" s="67">
        <v>3.5614E-2</v>
      </c>
      <c r="AN400" s="67">
        <v>3.7794599999999998E-2</v>
      </c>
      <c r="AO400" s="67">
        <v>4.4637999999999997E-2</v>
      </c>
      <c r="AP400" s="67">
        <v>3.5527999999999997E-2</v>
      </c>
      <c r="AQ400" s="67">
        <v>3.6260000000000001E-2</v>
      </c>
      <c r="AR400" s="67">
        <v>4.1937189999999999E-2</v>
      </c>
      <c r="AS400" s="67">
        <v>5.0585809999999995E-2</v>
      </c>
      <c r="AT400" s="67">
        <v>5.9621239999999999E-2</v>
      </c>
      <c r="AU400" s="67">
        <v>5.6285490000000001E-2</v>
      </c>
      <c r="AV400" s="67">
        <v>4.8809650000000003E-2</v>
      </c>
      <c r="AW400" s="67">
        <v>3.6166209999999997E-2</v>
      </c>
      <c r="AX400" s="67">
        <v>4.7327089999999995E-2</v>
      </c>
      <c r="AY400" s="67">
        <v>4.7635999999999998E-2</v>
      </c>
      <c r="AZ400" s="67">
        <v>4.6826E-2</v>
      </c>
      <c r="BA400" s="67">
        <v>5.3305999999999999E-2</v>
      </c>
      <c r="BB400" s="67">
        <v>4.7851999999999999E-2</v>
      </c>
      <c r="BC400" s="67">
        <v>4.5506600000000001E-2</v>
      </c>
      <c r="BD400" s="67">
        <v>4.6214999999999999E-2</v>
      </c>
      <c r="BE400" s="67">
        <v>4.8362599999999999E-2</v>
      </c>
      <c r="BF400" s="67">
        <v>4.1514599999999999E-2</v>
      </c>
      <c r="BG400" s="68">
        <f>BF400+(BF400*BQ400)</f>
        <v>4.2792000104452277E-2</v>
      </c>
      <c r="BH400" s="38"/>
      <c r="BI400" s="5" t="s">
        <v>131</v>
      </c>
      <c r="BJ400" s="5" t="s">
        <v>115</v>
      </c>
      <c r="BK400" s="67"/>
      <c r="BL400" s="67"/>
      <c r="BM400" s="67">
        <v>0.22977</v>
      </c>
      <c r="BN400" s="67">
        <v>0.23683999999999999</v>
      </c>
      <c r="BO400" s="66"/>
      <c r="BP400" s="66"/>
      <c r="BQ400" s="66">
        <f>(BN400-BM400)/BM400</f>
        <v>3.0769900335117697E-2</v>
      </c>
    </row>
    <row r="401" spans="1:246" s="37" customFormat="1" x14ac:dyDescent="0.2">
      <c r="A401" s="49" t="s">
        <v>133</v>
      </c>
      <c r="B401" s="50" t="s">
        <v>13</v>
      </c>
      <c r="C401" s="50" t="s">
        <v>15</v>
      </c>
      <c r="D401" s="50" t="s">
        <v>134</v>
      </c>
      <c r="E401" s="50" t="s">
        <v>12</v>
      </c>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1"/>
      <c r="BH401" s="38"/>
      <c r="BI401" s="50"/>
      <c r="BJ401" s="50"/>
      <c r="BK401" s="70"/>
      <c r="BL401" s="70"/>
      <c r="BM401" s="70"/>
      <c r="BN401" s="70"/>
      <c r="BO401" s="71"/>
      <c r="BP401" s="71"/>
      <c r="BQ401" s="71"/>
    </row>
    <row r="402" spans="1:246" s="37" customFormat="1" x14ac:dyDescent="0.2">
      <c r="A402" s="53" t="s">
        <v>133</v>
      </c>
      <c r="B402" s="54" t="s">
        <v>11</v>
      </c>
      <c r="C402" s="54" t="s">
        <v>14</v>
      </c>
      <c r="D402" s="54" t="s">
        <v>134</v>
      </c>
      <c r="E402" s="54" t="s">
        <v>11</v>
      </c>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55"/>
      <c r="BH402" s="38"/>
      <c r="BI402" s="54"/>
      <c r="BJ402" s="54"/>
      <c r="BK402" s="55"/>
      <c r="BL402" s="55"/>
      <c r="BM402" s="55"/>
      <c r="BN402" s="55"/>
      <c r="BO402" s="57"/>
      <c r="BP402" s="57"/>
      <c r="BQ402" s="57"/>
    </row>
    <row r="403" spans="1:246" s="37" customFormat="1" x14ac:dyDescent="0.2">
      <c r="A403" s="53" t="s">
        <v>133</v>
      </c>
      <c r="B403" s="54" t="s">
        <v>112</v>
      </c>
      <c r="C403" s="54" t="s">
        <v>113</v>
      </c>
      <c r="D403" s="54" t="s">
        <v>134</v>
      </c>
      <c r="E403" s="94" t="s">
        <v>114</v>
      </c>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c r="AT403" s="98"/>
      <c r="AU403" s="98"/>
      <c r="AV403" s="98"/>
      <c r="AW403" s="98"/>
      <c r="AX403" s="98"/>
      <c r="AY403" s="98"/>
      <c r="AZ403" s="98"/>
      <c r="BA403" s="98"/>
      <c r="BB403" s="98"/>
      <c r="BC403" s="98"/>
      <c r="BD403" s="98"/>
      <c r="BE403" s="98"/>
      <c r="BF403" s="98"/>
      <c r="BG403" s="58"/>
      <c r="BH403" s="38"/>
      <c r="BI403" s="54"/>
      <c r="BJ403" s="54"/>
      <c r="BK403" s="2"/>
      <c r="BL403" s="2"/>
      <c r="BM403" s="2"/>
      <c r="BN403" s="2"/>
      <c r="BO403" s="57"/>
      <c r="BP403" s="57"/>
      <c r="BQ403" s="57"/>
    </row>
    <row r="404" spans="1:246" s="37" customFormat="1" x14ac:dyDescent="0.2">
      <c r="A404" s="72" t="s">
        <v>133</v>
      </c>
      <c r="B404" s="73" t="s">
        <v>112</v>
      </c>
      <c r="C404" s="73" t="s">
        <v>113</v>
      </c>
      <c r="D404" s="73" t="s">
        <v>135</v>
      </c>
      <c r="E404" s="73" t="s">
        <v>136</v>
      </c>
      <c r="F404" s="99">
        <v>1.4772E-2</v>
      </c>
      <c r="G404" s="99">
        <v>1.3899999999999999E-2</v>
      </c>
      <c r="H404" s="99">
        <v>1.7603000000000001E-2</v>
      </c>
      <c r="I404" s="99">
        <v>1.915E-2</v>
      </c>
      <c r="J404" s="99">
        <v>1.8631000000000002E-2</v>
      </c>
      <c r="K404" s="99">
        <v>2.3817999999999999E-2</v>
      </c>
      <c r="L404" s="99">
        <v>2.6980000000000001E-2</v>
      </c>
      <c r="M404" s="99">
        <v>3.0658999999999999E-2</v>
      </c>
      <c r="N404" s="99">
        <v>4.5185000000000003E-2</v>
      </c>
      <c r="O404" s="99">
        <v>4.3743999999999998E-2</v>
      </c>
      <c r="P404" s="99">
        <v>4.3360999999999997E-2</v>
      </c>
      <c r="Q404" s="99">
        <v>5.5947999999999998E-2</v>
      </c>
      <c r="R404" s="99">
        <v>0.100618</v>
      </c>
      <c r="S404" s="99">
        <v>0.117952</v>
      </c>
      <c r="T404" s="99">
        <v>0.10650800000000001</v>
      </c>
      <c r="U404" s="99">
        <v>0.153728</v>
      </c>
      <c r="V404" s="99">
        <v>0.14702899999999999</v>
      </c>
      <c r="W404" s="99">
        <v>0.14241599999999999</v>
      </c>
      <c r="X404" s="99">
        <v>0.14368800000000001</v>
      </c>
      <c r="Y404" s="99">
        <v>0.14991299999999999</v>
      </c>
      <c r="Z404" s="99">
        <v>0.14251</v>
      </c>
      <c r="AA404" s="99">
        <v>0.15055299999999999</v>
      </c>
      <c r="AB404" s="99">
        <v>0.16572000000000001</v>
      </c>
      <c r="AC404" s="99">
        <v>0.161439</v>
      </c>
      <c r="AD404" s="99">
        <v>0.16878499999999999</v>
      </c>
      <c r="AE404" s="99">
        <v>0.202348</v>
      </c>
      <c r="AF404" s="99">
        <v>0.229381</v>
      </c>
      <c r="AG404" s="99">
        <v>0.25065799999999999</v>
      </c>
      <c r="AH404" s="99">
        <v>0.29433599999999999</v>
      </c>
      <c r="AI404" s="99">
        <v>0.31790099999999999</v>
      </c>
      <c r="AJ404" s="99">
        <v>0.36321799999999999</v>
      </c>
      <c r="AK404" s="99">
        <v>0.35575499999999999</v>
      </c>
      <c r="AL404" s="99">
        <v>0.39416000000000001</v>
      </c>
      <c r="AM404" s="99">
        <v>0.39027899999999999</v>
      </c>
      <c r="AN404" s="99">
        <v>0.42037000000000002</v>
      </c>
      <c r="AO404" s="99">
        <v>0.42408499999999999</v>
      </c>
      <c r="AP404" s="99">
        <v>0.435969</v>
      </c>
      <c r="AQ404" s="99">
        <v>0.418128</v>
      </c>
      <c r="AR404" s="99">
        <v>0.36437700000000001</v>
      </c>
      <c r="AS404" s="99">
        <v>0.37310300000000002</v>
      </c>
      <c r="AT404" s="99">
        <v>0.39296999999999999</v>
      </c>
      <c r="AU404" s="99">
        <v>0.41421400000000003</v>
      </c>
      <c r="AV404" s="99">
        <v>0.42727900000000002</v>
      </c>
      <c r="AW404" s="99">
        <v>0.465503</v>
      </c>
      <c r="AX404" s="99">
        <v>0.47775299999999998</v>
      </c>
      <c r="AY404" s="99">
        <v>0.56981199999999999</v>
      </c>
      <c r="AZ404" s="99">
        <v>0.53177200000000002</v>
      </c>
      <c r="BA404" s="99">
        <v>0.63494399999999995</v>
      </c>
      <c r="BB404" s="99">
        <v>0.62864600000000004</v>
      </c>
      <c r="BC404" s="99">
        <v>0.66670700000000005</v>
      </c>
      <c r="BD404" s="99">
        <v>0.68922099999999997</v>
      </c>
      <c r="BE404" s="75">
        <f>BD404</f>
        <v>0.68922099999999997</v>
      </c>
      <c r="BF404" s="75">
        <f>BE404</f>
        <v>0.68922099999999997</v>
      </c>
      <c r="BG404" s="75">
        <f>BF404</f>
        <v>0.68922099999999997</v>
      </c>
      <c r="BH404" s="38"/>
      <c r="BI404" s="73"/>
      <c r="BJ404" s="73"/>
      <c r="BK404" s="74"/>
      <c r="BL404" s="74"/>
      <c r="BM404" s="74"/>
      <c r="BN404" s="74"/>
      <c r="BO404" s="76"/>
      <c r="BP404" s="76"/>
      <c r="BQ404" s="76"/>
    </row>
    <row r="405" spans="1:246" s="37" customFormat="1" x14ac:dyDescent="0.2">
      <c r="A405" s="49" t="s">
        <v>138</v>
      </c>
      <c r="B405" s="50" t="s">
        <v>112</v>
      </c>
      <c r="C405" s="50" t="s">
        <v>113</v>
      </c>
      <c r="D405" s="50" t="s">
        <v>139</v>
      </c>
      <c r="E405" s="73" t="s">
        <v>114</v>
      </c>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c r="BF405" s="96"/>
      <c r="BG405" s="75"/>
      <c r="BH405" s="38"/>
      <c r="BI405" s="50"/>
      <c r="BJ405" s="73"/>
      <c r="BK405" s="1"/>
      <c r="BL405" s="1"/>
      <c r="BM405" s="1"/>
      <c r="BN405" s="1"/>
      <c r="BO405" s="52"/>
      <c r="BP405" s="52"/>
      <c r="BQ405" s="76"/>
    </row>
    <row r="406" spans="1:246" s="37" customFormat="1" x14ac:dyDescent="0.2">
      <c r="A406" s="49" t="s">
        <v>141</v>
      </c>
      <c r="B406" s="50" t="s">
        <v>112</v>
      </c>
      <c r="C406" s="50" t="s">
        <v>113</v>
      </c>
      <c r="D406" s="50" t="s">
        <v>142</v>
      </c>
      <c r="E406" s="73" t="s">
        <v>114</v>
      </c>
      <c r="F406" s="1">
        <v>0.157</v>
      </c>
      <c r="G406" s="1">
        <v>0.17199999999999999</v>
      </c>
      <c r="H406" s="1">
        <v>0.218</v>
      </c>
      <c r="I406" s="1">
        <v>0.222</v>
      </c>
      <c r="J406" s="1">
        <v>0.255</v>
      </c>
      <c r="K406" s="1">
        <v>0.27700000000000002</v>
      </c>
      <c r="L406" s="1">
        <v>0.28999999999999998</v>
      </c>
      <c r="M406" s="1">
        <v>0.31900000000000001</v>
      </c>
      <c r="N406" s="1">
        <v>0.35699999999999998</v>
      </c>
      <c r="O406" s="1">
        <v>0.443</v>
      </c>
      <c r="P406" s="1">
        <v>0.44900000000000001</v>
      </c>
      <c r="Q406" s="1">
        <v>0.47499999999999998</v>
      </c>
      <c r="R406" s="1">
        <v>0.48299999999999998</v>
      </c>
      <c r="S406" s="1">
        <v>0.49299999999999999</v>
      </c>
      <c r="T406" s="1">
        <v>0.45800000000000002</v>
      </c>
      <c r="U406" s="1">
        <v>0.48499999999999999</v>
      </c>
      <c r="V406" s="1">
        <v>0.53200000000000003</v>
      </c>
      <c r="W406" s="1">
        <v>0.59799999999999998</v>
      </c>
      <c r="X406" s="1">
        <v>0.621</v>
      </c>
      <c r="Y406" s="1">
        <v>0.61799999999999999</v>
      </c>
      <c r="Z406" s="1">
        <v>0.63500000000000001</v>
      </c>
      <c r="AA406" s="1">
        <v>0.63400000000000001</v>
      </c>
      <c r="AB406" s="1">
        <v>0.69582900000000003</v>
      </c>
      <c r="AC406" s="1">
        <v>0.69762000000000002</v>
      </c>
      <c r="AD406" s="1">
        <v>0.71174099999999996</v>
      </c>
      <c r="AE406" s="1">
        <v>0.70610300000000004</v>
      </c>
      <c r="AF406" s="1">
        <v>0.68743399999999999</v>
      </c>
      <c r="AG406" s="1">
        <v>0.68163099999999999</v>
      </c>
      <c r="AH406" s="1">
        <v>0.65526399999999996</v>
      </c>
      <c r="AI406" s="1">
        <v>0.66517199999999999</v>
      </c>
      <c r="AJ406" s="1">
        <v>0.62935099999999999</v>
      </c>
      <c r="AK406" s="1">
        <v>0.67099200000000003</v>
      </c>
      <c r="AL406" s="1">
        <v>0.68348299999999995</v>
      </c>
      <c r="AM406" s="1">
        <v>0.66400000000000003</v>
      </c>
      <c r="AN406" s="1">
        <v>0.68</v>
      </c>
      <c r="AO406" s="1">
        <v>0.67300000000000004</v>
      </c>
      <c r="AP406" s="1">
        <v>0.6895</v>
      </c>
      <c r="AQ406" s="1">
        <v>0.66720000000000002</v>
      </c>
      <c r="AR406" s="1">
        <v>0.69740000000000002</v>
      </c>
      <c r="AS406" s="1">
        <v>0.69440000000000002</v>
      </c>
      <c r="AT406" s="1">
        <v>0.71399999999999997</v>
      </c>
      <c r="AU406" s="1">
        <v>0.75780000000000003</v>
      </c>
      <c r="AV406" s="1">
        <v>0.76</v>
      </c>
      <c r="AW406" s="1">
        <v>0.63900000000000001</v>
      </c>
      <c r="AX406" s="1">
        <v>0.57530000000000003</v>
      </c>
      <c r="AY406" s="1">
        <v>0.57569999999999999</v>
      </c>
      <c r="AZ406" s="1">
        <v>0.57634399999999997</v>
      </c>
      <c r="BA406" s="1">
        <v>0.54233500000000001</v>
      </c>
      <c r="BB406" s="1">
        <v>0.47693600000000003</v>
      </c>
      <c r="BC406" s="1">
        <v>0.46770699999999998</v>
      </c>
      <c r="BD406" s="1">
        <v>0.40150000000000002</v>
      </c>
      <c r="BE406" s="1">
        <v>0.3765</v>
      </c>
      <c r="BF406" s="1">
        <v>0.37880000000000003</v>
      </c>
      <c r="BG406" s="75">
        <f>BF406</f>
        <v>0.37880000000000003</v>
      </c>
      <c r="BH406" s="38"/>
      <c r="BI406" s="50"/>
      <c r="BJ406" s="50"/>
      <c r="BK406" s="1"/>
      <c r="BL406" s="1"/>
      <c r="BM406" s="1"/>
      <c r="BN406" s="1"/>
      <c r="BO406" s="76"/>
      <c r="BP406" s="76"/>
      <c r="BQ406" s="76"/>
    </row>
    <row r="407" spans="1:246" x14ac:dyDescent="0.2">
      <c r="A407" s="49" t="s">
        <v>144</v>
      </c>
      <c r="B407" s="50" t="s">
        <v>112</v>
      </c>
      <c r="C407" s="50" t="s">
        <v>113</v>
      </c>
      <c r="D407" s="50" t="s">
        <v>145</v>
      </c>
      <c r="E407" s="54" t="s">
        <v>114</v>
      </c>
      <c r="F407" s="1">
        <v>0.11799999999999999</v>
      </c>
      <c r="G407" s="1">
        <v>0.11899999999999999</v>
      </c>
      <c r="H407" s="1">
        <v>7.5999999999999998E-2</v>
      </c>
      <c r="I407" s="1">
        <v>7.4999999999999997E-2</v>
      </c>
      <c r="J407" s="1">
        <v>0.1</v>
      </c>
      <c r="K407" s="1">
        <v>0.11600000000000001</v>
      </c>
      <c r="L407" s="1">
        <v>0.111</v>
      </c>
      <c r="M407" s="1">
        <v>0.126</v>
      </c>
      <c r="N407" s="1">
        <v>0.13100000000000001</v>
      </c>
      <c r="O407" s="1">
        <v>0.14199999999999999</v>
      </c>
      <c r="P407" s="1">
        <v>0.17199999999999999</v>
      </c>
      <c r="Q407" s="1">
        <v>0.23</v>
      </c>
      <c r="R407" s="1">
        <v>0.27100000000000002</v>
      </c>
      <c r="S407" s="1">
        <v>0.26800000000000002</v>
      </c>
      <c r="T407" s="1">
        <v>0.28899999999999998</v>
      </c>
      <c r="U407" s="1">
        <v>0.28899999999999998</v>
      </c>
      <c r="V407" s="1">
        <v>0.316</v>
      </c>
      <c r="W407" s="1">
        <v>0.35099999999999998</v>
      </c>
      <c r="X407" s="1">
        <v>0.436</v>
      </c>
      <c r="Y407" s="1">
        <v>0.40600000000000003</v>
      </c>
      <c r="Z407" s="1">
        <v>0.48899999999999999</v>
      </c>
      <c r="AA407" s="1">
        <v>0.48599999999999999</v>
      </c>
      <c r="AB407" s="1">
        <v>0.48946200000000001</v>
      </c>
      <c r="AC407" s="1">
        <v>0.51862299999999995</v>
      </c>
      <c r="AD407" s="1">
        <v>0.58951799999999999</v>
      </c>
      <c r="AE407" s="1">
        <v>0.60900399999999999</v>
      </c>
      <c r="AF407" s="1">
        <v>0.66921600000000003</v>
      </c>
      <c r="AG407" s="1">
        <v>0.68854499999999996</v>
      </c>
      <c r="AH407" s="1">
        <v>0.71797200000000005</v>
      </c>
      <c r="AI407" s="1">
        <v>0.75384300000000004</v>
      </c>
      <c r="AJ407" s="1">
        <v>0.77272300000000005</v>
      </c>
      <c r="AK407" s="1">
        <v>0.762073</v>
      </c>
      <c r="AL407" s="1">
        <v>0.76041300000000001</v>
      </c>
      <c r="AM407" s="1">
        <v>0.79100000000000004</v>
      </c>
      <c r="AN407" s="1">
        <v>0.78700000000000003</v>
      </c>
      <c r="AO407" s="1">
        <v>0.81599999999999995</v>
      </c>
      <c r="AP407" s="1">
        <v>0.85840000000000005</v>
      </c>
      <c r="AQ407" s="1">
        <v>0.86770000000000003</v>
      </c>
      <c r="AR407" s="1">
        <v>0.90559999999999996</v>
      </c>
      <c r="AS407" s="1">
        <v>0.91310000000000002</v>
      </c>
      <c r="AT407" s="1">
        <v>0.88300000000000001</v>
      </c>
      <c r="AU407" s="1">
        <v>0.87</v>
      </c>
      <c r="AV407" s="1">
        <v>0.86299999999999999</v>
      </c>
      <c r="AW407" s="1">
        <v>0.94699999999999995</v>
      </c>
      <c r="AX407" s="1">
        <v>0.93240000000000001</v>
      </c>
      <c r="AY407" s="1">
        <v>0.97189999999999999</v>
      </c>
      <c r="AZ407" s="1">
        <v>0.94247000000000003</v>
      </c>
      <c r="BA407" s="1">
        <v>0.95052899999999996</v>
      </c>
      <c r="BB407" s="1">
        <v>0.928975</v>
      </c>
      <c r="BC407" s="1">
        <v>0.99295299999999997</v>
      </c>
      <c r="BD407" s="1">
        <v>1.0266999999999999</v>
      </c>
      <c r="BE407" s="1">
        <v>1.0642</v>
      </c>
      <c r="BF407" s="1">
        <v>1.0434000000000001</v>
      </c>
      <c r="BG407" s="75">
        <f>BF407</f>
        <v>1.0434000000000001</v>
      </c>
      <c r="BH407" s="38"/>
      <c r="BI407" s="50"/>
      <c r="BJ407" s="50"/>
      <c r="BK407" s="1"/>
      <c r="BL407" s="1"/>
      <c r="BM407" s="1"/>
      <c r="BN407" s="1"/>
      <c r="BO407" s="76"/>
      <c r="BP407" s="76"/>
      <c r="BQ407" s="76"/>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c r="CY407" s="37"/>
      <c r="CZ407" s="37"/>
      <c r="DA407" s="37"/>
      <c r="DB407" s="37"/>
      <c r="DC407" s="37"/>
      <c r="DD407" s="37"/>
      <c r="DE407" s="37"/>
      <c r="DF407" s="37"/>
      <c r="DG407" s="37"/>
      <c r="DH407" s="37"/>
      <c r="DI407" s="37"/>
      <c r="DJ407" s="37"/>
      <c r="DK407" s="37"/>
      <c r="DL407" s="37"/>
      <c r="DM407" s="37"/>
      <c r="DN407" s="37"/>
      <c r="DO407" s="37"/>
      <c r="DP407" s="37"/>
      <c r="DQ407" s="37"/>
      <c r="DR407" s="37"/>
      <c r="DS407" s="37"/>
      <c r="DT407" s="37"/>
      <c r="DU407" s="37"/>
      <c r="DV407" s="37"/>
      <c r="DW407" s="37"/>
      <c r="DX407" s="37"/>
      <c r="DY407" s="37"/>
      <c r="DZ407" s="37"/>
      <c r="EA407" s="37"/>
      <c r="EB407" s="37"/>
      <c r="EC407" s="37"/>
      <c r="ED407" s="37"/>
      <c r="EE407" s="37"/>
      <c r="EF407" s="37"/>
      <c r="EG407" s="37"/>
      <c r="EH407" s="37"/>
      <c r="EI407" s="37"/>
      <c r="EJ407" s="37"/>
      <c r="EK407" s="37"/>
      <c r="EL407" s="37"/>
      <c r="EM407" s="37"/>
      <c r="EN407" s="37"/>
      <c r="EO407" s="37"/>
      <c r="EP407" s="37"/>
      <c r="EQ407" s="37"/>
      <c r="ER407" s="37"/>
      <c r="ES407" s="37"/>
      <c r="ET407" s="37"/>
      <c r="EU407" s="37"/>
      <c r="EV407" s="37"/>
      <c r="EW407" s="37"/>
      <c r="EX407" s="37"/>
      <c r="EY407" s="37"/>
      <c r="EZ407" s="37"/>
      <c r="FA407" s="37"/>
      <c r="FB407" s="37"/>
      <c r="FC407" s="37"/>
      <c r="FD407" s="37"/>
      <c r="FE407" s="37"/>
      <c r="FF407" s="37"/>
      <c r="FG407" s="37"/>
      <c r="FH407" s="37"/>
      <c r="FI407" s="37"/>
      <c r="FJ407" s="37"/>
      <c r="FK407" s="37"/>
      <c r="FL407" s="37"/>
      <c r="FM407" s="37"/>
      <c r="FN407" s="37"/>
      <c r="FO407" s="37"/>
      <c r="FP407" s="37"/>
      <c r="FQ407" s="37"/>
      <c r="FR407" s="37"/>
      <c r="FS407" s="37"/>
      <c r="FT407" s="37"/>
      <c r="FU407" s="37"/>
      <c r="FV407" s="37"/>
      <c r="FW407" s="37"/>
      <c r="FX407" s="37"/>
      <c r="FY407" s="37"/>
      <c r="FZ407" s="37"/>
      <c r="GA407" s="37"/>
      <c r="GB407" s="37"/>
      <c r="GC407" s="37"/>
      <c r="GD407" s="37"/>
      <c r="GE407" s="37"/>
      <c r="GF407" s="37"/>
      <c r="GG407" s="37"/>
      <c r="GH407" s="37"/>
      <c r="GI407" s="37"/>
      <c r="GJ407" s="37"/>
      <c r="GK407" s="37"/>
      <c r="GL407" s="37"/>
      <c r="GM407" s="37"/>
      <c r="GN407" s="37"/>
      <c r="GO407" s="37"/>
      <c r="GP407" s="37"/>
      <c r="GQ407" s="37"/>
      <c r="GR407" s="37"/>
      <c r="GS407" s="37"/>
      <c r="GT407" s="37"/>
      <c r="GU407" s="37"/>
      <c r="GV407" s="37"/>
      <c r="GW407" s="37"/>
      <c r="GX407" s="37"/>
      <c r="GY407" s="37"/>
      <c r="GZ407" s="37"/>
      <c r="HA407" s="37"/>
      <c r="HB407" s="37"/>
      <c r="HC407" s="37"/>
      <c r="HD407" s="37"/>
      <c r="HE407" s="37"/>
      <c r="HF407" s="37"/>
      <c r="HG407" s="37"/>
      <c r="HH407" s="37"/>
      <c r="HI407" s="37"/>
      <c r="HJ407" s="37"/>
      <c r="HK407" s="37"/>
      <c r="HL407" s="37"/>
      <c r="HM407" s="37"/>
      <c r="HN407" s="37"/>
      <c r="HO407" s="37"/>
      <c r="HP407" s="37"/>
      <c r="HQ407" s="37"/>
      <c r="HR407" s="37"/>
      <c r="HS407" s="37"/>
      <c r="HT407" s="37"/>
      <c r="HU407" s="37"/>
      <c r="HV407" s="37"/>
      <c r="HW407" s="37"/>
      <c r="HX407" s="37"/>
      <c r="HY407" s="37"/>
      <c r="HZ407" s="37"/>
      <c r="IA407" s="37"/>
      <c r="IB407" s="37"/>
      <c r="IC407" s="37"/>
      <c r="ID407" s="37"/>
      <c r="IE407" s="37"/>
      <c r="IF407" s="37"/>
      <c r="IG407" s="37"/>
      <c r="IH407" s="37"/>
      <c r="II407" s="37"/>
      <c r="IJ407" s="37"/>
      <c r="IK407" s="37"/>
      <c r="IL407" s="37"/>
    </row>
    <row r="408" spans="1:246" x14ac:dyDescent="0.2">
      <c r="A408" s="49" t="s">
        <v>147</v>
      </c>
      <c r="B408" s="50" t="s">
        <v>112</v>
      </c>
      <c r="C408" s="50" t="s">
        <v>113</v>
      </c>
      <c r="D408" s="50" t="s">
        <v>148</v>
      </c>
      <c r="E408" s="73" t="s">
        <v>114</v>
      </c>
      <c r="F408" s="1"/>
      <c r="G408" s="1"/>
      <c r="H408" s="1"/>
      <c r="I408" s="1"/>
      <c r="J408" s="1">
        <v>1.1000000000000001E-3</v>
      </c>
      <c r="K408" s="1">
        <v>3.0000000000000001E-3</v>
      </c>
      <c r="L408" s="1">
        <v>3.2000000000000001E-2</v>
      </c>
      <c r="M408" s="1">
        <v>4.1000000000000002E-2</v>
      </c>
      <c r="N408" s="1">
        <v>4.2000000000000003E-2</v>
      </c>
      <c r="O408" s="1">
        <v>2.1999999999999999E-2</v>
      </c>
      <c r="P408" s="1">
        <v>1.7999999999999999E-2</v>
      </c>
      <c r="Q408" s="1">
        <v>0.01</v>
      </c>
      <c r="R408" s="1">
        <v>3.0000000000000001E-3</v>
      </c>
      <c r="S408" s="1">
        <v>5.9999999999999995E-4</v>
      </c>
      <c r="T408" s="1">
        <v>1.1000000000000001E-3</v>
      </c>
      <c r="U408" s="1">
        <v>1.2999999999999999E-3</v>
      </c>
      <c r="V408" s="1">
        <v>1.3500000000000001E-3</v>
      </c>
      <c r="W408" s="1">
        <v>1.0499999999999999E-3</v>
      </c>
      <c r="X408" s="1">
        <v>1.2999999999999999E-3</v>
      </c>
      <c r="Y408" s="1">
        <v>1.1999999999999999E-3</v>
      </c>
      <c r="Z408" s="1">
        <v>1.15E-3</v>
      </c>
      <c r="AA408" s="1">
        <v>4.1999999999999997E-3</v>
      </c>
      <c r="AB408" s="1">
        <v>1.15E-3</v>
      </c>
      <c r="AC408" s="1">
        <v>1E-3</v>
      </c>
      <c r="AD408" s="1">
        <v>1E-3</v>
      </c>
      <c r="AE408" s="1">
        <v>8.9999999999999998E-4</v>
      </c>
      <c r="AF408" s="1">
        <v>1.1000000000000001E-3</v>
      </c>
      <c r="AG408" s="1">
        <v>1.4499999999999999E-3</v>
      </c>
      <c r="AH408" s="1">
        <v>8.0000000000000004E-4</v>
      </c>
      <c r="AI408" s="1">
        <v>1E-3</v>
      </c>
      <c r="AJ408" s="1">
        <v>1.4E-3</v>
      </c>
      <c r="AK408" s="1">
        <v>1.1000000000000001E-3</v>
      </c>
      <c r="AL408" s="1">
        <v>1.15E-3</v>
      </c>
      <c r="AM408" s="1">
        <v>1.2999999999999999E-3</v>
      </c>
      <c r="AN408" s="1">
        <v>1.6000000000000001E-3</v>
      </c>
      <c r="AO408" s="1">
        <v>2.3E-3</v>
      </c>
      <c r="AP408" s="1">
        <v>3.0000000000000001E-3</v>
      </c>
      <c r="AQ408" s="1">
        <v>2.3E-3</v>
      </c>
      <c r="AR408" s="1">
        <v>2.369E-3</v>
      </c>
      <c r="AS408" s="1">
        <v>2.3730000000000001E-3</v>
      </c>
      <c r="AT408" s="1">
        <v>2.3549999999999999E-3</v>
      </c>
      <c r="AU408" s="1">
        <v>2.2000000000000001E-3</v>
      </c>
      <c r="AV408" s="1">
        <v>1.6000000000000001E-3</v>
      </c>
      <c r="AW408" s="1">
        <v>1.4E-3</v>
      </c>
      <c r="AX408" s="1">
        <v>1.15E-3</v>
      </c>
      <c r="AY408" s="1">
        <v>1.1000000000000001E-3</v>
      </c>
      <c r="AZ408" s="1">
        <v>1.25E-3</v>
      </c>
      <c r="BA408" s="1">
        <v>9.5E-4</v>
      </c>
      <c r="BB408" s="1">
        <v>1.075E-3</v>
      </c>
      <c r="BC408" s="1">
        <v>9.7000000000000005E-4</v>
      </c>
      <c r="BD408" s="1">
        <v>9.3000000000000005E-4</v>
      </c>
      <c r="BE408" s="1">
        <v>1E-3</v>
      </c>
      <c r="BF408" s="1">
        <v>1E-3</v>
      </c>
      <c r="BG408" s="51">
        <f>BF408</f>
        <v>1E-3</v>
      </c>
      <c r="BH408" s="38"/>
      <c r="BI408" s="50"/>
      <c r="BJ408" s="50"/>
      <c r="BK408" s="1"/>
      <c r="BL408" s="1"/>
      <c r="BM408" s="1"/>
      <c r="BN408" s="1"/>
      <c r="BO408" s="76"/>
      <c r="BP408" s="76"/>
      <c r="BQ408" s="76"/>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c r="CY408" s="37"/>
      <c r="CZ408" s="37"/>
      <c r="DA408" s="37"/>
      <c r="DB408" s="37"/>
      <c r="DC408" s="37"/>
      <c r="DD408" s="37"/>
      <c r="DE408" s="37"/>
      <c r="DF408" s="37"/>
      <c r="DG408" s="37"/>
      <c r="DH408" s="37"/>
      <c r="DI408" s="37"/>
      <c r="DJ408" s="37"/>
      <c r="DK408" s="37"/>
      <c r="DL408" s="37"/>
      <c r="DM408" s="37"/>
      <c r="DN408" s="37"/>
      <c r="DO408" s="37"/>
      <c r="DP408" s="37"/>
      <c r="DQ408" s="37"/>
      <c r="DR408" s="37"/>
      <c r="DS408" s="37"/>
      <c r="DT408" s="37"/>
      <c r="DU408" s="37"/>
      <c r="DV408" s="37"/>
      <c r="DW408" s="37"/>
      <c r="DX408" s="37"/>
      <c r="DY408" s="37"/>
      <c r="DZ408" s="37"/>
      <c r="EA408" s="37"/>
      <c r="EB408" s="37"/>
      <c r="EC408" s="37"/>
      <c r="ED408" s="37"/>
      <c r="EE408" s="37"/>
      <c r="EF408" s="37"/>
      <c r="EG408" s="37"/>
      <c r="EH408" s="37"/>
      <c r="EI408" s="37"/>
      <c r="EJ408" s="37"/>
      <c r="EK408" s="37"/>
      <c r="EL408" s="37"/>
      <c r="EM408" s="37"/>
      <c r="EN408" s="37"/>
      <c r="EO408" s="37"/>
      <c r="EP408" s="37"/>
      <c r="EQ408" s="37"/>
      <c r="ER408" s="37"/>
      <c r="ES408" s="37"/>
      <c r="ET408" s="37"/>
      <c r="EU408" s="37"/>
      <c r="EV408" s="37"/>
      <c r="EW408" s="37"/>
      <c r="EX408" s="37"/>
      <c r="EY408" s="37"/>
      <c r="EZ408" s="37"/>
      <c r="FA408" s="37"/>
      <c r="FB408" s="37"/>
      <c r="FC408" s="37"/>
      <c r="FD408" s="37"/>
      <c r="FE408" s="37"/>
      <c r="FF408" s="37"/>
      <c r="FG408" s="37"/>
      <c r="FH408" s="37"/>
      <c r="FI408" s="37"/>
      <c r="FJ408" s="37"/>
      <c r="FK408" s="37"/>
      <c r="FL408" s="37"/>
      <c r="FM408" s="37"/>
      <c r="FN408" s="37"/>
      <c r="FO408" s="37"/>
      <c r="FP408" s="37"/>
      <c r="FQ408" s="37"/>
      <c r="FR408" s="37"/>
      <c r="FS408" s="37"/>
      <c r="FT408" s="37"/>
      <c r="FU408" s="37"/>
      <c r="FV408" s="37"/>
      <c r="FW408" s="37"/>
      <c r="FX408" s="37"/>
      <c r="FY408" s="37"/>
      <c r="FZ408" s="37"/>
      <c r="GA408" s="37"/>
      <c r="GB408" s="37"/>
      <c r="GC408" s="37"/>
      <c r="GD408" s="37"/>
      <c r="GE408" s="37"/>
      <c r="GF408" s="37"/>
      <c r="GG408" s="37"/>
      <c r="GH408" s="37"/>
      <c r="GI408" s="37"/>
      <c r="GJ408" s="37"/>
      <c r="GK408" s="37"/>
      <c r="GL408" s="37"/>
      <c r="GM408" s="37"/>
      <c r="GN408" s="37"/>
      <c r="GO408" s="37"/>
      <c r="GP408" s="37"/>
      <c r="GQ408" s="37"/>
      <c r="GR408" s="37"/>
      <c r="GS408" s="37"/>
      <c r="GT408" s="37"/>
      <c r="GU408" s="37"/>
      <c r="GV408" s="37"/>
      <c r="GW408" s="37"/>
      <c r="GX408" s="37"/>
      <c r="GY408" s="37"/>
      <c r="GZ408" s="37"/>
      <c r="HA408" s="37"/>
      <c r="HB408" s="37"/>
      <c r="HC408" s="37"/>
      <c r="HD408" s="37"/>
      <c r="HE408" s="37"/>
      <c r="HF408" s="37"/>
      <c r="HG408" s="37"/>
      <c r="HH408" s="37"/>
      <c r="HI408" s="37"/>
      <c r="HJ408" s="37"/>
      <c r="HK408" s="37"/>
      <c r="HL408" s="37"/>
      <c r="HM408" s="37"/>
      <c r="HN408" s="37"/>
      <c r="HO408" s="37"/>
      <c r="HP408" s="37"/>
      <c r="HQ408" s="37"/>
      <c r="HR408" s="37"/>
      <c r="HS408" s="37"/>
      <c r="HT408" s="37"/>
      <c r="HU408" s="37"/>
      <c r="HV408" s="37"/>
      <c r="HW408" s="37"/>
      <c r="HX408" s="37"/>
      <c r="HY408" s="37"/>
      <c r="HZ408" s="37"/>
      <c r="IA408" s="37"/>
      <c r="IB408" s="37"/>
      <c r="IC408" s="37"/>
      <c r="ID408" s="37"/>
      <c r="IE408" s="37"/>
      <c r="IF408" s="37"/>
      <c r="IG408" s="37"/>
      <c r="IH408" s="37"/>
      <c r="II408" s="37"/>
      <c r="IJ408" s="37"/>
      <c r="IK408" s="37"/>
      <c r="IL408" s="37"/>
    </row>
    <row r="409" spans="1:246" x14ac:dyDescent="0.2">
      <c r="A409" s="77" t="s">
        <v>150</v>
      </c>
      <c r="B409" s="78" t="s">
        <v>112</v>
      </c>
      <c r="C409" s="78" t="s">
        <v>113</v>
      </c>
      <c r="D409" s="78" t="s">
        <v>151</v>
      </c>
      <c r="E409" s="5" t="s">
        <v>136</v>
      </c>
      <c r="F409" s="79">
        <v>0.498867</v>
      </c>
      <c r="G409" s="79">
        <v>0.532833</v>
      </c>
      <c r="H409" s="79">
        <v>0.61347799999999997</v>
      </c>
      <c r="I409" s="79">
        <v>0.63833300000000004</v>
      </c>
      <c r="J409" s="79">
        <v>0.68906999999999996</v>
      </c>
      <c r="K409" s="79">
        <v>0.77604099999999998</v>
      </c>
      <c r="L409" s="79">
        <v>0.84218300000000001</v>
      </c>
      <c r="M409" s="79">
        <v>0.85522399999999998</v>
      </c>
      <c r="N409" s="79">
        <v>0.90263199999999999</v>
      </c>
      <c r="O409" s="79">
        <v>1.0086079999999999</v>
      </c>
      <c r="P409" s="79">
        <v>1.0452889999999999</v>
      </c>
      <c r="Q409" s="79">
        <v>1.127291</v>
      </c>
      <c r="R409" s="79">
        <v>1.144126</v>
      </c>
      <c r="S409" s="79">
        <v>1.0897060000000001</v>
      </c>
      <c r="T409" s="79">
        <v>1.046929</v>
      </c>
      <c r="U409" s="79">
        <v>1.117783</v>
      </c>
      <c r="V409" s="79">
        <v>1.1897420000000001</v>
      </c>
      <c r="W409" s="79">
        <v>1.288735</v>
      </c>
      <c r="X409" s="79">
        <v>1.3864289999999999</v>
      </c>
      <c r="Y409" s="79">
        <v>1.3677280000000001</v>
      </c>
      <c r="Z409" s="79">
        <v>1.4689430000000001</v>
      </c>
      <c r="AA409" s="79">
        <v>1.471368</v>
      </c>
      <c r="AB409" s="79">
        <v>1.5504389999999999</v>
      </c>
      <c r="AC409" s="79">
        <v>1.5739989999999999</v>
      </c>
      <c r="AD409" s="79">
        <v>1.6590609999999999</v>
      </c>
      <c r="AE409" s="79">
        <v>1.684097</v>
      </c>
      <c r="AF409" s="79">
        <v>1.712421</v>
      </c>
      <c r="AG409" s="79">
        <v>1.7240180000000001</v>
      </c>
      <c r="AH409" s="79">
        <v>1.6973640000000001</v>
      </c>
      <c r="AI409" s="79">
        <v>1.7388680000000001</v>
      </c>
      <c r="AJ409" s="79">
        <v>1.739644</v>
      </c>
      <c r="AK409" s="79">
        <v>1.75288</v>
      </c>
      <c r="AL409" s="79">
        <v>1.756764</v>
      </c>
      <c r="AM409" s="79">
        <v>1.7732289999999999</v>
      </c>
      <c r="AN409" s="79">
        <v>1.7759780000000001</v>
      </c>
      <c r="AO409" s="79">
        <v>1.7979179999999999</v>
      </c>
      <c r="AP409" s="79">
        <v>1.8515509999999999</v>
      </c>
      <c r="AQ409" s="79">
        <v>1.831728</v>
      </c>
      <c r="AR409" s="79">
        <v>1.8985320000000001</v>
      </c>
      <c r="AS409" s="79">
        <v>1.9050050000000001</v>
      </c>
      <c r="AT409" s="79">
        <v>1.8869480000000001</v>
      </c>
      <c r="AU409" s="79">
        <v>1.8869229999999999</v>
      </c>
      <c r="AV409" s="79">
        <v>1.867108</v>
      </c>
      <c r="AW409" s="79">
        <v>1.816384</v>
      </c>
      <c r="AX409" s="79">
        <v>1.7440070000000001</v>
      </c>
      <c r="AY409" s="79">
        <v>1.7947</v>
      </c>
      <c r="AZ409" s="79">
        <v>1.7691570000000001</v>
      </c>
      <c r="BA409" s="79">
        <v>1.723141</v>
      </c>
      <c r="BB409" s="79">
        <v>1.624285</v>
      </c>
      <c r="BC409" s="79">
        <v>1.6790560000000001</v>
      </c>
      <c r="BD409" s="79">
        <v>1.661951</v>
      </c>
      <c r="BE409" s="80">
        <f>BD409+(BD409*BO409)</f>
        <v>1.6763067229235882</v>
      </c>
      <c r="BF409" s="80">
        <f>BE409+(BE409*BP409)</f>
        <v>1.6542209953488374</v>
      </c>
      <c r="BG409" s="80">
        <f>BF409+(BF409*BQ409)</f>
        <v>1.6663681455149502</v>
      </c>
      <c r="BH409" s="38"/>
      <c r="BI409" s="78" t="s">
        <v>150</v>
      </c>
      <c r="BJ409" s="78" t="s">
        <v>115</v>
      </c>
      <c r="BK409" s="79">
        <v>1.5049999999999999</v>
      </c>
      <c r="BL409" s="79">
        <v>1.518</v>
      </c>
      <c r="BM409" s="79">
        <v>1.498</v>
      </c>
      <c r="BN409" s="79">
        <v>1.5089999999999999</v>
      </c>
      <c r="BO409" s="81">
        <f>(BL409-BK409)/BK409</f>
        <v>8.6378737541529058E-3</v>
      </c>
      <c r="BP409" s="81">
        <f>(BM409-BL409)/BL409</f>
        <v>-1.3175230566534926E-2</v>
      </c>
      <c r="BQ409" s="81">
        <f>(BN409-BM409)/BM409</f>
        <v>7.3431241655540049E-3</v>
      </c>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c r="DL409" s="37"/>
      <c r="DM409" s="37"/>
      <c r="DN409" s="37"/>
      <c r="DO409" s="37"/>
      <c r="DP409" s="37"/>
      <c r="DQ409" s="37"/>
      <c r="DR409" s="37"/>
      <c r="DS409" s="37"/>
      <c r="DT409" s="37"/>
      <c r="DU409" s="37"/>
      <c r="DV409" s="37"/>
      <c r="DW409" s="37"/>
      <c r="DX409" s="37"/>
      <c r="DY409" s="37"/>
      <c r="DZ409" s="37"/>
      <c r="EA409" s="37"/>
      <c r="EB409" s="37"/>
      <c r="EC409" s="37"/>
      <c r="ED409" s="37"/>
      <c r="EE409" s="37"/>
      <c r="EF409" s="37"/>
      <c r="EG409" s="37"/>
      <c r="EH409" s="37"/>
      <c r="EI409" s="37"/>
      <c r="EJ409" s="37"/>
      <c r="EK409" s="37"/>
      <c r="EL409" s="37"/>
      <c r="EM409" s="37"/>
      <c r="EN409" s="37"/>
      <c r="EO409" s="37"/>
      <c r="EP409" s="37"/>
      <c r="EQ409" s="37"/>
      <c r="ER409" s="37"/>
      <c r="ES409" s="37"/>
      <c r="ET409" s="37"/>
      <c r="EU409" s="37"/>
      <c r="EV409" s="37"/>
      <c r="EW409" s="37"/>
      <c r="EX409" s="37"/>
      <c r="EY409" s="37"/>
      <c r="EZ409" s="37"/>
      <c r="FA409" s="37"/>
      <c r="FB409" s="37"/>
      <c r="FC409" s="37"/>
      <c r="FD409" s="37"/>
      <c r="FE409" s="37"/>
      <c r="FF409" s="37"/>
      <c r="FG409" s="37"/>
      <c r="FH409" s="37"/>
      <c r="FI409" s="37"/>
      <c r="FJ409" s="37"/>
      <c r="FK409" s="37"/>
      <c r="FL409" s="37"/>
      <c r="FM409" s="37"/>
      <c r="FN409" s="37"/>
      <c r="FO409" s="37"/>
      <c r="FP409" s="37"/>
      <c r="FQ409" s="37"/>
      <c r="FR409" s="37"/>
      <c r="FS409" s="37"/>
      <c r="FT409" s="37"/>
      <c r="FU409" s="37"/>
      <c r="FV409" s="37"/>
      <c r="FW409" s="37"/>
      <c r="FX409" s="37"/>
      <c r="FY409" s="37"/>
      <c r="FZ409" s="37"/>
      <c r="GA409" s="37"/>
      <c r="GB409" s="37"/>
      <c r="GC409" s="37"/>
      <c r="GD409" s="37"/>
      <c r="GE409" s="37"/>
      <c r="GF409" s="37"/>
      <c r="GG409" s="37"/>
      <c r="GH409" s="37"/>
      <c r="GI409" s="37"/>
      <c r="GJ409" s="37"/>
      <c r="GK409" s="37"/>
      <c r="GL409" s="37"/>
      <c r="GM409" s="37"/>
      <c r="GN409" s="37"/>
      <c r="GO409" s="37"/>
      <c r="GP409" s="37"/>
      <c r="GQ409" s="37"/>
      <c r="GR409" s="37"/>
      <c r="GS409" s="37"/>
      <c r="GT409" s="37"/>
      <c r="GU409" s="37"/>
      <c r="GV409" s="37"/>
      <c r="GW409" s="37"/>
      <c r="GX409" s="37"/>
      <c r="GY409" s="37"/>
      <c r="GZ409" s="37"/>
      <c r="HA409" s="37"/>
      <c r="HB409" s="37"/>
      <c r="HC409" s="37"/>
      <c r="HD409" s="37"/>
      <c r="HE409" s="37"/>
      <c r="HF409" s="37"/>
      <c r="HG409" s="37"/>
      <c r="HH409" s="37"/>
      <c r="HI409" s="37"/>
      <c r="HJ409" s="37"/>
      <c r="HK409" s="37"/>
      <c r="HL409" s="37"/>
      <c r="HM409" s="37"/>
      <c r="HN409" s="37"/>
      <c r="HO409" s="37"/>
      <c r="HP409" s="37"/>
      <c r="HQ409" s="37"/>
      <c r="HR409" s="37"/>
      <c r="HS409" s="37"/>
      <c r="HT409" s="37"/>
      <c r="HU409" s="37"/>
      <c r="HV409" s="37"/>
      <c r="HW409" s="37"/>
      <c r="HX409" s="37"/>
      <c r="HY409" s="37"/>
      <c r="HZ409" s="37"/>
      <c r="IA409" s="37"/>
      <c r="IB409" s="37"/>
      <c r="IC409" s="37"/>
      <c r="ID409" s="37"/>
      <c r="IE409" s="37"/>
      <c r="IF409" s="37"/>
      <c r="IG409" s="37"/>
      <c r="IH409" s="37"/>
      <c r="II409" s="37"/>
      <c r="IJ409" s="37"/>
      <c r="IK409" s="37"/>
      <c r="IL409" s="37"/>
    </row>
    <row r="410" spans="1:246" x14ac:dyDescent="0.2">
      <c r="A410" s="49" t="s">
        <v>152</v>
      </c>
      <c r="B410" s="50" t="s">
        <v>13</v>
      </c>
      <c r="C410" s="50" t="s">
        <v>15</v>
      </c>
      <c r="D410" s="69" t="s">
        <v>152</v>
      </c>
      <c r="E410" s="50" t="s">
        <v>12</v>
      </c>
      <c r="F410" s="1">
        <v>4.82E-2</v>
      </c>
      <c r="G410" s="1">
        <v>5.21E-2</v>
      </c>
      <c r="H410" s="1">
        <v>4.9799999999999997E-2</v>
      </c>
      <c r="I410" s="1">
        <v>4.9200000000000001E-2</v>
      </c>
      <c r="J410" s="1">
        <v>6.0400000000000002E-2</v>
      </c>
      <c r="K410" s="1">
        <v>6.1100000000000002E-2</v>
      </c>
      <c r="L410" s="1">
        <v>5.9799999999999999E-2</v>
      </c>
      <c r="M410" s="1">
        <v>5.4899999999999997E-2</v>
      </c>
      <c r="N410" s="1">
        <v>5.8900000000000001E-2</v>
      </c>
      <c r="O410" s="1">
        <v>5.4100000000000002E-2</v>
      </c>
      <c r="P410" s="1">
        <v>5.4300000000000001E-2</v>
      </c>
      <c r="Q410" s="1">
        <v>5.7799999999999997E-2</v>
      </c>
      <c r="R410" s="1">
        <v>6.1800000000000001E-2</v>
      </c>
      <c r="S410" s="1">
        <v>4.7500000000000001E-2</v>
      </c>
      <c r="T410" s="1">
        <v>4.8099999999999997E-2</v>
      </c>
      <c r="U410" s="1">
        <v>4.24E-2</v>
      </c>
      <c r="V410" s="1">
        <v>4.9299999999999997E-2</v>
      </c>
      <c r="W410" s="1">
        <v>5.7799999999999997E-2</v>
      </c>
      <c r="X410" s="1">
        <v>5.8900000000000001E-2</v>
      </c>
      <c r="Y410" s="1">
        <v>6.4799999999999996E-2</v>
      </c>
      <c r="Z410" s="1">
        <v>7.3800000000000004E-2</v>
      </c>
      <c r="AA410" s="1">
        <v>6.9699999999999998E-2</v>
      </c>
      <c r="AB410" s="1">
        <v>7.2999999999999995E-2</v>
      </c>
      <c r="AC410" s="1">
        <v>7.5200000000000003E-2</v>
      </c>
      <c r="AD410" s="1">
        <v>7.2499999999999995E-2</v>
      </c>
      <c r="AE410" s="1">
        <v>7.2099999999999997E-2</v>
      </c>
      <c r="AF410" s="1">
        <v>7.1499999999999994E-2</v>
      </c>
      <c r="AG410" s="1">
        <v>7.1829000000000004E-2</v>
      </c>
      <c r="AH410" s="1">
        <v>7.1913000000000005E-2</v>
      </c>
      <c r="AI410" s="1">
        <v>7.1953000000000003E-2</v>
      </c>
      <c r="AJ410" s="1">
        <v>7.1900000000000006E-2</v>
      </c>
      <c r="AK410" s="1">
        <v>7.0599999999999996E-2</v>
      </c>
      <c r="AL410" s="1">
        <v>7.0099999999999996E-2</v>
      </c>
      <c r="AM410" s="1">
        <v>6.9800000000000001E-2</v>
      </c>
      <c r="AN410" s="1">
        <v>7.0000000000000007E-2</v>
      </c>
      <c r="AO410" s="1">
        <v>6.9699999999999998E-2</v>
      </c>
      <c r="AP410" s="1">
        <v>6.8500000000000005E-2</v>
      </c>
      <c r="AQ410" s="1">
        <v>7.0199999999999999E-2</v>
      </c>
      <c r="AR410" s="1">
        <v>7.0000000000000007E-2</v>
      </c>
      <c r="AS410" s="1">
        <v>6.9199999999999998E-2</v>
      </c>
      <c r="AT410" s="1">
        <v>6.6000000000000003E-2</v>
      </c>
      <c r="AU410" s="1">
        <v>6.6600000000000006E-2</v>
      </c>
      <c r="AV410" s="1">
        <v>6.7900000000000002E-2</v>
      </c>
      <c r="AW410" s="1">
        <v>6.8000000000000005E-2</v>
      </c>
      <c r="AX410" s="1">
        <v>6.7500000000000004E-2</v>
      </c>
      <c r="AY410" s="1">
        <v>6.7400000000000002E-2</v>
      </c>
      <c r="AZ410" s="1">
        <v>6.6600000000000006E-2</v>
      </c>
      <c r="BA410" s="1">
        <v>6.6000000000000003E-2</v>
      </c>
      <c r="BB410" s="1">
        <v>6.4500000000000002E-2</v>
      </c>
      <c r="BC410" s="1">
        <v>6.2600000000000003E-2</v>
      </c>
      <c r="BD410" s="1">
        <v>6.0499999999999998E-2</v>
      </c>
      <c r="BE410" s="1">
        <v>5.9299999999999999E-2</v>
      </c>
      <c r="BF410" s="1">
        <v>5.8200000000000002E-2</v>
      </c>
      <c r="BG410" s="51">
        <f>BF410+(BF410*BQ410)</f>
        <v>5.8200000000000002E-2</v>
      </c>
      <c r="BH410" s="38"/>
      <c r="BI410" s="69" t="s">
        <v>152</v>
      </c>
      <c r="BJ410" s="50" t="s">
        <v>111</v>
      </c>
      <c r="BK410" s="1"/>
      <c r="BL410" s="1"/>
      <c r="BM410" s="1">
        <v>5.8430000000000003E-2</v>
      </c>
      <c r="BN410" s="1">
        <v>5.8430000000000003E-2</v>
      </c>
      <c r="BO410" s="52"/>
      <c r="BP410" s="52"/>
      <c r="BQ410" s="52">
        <f>(BN410-BM410)/BM410</f>
        <v>0</v>
      </c>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c r="DT410" s="37"/>
      <c r="DU410" s="37"/>
      <c r="DV410" s="37"/>
      <c r="DW410" s="37"/>
      <c r="DX410" s="37"/>
      <c r="DY410" s="37"/>
      <c r="DZ410" s="37"/>
      <c r="EA410" s="37"/>
      <c r="EB410" s="37"/>
      <c r="EC410" s="37"/>
      <c r="ED410" s="37"/>
      <c r="EE410" s="37"/>
      <c r="EF410" s="37"/>
      <c r="EG410" s="37"/>
      <c r="EH410" s="37"/>
      <c r="EI410" s="37"/>
      <c r="EJ410" s="37"/>
      <c r="EK410" s="37"/>
      <c r="EL410" s="37"/>
      <c r="EM410" s="37"/>
      <c r="EN410" s="37"/>
      <c r="EO410" s="37"/>
      <c r="EP410" s="37"/>
      <c r="EQ410" s="37"/>
      <c r="ER410" s="37"/>
      <c r="ES410" s="37"/>
      <c r="ET410" s="37"/>
      <c r="EU410" s="37"/>
      <c r="EV410" s="37"/>
      <c r="EW410" s="37"/>
      <c r="EX410" s="37"/>
      <c r="EY410" s="37"/>
      <c r="EZ410" s="37"/>
      <c r="FA410" s="37"/>
      <c r="FB410" s="37"/>
      <c r="FC410" s="37"/>
      <c r="FD410" s="37"/>
      <c r="FE410" s="37"/>
      <c r="FF410" s="37"/>
      <c r="FG410" s="37"/>
      <c r="FH410" s="37"/>
      <c r="FI410" s="37"/>
      <c r="FJ410" s="37"/>
      <c r="FK410" s="37"/>
      <c r="FL410" s="37"/>
      <c r="FM410" s="37"/>
      <c r="FN410" s="37"/>
      <c r="FO410" s="37"/>
      <c r="FP410" s="37"/>
      <c r="FQ410" s="37"/>
      <c r="FR410" s="37"/>
      <c r="FS410" s="37"/>
      <c r="FT410" s="37"/>
      <c r="FU410" s="37"/>
      <c r="FV410" s="37"/>
      <c r="FW410" s="37"/>
      <c r="FX410" s="37"/>
      <c r="FY410" s="37"/>
      <c r="FZ410" s="37"/>
      <c r="GA410" s="37"/>
      <c r="GB410" s="37"/>
      <c r="GC410" s="37"/>
      <c r="GD410" s="37"/>
      <c r="GE410" s="37"/>
      <c r="GF410" s="37"/>
      <c r="GG410" s="37"/>
      <c r="GH410" s="37"/>
      <c r="GI410" s="37"/>
      <c r="GJ410" s="37"/>
      <c r="GK410" s="37"/>
      <c r="GL410" s="37"/>
      <c r="GM410" s="37"/>
      <c r="GN410" s="37"/>
      <c r="GO410" s="37"/>
      <c r="GP410" s="37"/>
      <c r="GQ410" s="37"/>
      <c r="GR410" s="37"/>
      <c r="GS410" s="37"/>
      <c r="GT410" s="37"/>
      <c r="GU410" s="37"/>
      <c r="GV410" s="37"/>
      <c r="GW410" s="37"/>
      <c r="GX410" s="37"/>
      <c r="GY410" s="37"/>
      <c r="GZ410" s="37"/>
      <c r="HA410" s="37"/>
      <c r="HB410" s="37"/>
      <c r="HC410" s="37"/>
      <c r="HD410" s="37"/>
      <c r="HE410" s="37"/>
      <c r="HF410" s="37"/>
      <c r="HG410" s="37"/>
      <c r="HH410" s="37"/>
      <c r="HI410" s="37"/>
      <c r="HJ410" s="37"/>
      <c r="HK410" s="37"/>
      <c r="HL410" s="37"/>
      <c r="HM410" s="37"/>
      <c r="HN410" s="37"/>
      <c r="HO410" s="37"/>
      <c r="HP410" s="37"/>
      <c r="HQ410" s="37"/>
      <c r="HR410" s="37"/>
      <c r="HS410" s="37"/>
      <c r="HT410" s="37"/>
      <c r="HU410" s="37"/>
      <c r="HV410" s="37"/>
      <c r="HW410" s="37"/>
      <c r="HX410" s="37"/>
      <c r="HY410" s="37"/>
      <c r="HZ410" s="37"/>
      <c r="IA410" s="37"/>
      <c r="IB410" s="37"/>
      <c r="IC410" s="37"/>
      <c r="ID410" s="37"/>
      <c r="IE410" s="37"/>
      <c r="IF410" s="37"/>
      <c r="IG410" s="37"/>
      <c r="IH410" s="37"/>
      <c r="II410" s="37"/>
      <c r="IJ410" s="37"/>
      <c r="IK410" s="37"/>
      <c r="IL410" s="37"/>
    </row>
    <row r="411" spans="1:246" x14ac:dyDescent="0.2">
      <c r="A411" s="53" t="s">
        <v>152</v>
      </c>
      <c r="B411" s="54" t="s">
        <v>11</v>
      </c>
      <c r="C411" s="54" t="s">
        <v>14</v>
      </c>
      <c r="D411" s="54" t="s">
        <v>152</v>
      </c>
      <c r="E411" s="54" t="s">
        <v>11</v>
      </c>
      <c r="F411" s="55">
        <v>23.568465</v>
      </c>
      <c r="G411" s="55">
        <v>24.203454999999998</v>
      </c>
      <c r="H411" s="55">
        <v>24.096385999999999</v>
      </c>
      <c r="I411" s="55">
        <v>24.451220000000003</v>
      </c>
      <c r="J411" s="55">
        <v>30.016556000000001</v>
      </c>
      <c r="K411" s="55">
        <v>26.824877000000001</v>
      </c>
      <c r="L411" s="55">
        <v>33.177258000000002</v>
      </c>
      <c r="M411" s="55">
        <v>38.433515</v>
      </c>
      <c r="N411" s="55">
        <v>35.365025000000003</v>
      </c>
      <c r="O411" s="55">
        <v>43.105359999999997</v>
      </c>
      <c r="P411" s="55">
        <v>40.460405000000002</v>
      </c>
      <c r="Q411" s="55">
        <v>47.750865000000005</v>
      </c>
      <c r="R411" s="55">
        <v>47.750809000000004</v>
      </c>
      <c r="S411" s="55">
        <v>39.536842</v>
      </c>
      <c r="T411" s="55">
        <v>36.569646999999996</v>
      </c>
      <c r="U411" s="55">
        <v>51.155659999999997</v>
      </c>
      <c r="V411" s="55">
        <v>47.322515000000003</v>
      </c>
      <c r="W411" s="55">
        <v>49.896194000000001</v>
      </c>
      <c r="X411" s="55">
        <v>56.774193999999994</v>
      </c>
      <c r="Y411" s="55">
        <v>54.783951000000002</v>
      </c>
      <c r="Z411" s="55">
        <v>45.460704999999997</v>
      </c>
      <c r="AA411" s="55">
        <v>58.938306999999995</v>
      </c>
      <c r="AB411" s="55">
        <v>46.260274000000003</v>
      </c>
      <c r="AC411" s="55">
        <v>53.723404000000002</v>
      </c>
      <c r="AD411" s="55">
        <v>54.082758999999996</v>
      </c>
      <c r="AE411" s="55">
        <v>53.564493999999996</v>
      </c>
      <c r="AF411" s="55">
        <v>53.524476</v>
      </c>
      <c r="AG411" s="55">
        <v>53.578791000000002</v>
      </c>
      <c r="AH411" s="55">
        <v>50.949410999999998</v>
      </c>
      <c r="AI411" s="55">
        <v>55.502494999999996</v>
      </c>
      <c r="AJ411" s="55">
        <v>57.229263000000003</v>
      </c>
      <c r="AK411" s="55">
        <v>50.722380000000001</v>
      </c>
      <c r="AL411" s="55">
        <v>48.330956</v>
      </c>
      <c r="AM411" s="55">
        <v>55.200572999999999</v>
      </c>
      <c r="AN411" s="55">
        <v>54.471429000000001</v>
      </c>
      <c r="AO411" s="55">
        <v>47.274031999999998</v>
      </c>
      <c r="AP411" s="55">
        <v>53.795619999999992</v>
      </c>
      <c r="AQ411" s="55">
        <v>59.316239000000003</v>
      </c>
      <c r="AR411" s="55">
        <v>54.1</v>
      </c>
      <c r="AS411" s="55">
        <v>53.078035</v>
      </c>
      <c r="AT411" s="55">
        <v>57.515152</v>
      </c>
      <c r="AU411" s="55">
        <v>61.531531999999991</v>
      </c>
      <c r="AV411" s="55">
        <v>61.281295999999998</v>
      </c>
      <c r="AW411" s="55">
        <v>68.470588000000006</v>
      </c>
      <c r="AX411" s="55">
        <v>62.237037000000001</v>
      </c>
      <c r="AY411" s="55">
        <v>58.204747999999995</v>
      </c>
      <c r="AZ411" s="55">
        <v>64.51952</v>
      </c>
      <c r="BA411" s="55">
        <v>64.363636</v>
      </c>
      <c r="BB411" s="55">
        <v>56.573643000000004</v>
      </c>
      <c r="BC411" s="55">
        <v>49.361021999999998</v>
      </c>
      <c r="BD411" s="55">
        <v>58.628098999999999</v>
      </c>
      <c r="BE411" s="55">
        <v>63.372681000000007</v>
      </c>
      <c r="BF411" s="55">
        <v>59.020618999999996</v>
      </c>
      <c r="BG411" s="56">
        <f>BG412/BG410</f>
        <v>59.516151202749143</v>
      </c>
      <c r="BH411" s="38"/>
      <c r="BI411" s="54"/>
      <c r="BJ411" s="54"/>
      <c r="BK411" s="55"/>
      <c r="BL411" s="55"/>
      <c r="BM411" s="55"/>
      <c r="BN411" s="55"/>
      <c r="BO411" s="57"/>
      <c r="BP411" s="57"/>
      <c r="BQ411" s="5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c r="DL411" s="37"/>
      <c r="DM411" s="37"/>
      <c r="DN411" s="37"/>
      <c r="DO411" s="37"/>
      <c r="DP411" s="37"/>
      <c r="DQ411" s="37"/>
      <c r="DR411" s="37"/>
      <c r="DS411" s="37"/>
      <c r="DT411" s="37"/>
      <c r="DU411" s="37"/>
      <c r="DV411" s="37"/>
      <c r="DW411" s="37"/>
      <c r="DX411" s="37"/>
      <c r="DY411" s="37"/>
      <c r="DZ411" s="37"/>
      <c r="EA411" s="37"/>
      <c r="EB411" s="37"/>
      <c r="EC411" s="37"/>
      <c r="ED411" s="37"/>
      <c r="EE411" s="37"/>
      <c r="EF411" s="37"/>
      <c r="EG411" s="37"/>
      <c r="EH411" s="37"/>
      <c r="EI411" s="37"/>
      <c r="EJ411" s="37"/>
      <c r="EK411" s="37"/>
      <c r="EL411" s="37"/>
      <c r="EM411" s="37"/>
      <c r="EN411" s="37"/>
      <c r="EO411" s="37"/>
      <c r="EP411" s="37"/>
      <c r="EQ411" s="37"/>
      <c r="ER411" s="37"/>
      <c r="ES411" s="37"/>
      <c r="ET411" s="37"/>
      <c r="EU411" s="37"/>
      <c r="EV411" s="37"/>
      <c r="EW411" s="37"/>
      <c r="EX411" s="37"/>
      <c r="EY411" s="37"/>
      <c r="EZ411" s="37"/>
      <c r="FA411" s="37"/>
      <c r="FB411" s="37"/>
      <c r="FC411" s="37"/>
      <c r="FD411" s="37"/>
      <c r="FE411" s="37"/>
      <c r="FF411" s="37"/>
      <c r="FG411" s="37"/>
      <c r="FH411" s="37"/>
      <c r="FI411" s="37"/>
      <c r="FJ411" s="37"/>
      <c r="FK411" s="37"/>
      <c r="FL411" s="37"/>
      <c r="FM411" s="37"/>
      <c r="FN411" s="37"/>
      <c r="FO411" s="37"/>
      <c r="FP411" s="37"/>
      <c r="FQ411" s="37"/>
      <c r="FR411" s="37"/>
      <c r="FS411" s="37"/>
      <c r="FT411" s="37"/>
      <c r="FU411" s="37"/>
      <c r="FV411" s="37"/>
      <c r="FW411" s="37"/>
      <c r="FX411" s="37"/>
      <c r="FY411" s="37"/>
      <c r="FZ411" s="37"/>
      <c r="GA411" s="37"/>
      <c r="GB411" s="37"/>
      <c r="GC411" s="37"/>
      <c r="GD411" s="37"/>
      <c r="GE411" s="37"/>
      <c r="GF411" s="37"/>
      <c r="GG411" s="37"/>
      <c r="GH411" s="37"/>
      <c r="GI411" s="37"/>
      <c r="GJ411" s="37"/>
      <c r="GK411" s="37"/>
      <c r="GL411" s="37"/>
      <c r="GM411" s="37"/>
      <c r="GN411" s="37"/>
      <c r="GO411" s="37"/>
      <c r="GP411" s="37"/>
      <c r="GQ411" s="37"/>
      <c r="GR411" s="37"/>
      <c r="GS411" s="37"/>
      <c r="GT411" s="37"/>
      <c r="GU411" s="37"/>
      <c r="GV411" s="37"/>
      <c r="GW411" s="37"/>
      <c r="GX411" s="37"/>
      <c r="GY411" s="37"/>
      <c r="GZ411" s="37"/>
      <c r="HA411" s="37"/>
      <c r="HB411" s="37"/>
      <c r="HC411" s="37"/>
      <c r="HD411" s="37"/>
      <c r="HE411" s="37"/>
      <c r="HF411" s="37"/>
      <c r="HG411" s="37"/>
      <c r="HH411" s="37"/>
      <c r="HI411" s="37"/>
      <c r="HJ411" s="37"/>
      <c r="HK411" s="37"/>
      <c r="HL411" s="37"/>
      <c r="HM411" s="37"/>
      <c r="HN411" s="37"/>
      <c r="HO411" s="37"/>
      <c r="HP411" s="37"/>
      <c r="HQ411" s="37"/>
      <c r="HR411" s="37"/>
      <c r="HS411" s="37"/>
      <c r="HT411" s="37"/>
      <c r="HU411" s="37"/>
      <c r="HV411" s="37"/>
      <c r="HW411" s="37"/>
      <c r="HX411" s="37"/>
      <c r="HY411" s="37"/>
      <c r="HZ411" s="37"/>
      <c r="IA411" s="37"/>
      <c r="IB411" s="37"/>
      <c r="IC411" s="37"/>
      <c r="ID411" s="37"/>
      <c r="IE411" s="37"/>
      <c r="IF411" s="37"/>
      <c r="IG411" s="37"/>
      <c r="IH411" s="37"/>
      <c r="II411" s="37"/>
      <c r="IJ411" s="37"/>
      <c r="IK411" s="37"/>
      <c r="IL411" s="37"/>
    </row>
    <row r="412" spans="1:246" x14ac:dyDescent="0.2">
      <c r="A412" s="53" t="s">
        <v>152</v>
      </c>
      <c r="B412" s="54" t="s">
        <v>112</v>
      </c>
      <c r="C412" s="54" t="s">
        <v>113</v>
      </c>
      <c r="D412" s="54" t="s">
        <v>152</v>
      </c>
      <c r="E412" s="54" t="s">
        <v>114</v>
      </c>
      <c r="F412" s="2">
        <v>1.1359999999999999</v>
      </c>
      <c r="G412" s="2">
        <v>1.2609999999999999</v>
      </c>
      <c r="H412" s="2">
        <v>1.2</v>
      </c>
      <c r="I412" s="2">
        <v>1.2030000000000001</v>
      </c>
      <c r="J412" s="2">
        <v>1.8129999999999999</v>
      </c>
      <c r="K412" s="2">
        <v>1.639</v>
      </c>
      <c r="L412" s="2">
        <v>1.984</v>
      </c>
      <c r="M412" s="2">
        <v>2.11</v>
      </c>
      <c r="N412" s="2">
        <v>2.0830000000000002</v>
      </c>
      <c r="O412" s="2">
        <v>2.3319999999999999</v>
      </c>
      <c r="P412" s="2">
        <v>2.1970000000000001</v>
      </c>
      <c r="Q412" s="2">
        <v>2.76</v>
      </c>
      <c r="R412" s="2">
        <v>2.9510000000000001</v>
      </c>
      <c r="S412" s="2">
        <v>1.8779999999999999</v>
      </c>
      <c r="T412" s="2">
        <v>1.7589999999999999</v>
      </c>
      <c r="U412" s="2">
        <v>2.169</v>
      </c>
      <c r="V412" s="2">
        <v>2.3330000000000002</v>
      </c>
      <c r="W412" s="2">
        <v>2.8839999999999999</v>
      </c>
      <c r="X412" s="2">
        <v>3.3439999999999999</v>
      </c>
      <c r="Y412" s="2">
        <v>3.55</v>
      </c>
      <c r="Z412" s="2">
        <v>3.355</v>
      </c>
      <c r="AA412" s="2">
        <v>4.1079999999999997</v>
      </c>
      <c r="AB412" s="2">
        <v>3.3769999999999998</v>
      </c>
      <c r="AC412" s="2">
        <v>4.04</v>
      </c>
      <c r="AD412" s="2">
        <v>3.9209999999999998</v>
      </c>
      <c r="AE412" s="2">
        <v>3.8620000000000001</v>
      </c>
      <c r="AF412" s="2">
        <v>3.827</v>
      </c>
      <c r="AG412" s="2">
        <v>3.8485109999999998</v>
      </c>
      <c r="AH412" s="2">
        <v>3.6639249999999999</v>
      </c>
      <c r="AI412" s="2">
        <v>3.9935710000000002</v>
      </c>
      <c r="AJ412" s="2">
        <v>4.1147840000000002</v>
      </c>
      <c r="AK412" s="2">
        <v>3.581</v>
      </c>
      <c r="AL412" s="2">
        <v>3.3879999999999999</v>
      </c>
      <c r="AM412" s="2">
        <v>3.8530000000000002</v>
      </c>
      <c r="AN412" s="2">
        <v>3.8130000000000002</v>
      </c>
      <c r="AO412" s="2">
        <v>3.2949999999999999</v>
      </c>
      <c r="AP412" s="2">
        <v>3.6850000000000001</v>
      </c>
      <c r="AQ412" s="2">
        <v>4.1639999999999997</v>
      </c>
      <c r="AR412" s="2">
        <v>3.7869999999999999</v>
      </c>
      <c r="AS412" s="2">
        <v>3.673</v>
      </c>
      <c r="AT412" s="2">
        <v>3.7959999999999998</v>
      </c>
      <c r="AU412" s="2">
        <v>4.0979999999999999</v>
      </c>
      <c r="AV412" s="2">
        <v>4.1609999999999996</v>
      </c>
      <c r="AW412" s="2">
        <v>4.6559999999999997</v>
      </c>
      <c r="AX412" s="2">
        <v>4.2009999999999996</v>
      </c>
      <c r="AY412" s="2">
        <v>3.923</v>
      </c>
      <c r="AZ412" s="2">
        <v>4.2969999999999997</v>
      </c>
      <c r="BA412" s="2">
        <v>4.2480000000000002</v>
      </c>
      <c r="BB412" s="2">
        <v>3.649</v>
      </c>
      <c r="BC412" s="2">
        <v>3.09</v>
      </c>
      <c r="BD412" s="2">
        <v>3.5470000000000002</v>
      </c>
      <c r="BE412" s="2">
        <v>3.758</v>
      </c>
      <c r="BF412" s="2">
        <v>3.4350000000000001</v>
      </c>
      <c r="BG412" s="58">
        <f>BF412+(BF412*BQ412)</f>
        <v>3.4638400000000003</v>
      </c>
      <c r="BH412" s="38"/>
      <c r="BI412" s="54" t="s">
        <v>152</v>
      </c>
      <c r="BJ412" s="54" t="s">
        <v>115</v>
      </c>
      <c r="BK412" s="2"/>
      <c r="BL412" s="2"/>
      <c r="BM412" s="2">
        <v>3.4350000000000001</v>
      </c>
      <c r="BN412" s="2">
        <v>3.4638400000000003</v>
      </c>
      <c r="BO412" s="57"/>
      <c r="BP412" s="57"/>
      <c r="BQ412" s="57">
        <f>(BN412-BM412)/BM412</f>
        <v>8.3959243085881211E-3</v>
      </c>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c r="DL412" s="37"/>
      <c r="DM412" s="37"/>
      <c r="DN412" s="37"/>
      <c r="DO412" s="37"/>
      <c r="DP412" s="37"/>
      <c r="DQ412" s="37"/>
      <c r="DR412" s="37"/>
      <c r="DS412" s="37"/>
      <c r="DT412" s="37"/>
      <c r="DU412" s="37"/>
      <c r="DV412" s="37"/>
      <c r="DW412" s="37"/>
      <c r="DX412" s="37"/>
      <c r="DY412" s="37"/>
      <c r="DZ412" s="37"/>
      <c r="EA412" s="37"/>
      <c r="EB412" s="37"/>
      <c r="EC412" s="37"/>
      <c r="ED412" s="37"/>
      <c r="EE412" s="37"/>
      <c r="EF412" s="37"/>
      <c r="EG412" s="37"/>
      <c r="EH412" s="37"/>
      <c r="EI412" s="37"/>
      <c r="EJ412" s="37"/>
      <c r="EK412" s="37"/>
      <c r="EL412" s="37"/>
      <c r="EM412" s="37"/>
      <c r="EN412" s="37"/>
      <c r="EO412" s="37"/>
      <c r="EP412" s="37"/>
      <c r="EQ412" s="37"/>
      <c r="ER412" s="37"/>
      <c r="ES412" s="37"/>
      <c r="ET412" s="37"/>
      <c r="EU412" s="37"/>
      <c r="EV412" s="37"/>
      <c r="EW412" s="37"/>
      <c r="EX412" s="37"/>
      <c r="EY412" s="37"/>
      <c r="EZ412" s="37"/>
      <c r="FA412" s="37"/>
      <c r="FB412" s="37"/>
      <c r="FC412" s="37"/>
      <c r="FD412" s="37"/>
      <c r="FE412" s="37"/>
      <c r="FF412" s="37"/>
      <c r="FG412" s="37"/>
      <c r="FH412" s="37"/>
      <c r="FI412" s="37"/>
      <c r="FJ412" s="37"/>
      <c r="FK412" s="37"/>
      <c r="FL412" s="37"/>
      <c r="FM412" s="37"/>
      <c r="FN412" s="37"/>
      <c r="FO412" s="37"/>
      <c r="FP412" s="37"/>
      <c r="FQ412" s="37"/>
      <c r="FR412" s="37"/>
      <c r="FS412" s="37"/>
      <c r="FT412" s="37"/>
      <c r="FU412" s="37"/>
      <c r="FV412" s="37"/>
      <c r="FW412" s="37"/>
      <c r="FX412" s="37"/>
      <c r="FY412" s="37"/>
      <c r="FZ412" s="37"/>
      <c r="GA412" s="37"/>
      <c r="GB412" s="37"/>
      <c r="GC412" s="37"/>
      <c r="GD412" s="37"/>
      <c r="GE412" s="37"/>
      <c r="GF412" s="37"/>
      <c r="GG412" s="37"/>
      <c r="GH412" s="37"/>
      <c r="GI412" s="37"/>
      <c r="GJ412" s="37"/>
      <c r="GK412" s="37"/>
      <c r="GL412" s="37"/>
      <c r="GM412" s="37"/>
      <c r="GN412" s="37"/>
      <c r="GO412" s="37"/>
      <c r="GP412" s="37"/>
      <c r="GQ412" s="37"/>
      <c r="GR412" s="37"/>
      <c r="GS412" s="37"/>
      <c r="GT412" s="37"/>
      <c r="GU412" s="37"/>
      <c r="GV412" s="37"/>
      <c r="GW412" s="37"/>
      <c r="GX412" s="37"/>
      <c r="GY412" s="37"/>
      <c r="GZ412" s="37"/>
      <c r="HA412" s="37"/>
      <c r="HB412" s="37"/>
      <c r="HC412" s="37"/>
      <c r="HD412" s="37"/>
      <c r="HE412" s="37"/>
      <c r="HF412" s="37"/>
      <c r="HG412" s="37"/>
      <c r="HH412" s="37"/>
      <c r="HI412" s="37"/>
      <c r="HJ412" s="37"/>
      <c r="HK412" s="37"/>
      <c r="HL412" s="37"/>
      <c r="HM412" s="37"/>
      <c r="HN412" s="37"/>
      <c r="HO412" s="37"/>
      <c r="HP412" s="37"/>
      <c r="HQ412" s="37"/>
      <c r="HR412" s="37"/>
      <c r="HS412" s="37"/>
      <c r="HT412" s="37"/>
      <c r="HU412" s="37"/>
      <c r="HV412" s="37"/>
      <c r="HW412" s="37"/>
      <c r="HX412" s="37"/>
      <c r="HY412" s="37"/>
      <c r="HZ412" s="37"/>
      <c r="IA412" s="37"/>
      <c r="IB412" s="37"/>
      <c r="IC412" s="37"/>
      <c r="ID412" s="37"/>
      <c r="IE412" s="37"/>
      <c r="IF412" s="37"/>
      <c r="IG412" s="37"/>
      <c r="IH412" s="37"/>
      <c r="II412" s="37"/>
      <c r="IJ412" s="37"/>
      <c r="IK412" s="37"/>
      <c r="IL412" s="37"/>
    </row>
    <row r="413" spans="1:246" x14ac:dyDescent="0.2">
      <c r="A413" s="49" t="s">
        <v>153</v>
      </c>
      <c r="B413" s="50" t="s">
        <v>13</v>
      </c>
      <c r="C413" s="50" t="s">
        <v>15</v>
      </c>
      <c r="D413" s="69" t="s">
        <v>153</v>
      </c>
      <c r="E413" s="50" t="s">
        <v>12</v>
      </c>
      <c r="F413" s="1">
        <v>2.1100000000000001E-2</v>
      </c>
      <c r="G413" s="1">
        <v>2.6499999999999999E-2</v>
      </c>
      <c r="H413" s="1">
        <v>3.0599999999999999E-2</v>
      </c>
      <c r="I413" s="1">
        <v>3.9300000000000002E-2</v>
      </c>
      <c r="J413" s="1">
        <v>4.3700000000000003E-2</v>
      </c>
      <c r="K413" s="1">
        <v>4.2799999999999998E-2</v>
      </c>
      <c r="L413" s="1">
        <v>4.0899999999999999E-2</v>
      </c>
      <c r="M413" s="1">
        <v>4.1099999999999998E-2</v>
      </c>
      <c r="N413" s="1">
        <v>4.1799999999999997E-2</v>
      </c>
      <c r="O413" s="1">
        <v>0.04</v>
      </c>
      <c r="P413" s="1">
        <v>3.4099999999999998E-2</v>
      </c>
      <c r="Q413" s="1">
        <v>3.3799999999999997E-2</v>
      </c>
      <c r="R413" s="1">
        <v>2.98E-2</v>
      </c>
      <c r="S413" s="1">
        <v>0.03</v>
      </c>
      <c r="T413" s="1">
        <v>3.0599999999999999E-2</v>
      </c>
      <c r="U413" s="1">
        <v>3.1899999999999998E-2</v>
      </c>
      <c r="V413" s="1">
        <v>3.2599999999999997E-2</v>
      </c>
      <c r="W413" s="1">
        <v>3.4099999999999998E-2</v>
      </c>
      <c r="X413" s="1">
        <v>3.5200000000000002E-2</v>
      </c>
      <c r="Y413" s="1">
        <v>3.3799999999999997E-2</v>
      </c>
      <c r="Z413" s="1">
        <v>3.5000000000000003E-2</v>
      </c>
      <c r="AA413" s="1">
        <v>3.39E-2</v>
      </c>
      <c r="AB413" s="1">
        <v>3.5200000000000002E-2</v>
      </c>
      <c r="AC413" s="1">
        <v>3.5099999999999999E-2</v>
      </c>
      <c r="AD413" s="1">
        <v>3.5700000000000003E-2</v>
      </c>
      <c r="AE413" s="1">
        <v>3.4799999999999998E-2</v>
      </c>
      <c r="AF413" s="1">
        <v>3.49E-2</v>
      </c>
      <c r="AG413" s="1">
        <v>3.3950000000000001E-2</v>
      </c>
      <c r="AH413" s="1">
        <v>3.3599999999999998E-2</v>
      </c>
      <c r="AI413" s="1">
        <v>3.2800000000000003E-2</v>
      </c>
      <c r="AJ413" s="1">
        <v>3.0099999999999998E-2</v>
      </c>
      <c r="AK413" s="1">
        <v>2.7699999999999999E-2</v>
      </c>
      <c r="AL413" s="1">
        <v>2.5899999999999999E-2</v>
      </c>
      <c r="AM413" s="1">
        <v>2.4799999999999999E-2</v>
      </c>
      <c r="AN413" s="1">
        <v>2.41E-2</v>
      </c>
      <c r="AO413" s="1">
        <v>2.3800000000000002E-2</v>
      </c>
      <c r="AP413" s="1">
        <v>2.2499999999999999E-2</v>
      </c>
      <c r="AQ413" s="1">
        <v>2.24E-2</v>
      </c>
      <c r="AR413" s="1">
        <v>2.2800000000000001E-2</v>
      </c>
      <c r="AS413" s="1">
        <v>2.3099999999999999E-2</v>
      </c>
      <c r="AT413" s="1">
        <v>2.2800000000000001E-2</v>
      </c>
      <c r="AU413" s="1">
        <v>2.3800000000000002E-2</v>
      </c>
      <c r="AV413" s="1">
        <v>2.4E-2</v>
      </c>
      <c r="AW413" s="1">
        <v>2.3199999999999998E-2</v>
      </c>
      <c r="AX413" s="1">
        <v>2.1299999999999999E-2</v>
      </c>
      <c r="AY413" s="1">
        <v>2.1700000000000001E-2</v>
      </c>
      <c r="AZ413" s="1">
        <v>2.2100000000000002E-2</v>
      </c>
      <c r="BA413" s="1">
        <v>2.2200000000000001E-2</v>
      </c>
      <c r="BB413" s="1">
        <v>2.3E-2</v>
      </c>
      <c r="BC413" s="1">
        <v>2.3199999999999998E-2</v>
      </c>
      <c r="BD413" s="1">
        <v>2.2599999999999999E-2</v>
      </c>
      <c r="BE413" s="1">
        <v>2.3E-2</v>
      </c>
      <c r="BF413" s="1">
        <v>2.1899999999999999E-2</v>
      </c>
      <c r="BG413" s="51">
        <f>BF413+(BF413*BQ413)</f>
        <v>2.1899999999999999E-2</v>
      </c>
      <c r="BH413" s="38"/>
      <c r="BI413" s="69" t="s">
        <v>153</v>
      </c>
      <c r="BJ413" s="50" t="s">
        <v>111</v>
      </c>
      <c r="BK413" s="1"/>
      <c r="BL413" s="1"/>
      <c r="BM413" s="1">
        <v>2.308E-2</v>
      </c>
      <c r="BN413" s="1">
        <v>2.308E-2</v>
      </c>
      <c r="BO413" s="52"/>
      <c r="BP413" s="52"/>
      <c r="BQ413" s="52">
        <f>(BN413-BM413)/BM413</f>
        <v>0</v>
      </c>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c r="DL413" s="37"/>
      <c r="DM413" s="37"/>
      <c r="DN413" s="37"/>
      <c r="DO413" s="37"/>
      <c r="DP413" s="37"/>
      <c r="DQ413" s="37"/>
      <c r="DR413" s="37"/>
      <c r="DS413" s="37"/>
      <c r="DT413" s="37"/>
      <c r="DU413" s="37"/>
      <c r="DV413" s="37"/>
      <c r="DW413" s="37"/>
      <c r="DX413" s="37"/>
      <c r="DY413" s="37"/>
      <c r="DZ413" s="37"/>
      <c r="EA413" s="37"/>
      <c r="EB413" s="37"/>
      <c r="EC413" s="37"/>
      <c r="ED413" s="37"/>
      <c r="EE413" s="37"/>
      <c r="EF413" s="37"/>
      <c r="EG413" s="37"/>
      <c r="EH413" s="37"/>
      <c r="EI413" s="37"/>
      <c r="EJ413" s="37"/>
      <c r="EK413" s="37"/>
      <c r="EL413" s="37"/>
      <c r="EM413" s="37"/>
      <c r="EN413" s="37"/>
      <c r="EO413" s="37"/>
      <c r="EP413" s="37"/>
      <c r="EQ413" s="37"/>
      <c r="ER413" s="37"/>
      <c r="ES413" s="37"/>
      <c r="ET413" s="37"/>
      <c r="EU413" s="37"/>
      <c r="EV413" s="37"/>
      <c r="EW413" s="37"/>
      <c r="EX413" s="37"/>
      <c r="EY413" s="37"/>
      <c r="EZ413" s="37"/>
      <c r="FA413" s="37"/>
      <c r="FB413" s="37"/>
      <c r="FC413" s="37"/>
      <c r="FD413" s="37"/>
      <c r="FE413" s="37"/>
      <c r="FF413" s="37"/>
      <c r="FG413" s="37"/>
      <c r="FH413" s="37"/>
      <c r="FI413" s="37"/>
      <c r="FJ413" s="37"/>
      <c r="FK413" s="37"/>
      <c r="FL413" s="37"/>
      <c r="FM413" s="37"/>
      <c r="FN413" s="37"/>
      <c r="FO413" s="37"/>
      <c r="FP413" s="37"/>
      <c r="FQ413" s="37"/>
      <c r="FR413" s="37"/>
      <c r="FS413" s="37"/>
      <c r="FT413" s="37"/>
      <c r="FU413" s="37"/>
      <c r="FV413" s="37"/>
      <c r="FW413" s="37"/>
      <c r="FX413" s="37"/>
      <c r="FY413" s="37"/>
      <c r="FZ413" s="37"/>
      <c r="GA413" s="37"/>
      <c r="GB413" s="37"/>
      <c r="GC413" s="37"/>
      <c r="GD413" s="37"/>
      <c r="GE413" s="37"/>
      <c r="GF413" s="37"/>
      <c r="GG413" s="37"/>
      <c r="GH413" s="37"/>
      <c r="GI413" s="37"/>
      <c r="GJ413" s="37"/>
      <c r="GK413" s="37"/>
      <c r="GL413" s="37"/>
      <c r="GM413" s="37"/>
      <c r="GN413" s="37"/>
      <c r="GO413" s="37"/>
      <c r="GP413" s="37"/>
      <c r="GQ413" s="37"/>
      <c r="GR413" s="37"/>
      <c r="GS413" s="37"/>
      <c r="GT413" s="37"/>
      <c r="GU413" s="37"/>
      <c r="GV413" s="37"/>
      <c r="GW413" s="37"/>
      <c r="GX413" s="37"/>
      <c r="GY413" s="37"/>
      <c r="GZ413" s="37"/>
      <c r="HA413" s="37"/>
      <c r="HB413" s="37"/>
      <c r="HC413" s="37"/>
      <c r="HD413" s="37"/>
      <c r="HE413" s="37"/>
      <c r="HF413" s="37"/>
      <c r="HG413" s="37"/>
      <c r="HH413" s="37"/>
      <c r="HI413" s="37"/>
      <c r="HJ413" s="37"/>
      <c r="HK413" s="37"/>
      <c r="HL413" s="37"/>
      <c r="HM413" s="37"/>
      <c r="HN413" s="37"/>
      <c r="HO413" s="37"/>
      <c r="HP413" s="37"/>
      <c r="HQ413" s="37"/>
      <c r="HR413" s="37"/>
      <c r="HS413" s="37"/>
      <c r="HT413" s="37"/>
      <c r="HU413" s="37"/>
      <c r="HV413" s="37"/>
      <c r="HW413" s="37"/>
      <c r="HX413" s="37"/>
      <c r="HY413" s="37"/>
      <c r="HZ413" s="37"/>
      <c r="IA413" s="37"/>
      <c r="IB413" s="37"/>
      <c r="IC413" s="37"/>
      <c r="ID413" s="37"/>
      <c r="IE413" s="37"/>
      <c r="IF413" s="37"/>
      <c r="IG413" s="37"/>
      <c r="IH413" s="37"/>
      <c r="II413" s="37"/>
      <c r="IJ413" s="37"/>
      <c r="IK413" s="37"/>
      <c r="IL413" s="37"/>
    </row>
    <row r="414" spans="1:246" x14ac:dyDescent="0.2">
      <c r="A414" s="53" t="s">
        <v>153</v>
      </c>
      <c r="B414" s="54" t="s">
        <v>11</v>
      </c>
      <c r="C414" s="54" t="s">
        <v>14</v>
      </c>
      <c r="D414" s="54" t="s">
        <v>153</v>
      </c>
      <c r="E414" s="54" t="s">
        <v>11</v>
      </c>
      <c r="F414" s="55">
        <v>68.592416999999998</v>
      </c>
      <c r="G414" s="55">
        <v>74.558491000000004</v>
      </c>
      <c r="H414" s="55">
        <v>53.679738999999998</v>
      </c>
      <c r="I414" s="55">
        <v>78.297709999999995</v>
      </c>
      <c r="J414" s="55">
        <v>61.652174000000002</v>
      </c>
      <c r="K414" s="55">
        <v>60.644859999999994</v>
      </c>
      <c r="L414" s="55">
        <v>69.195599000000001</v>
      </c>
      <c r="M414" s="55">
        <v>66.126520999999997</v>
      </c>
      <c r="N414" s="55">
        <v>63.466506999999993</v>
      </c>
      <c r="O414" s="55">
        <v>66.575000000000003</v>
      </c>
      <c r="P414" s="55">
        <v>55.897360999999997</v>
      </c>
      <c r="Q414" s="55">
        <v>60.899407999999994</v>
      </c>
      <c r="R414" s="55">
        <v>68.644295</v>
      </c>
      <c r="S414" s="55">
        <v>60.766667000000005</v>
      </c>
      <c r="T414" s="55">
        <v>64.477124000000003</v>
      </c>
      <c r="U414" s="55">
        <v>62.100313</v>
      </c>
      <c r="V414" s="55">
        <v>71.411043000000006</v>
      </c>
      <c r="W414" s="55">
        <v>74.604106000000002</v>
      </c>
      <c r="X414" s="55">
        <v>65.653408999999996</v>
      </c>
      <c r="Y414" s="55">
        <v>61.982248999999996</v>
      </c>
      <c r="Z414" s="55">
        <v>63.914285999999997</v>
      </c>
      <c r="AA414" s="55">
        <v>66.548672999999994</v>
      </c>
      <c r="AB414" s="55">
        <v>71.761364</v>
      </c>
      <c r="AC414" s="55">
        <v>72.735043000000005</v>
      </c>
      <c r="AD414" s="55">
        <v>73.893557000000001</v>
      </c>
      <c r="AE414" s="55">
        <v>64.367816000000005</v>
      </c>
      <c r="AF414" s="55">
        <v>68.022922999999992</v>
      </c>
      <c r="AG414" s="55">
        <v>66.597937999999999</v>
      </c>
      <c r="AH414" s="55">
        <v>79.880952000000008</v>
      </c>
      <c r="AI414" s="55">
        <v>60.457317000000003</v>
      </c>
      <c r="AJ414" s="55">
        <v>62.923588000000002</v>
      </c>
      <c r="AK414" s="55">
        <v>64.223827</v>
      </c>
      <c r="AL414" s="55">
        <v>63.320463000000004</v>
      </c>
      <c r="AM414" s="55">
        <v>64.596773999999996</v>
      </c>
      <c r="AN414" s="55">
        <v>67.30290500000001</v>
      </c>
      <c r="AO414" s="55">
        <v>67.899159999999995</v>
      </c>
      <c r="AP414" s="55">
        <v>63.866667000000007</v>
      </c>
      <c r="AQ414" s="55">
        <v>74.285713999999999</v>
      </c>
      <c r="AR414" s="55">
        <v>68.903509</v>
      </c>
      <c r="AS414" s="55">
        <v>60.389609999999998</v>
      </c>
      <c r="AT414" s="55">
        <v>65.745614000000003</v>
      </c>
      <c r="AU414" s="55">
        <v>55.798318999999992</v>
      </c>
      <c r="AV414" s="55">
        <v>57.875</v>
      </c>
      <c r="AW414" s="55">
        <v>51.163792999999998</v>
      </c>
      <c r="AX414" s="55">
        <v>56.995305000000002</v>
      </c>
      <c r="AY414" s="55">
        <v>60.368664000000003</v>
      </c>
      <c r="AZ414" s="55">
        <v>67.873303000000007</v>
      </c>
      <c r="BA414" s="55">
        <v>71.981981999999988</v>
      </c>
      <c r="BB414" s="55">
        <v>65.869565000000009</v>
      </c>
      <c r="BC414" s="55">
        <v>63.318966000000003</v>
      </c>
      <c r="BD414" s="55">
        <v>44.247788</v>
      </c>
      <c r="BE414" s="55">
        <v>48.173912999999999</v>
      </c>
      <c r="BF414" s="55">
        <v>54.383561999999998</v>
      </c>
      <c r="BG414" s="56">
        <f>BG415/BG413</f>
        <v>54.596540345965401</v>
      </c>
      <c r="BH414" s="38"/>
      <c r="BI414" s="54"/>
      <c r="BJ414" s="54"/>
      <c r="BK414" s="55"/>
      <c r="BL414" s="55"/>
      <c r="BM414" s="55"/>
      <c r="BN414" s="55"/>
      <c r="BO414" s="57"/>
      <c r="BP414" s="57"/>
      <c r="BQ414" s="5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c r="CY414" s="37"/>
      <c r="CZ414" s="37"/>
      <c r="DA414" s="37"/>
      <c r="DB414" s="37"/>
      <c r="DC414" s="37"/>
      <c r="DD414" s="37"/>
      <c r="DE414" s="37"/>
      <c r="DF414" s="37"/>
      <c r="DG414" s="37"/>
      <c r="DH414" s="37"/>
      <c r="DI414" s="37"/>
      <c r="DJ414" s="37"/>
      <c r="DK414" s="37"/>
      <c r="DL414" s="37"/>
      <c r="DM414" s="37"/>
      <c r="DN414" s="37"/>
      <c r="DO414" s="37"/>
      <c r="DP414" s="37"/>
      <c r="DQ414" s="37"/>
      <c r="DR414" s="37"/>
      <c r="DS414" s="37"/>
      <c r="DT414" s="37"/>
      <c r="DU414" s="37"/>
      <c r="DV414" s="37"/>
      <c r="DW414" s="37"/>
      <c r="DX414" s="37"/>
      <c r="DY414" s="37"/>
      <c r="DZ414" s="37"/>
      <c r="EA414" s="37"/>
      <c r="EB414" s="37"/>
      <c r="EC414" s="37"/>
      <c r="ED414" s="37"/>
      <c r="EE414" s="37"/>
      <c r="EF414" s="37"/>
      <c r="EG414" s="37"/>
      <c r="EH414" s="37"/>
      <c r="EI414" s="37"/>
      <c r="EJ414" s="37"/>
      <c r="EK414" s="37"/>
      <c r="EL414" s="37"/>
      <c r="EM414" s="37"/>
      <c r="EN414" s="37"/>
      <c r="EO414" s="37"/>
      <c r="EP414" s="37"/>
      <c r="EQ414" s="37"/>
      <c r="ER414" s="37"/>
      <c r="ES414" s="37"/>
      <c r="ET414" s="37"/>
      <c r="EU414" s="37"/>
      <c r="EV414" s="37"/>
      <c r="EW414" s="37"/>
      <c r="EX414" s="37"/>
      <c r="EY414" s="37"/>
      <c r="EZ414" s="37"/>
      <c r="FA414" s="37"/>
      <c r="FB414" s="37"/>
      <c r="FC414" s="37"/>
      <c r="FD414" s="37"/>
      <c r="FE414" s="37"/>
      <c r="FF414" s="37"/>
      <c r="FG414" s="37"/>
      <c r="FH414" s="37"/>
      <c r="FI414" s="37"/>
      <c r="FJ414" s="37"/>
      <c r="FK414" s="37"/>
      <c r="FL414" s="37"/>
      <c r="FM414" s="37"/>
      <c r="FN414" s="37"/>
      <c r="FO414" s="37"/>
      <c r="FP414" s="37"/>
      <c r="FQ414" s="37"/>
      <c r="FR414" s="37"/>
      <c r="FS414" s="37"/>
      <c r="FT414" s="37"/>
      <c r="FU414" s="37"/>
      <c r="FV414" s="37"/>
      <c r="FW414" s="37"/>
      <c r="FX414" s="37"/>
      <c r="FY414" s="37"/>
      <c r="FZ414" s="37"/>
      <c r="GA414" s="37"/>
      <c r="GB414" s="37"/>
      <c r="GC414" s="37"/>
      <c r="GD414" s="37"/>
      <c r="GE414" s="37"/>
      <c r="GF414" s="37"/>
      <c r="GG414" s="37"/>
      <c r="GH414" s="37"/>
      <c r="GI414" s="37"/>
      <c r="GJ414" s="37"/>
      <c r="GK414" s="37"/>
      <c r="GL414" s="37"/>
      <c r="GM414" s="37"/>
      <c r="GN414" s="37"/>
      <c r="GO414" s="37"/>
      <c r="GP414" s="37"/>
      <c r="GQ414" s="37"/>
      <c r="GR414" s="37"/>
      <c r="GS414" s="37"/>
      <c r="GT414" s="37"/>
      <c r="GU414" s="37"/>
      <c r="GV414" s="37"/>
      <c r="GW414" s="37"/>
      <c r="GX414" s="37"/>
      <c r="GY414" s="37"/>
      <c r="GZ414" s="37"/>
      <c r="HA414" s="37"/>
      <c r="HB414" s="37"/>
      <c r="HC414" s="37"/>
      <c r="HD414" s="37"/>
      <c r="HE414" s="37"/>
      <c r="HF414" s="37"/>
      <c r="HG414" s="37"/>
      <c r="HH414" s="37"/>
      <c r="HI414" s="37"/>
      <c r="HJ414" s="37"/>
      <c r="HK414" s="37"/>
      <c r="HL414" s="37"/>
      <c r="HM414" s="37"/>
      <c r="HN414" s="37"/>
      <c r="HO414" s="37"/>
      <c r="HP414" s="37"/>
      <c r="HQ414" s="37"/>
      <c r="HR414" s="37"/>
      <c r="HS414" s="37"/>
      <c r="HT414" s="37"/>
      <c r="HU414" s="37"/>
      <c r="HV414" s="37"/>
      <c r="HW414" s="37"/>
      <c r="HX414" s="37"/>
      <c r="HY414" s="37"/>
      <c r="HZ414" s="37"/>
      <c r="IA414" s="37"/>
      <c r="IB414" s="37"/>
      <c r="IC414" s="37"/>
      <c r="ID414" s="37"/>
      <c r="IE414" s="37"/>
      <c r="IF414" s="37"/>
      <c r="IG414" s="37"/>
      <c r="IH414" s="37"/>
      <c r="II414" s="37"/>
      <c r="IJ414" s="37"/>
      <c r="IK414" s="37"/>
      <c r="IL414" s="37"/>
    </row>
    <row r="415" spans="1:246" x14ac:dyDescent="0.2">
      <c r="A415" s="53" t="s">
        <v>153</v>
      </c>
      <c r="B415" s="54" t="s">
        <v>112</v>
      </c>
      <c r="C415" s="54" t="s">
        <v>113</v>
      </c>
      <c r="D415" s="54" t="s">
        <v>153</v>
      </c>
      <c r="E415" s="54" t="s">
        <v>114</v>
      </c>
      <c r="F415" s="2">
        <v>1.4473</v>
      </c>
      <c r="G415" s="2">
        <v>1.9758</v>
      </c>
      <c r="H415" s="2">
        <v>1.6426000000000001</v>
      </c>
      <c r="I415" s="2">
        <v>3.0771000000000002</v>
      </c>
      <c r="J415" s="2">
        <v>2.6941999999999999</v>
      </c>
      <c r="K415" s="2">
        <v>2.5956000000000001</v>
      </c>
      <c r="L415" s="2">
        <v>2.8300999999999998</v>
      </c>
      <c r="M415" s="2">
        <v>2.7178</v>
      </c>
      <c r="N415" s="2">
        <v>2.6528999999999998</v>
      </c>
      <c r="O415" s="2">
        <v>2.6629999999999998</v>
      </c>
      <c r="P415" s="2">
        <v>1.9060999999999999</v>
      </c>
      <c r="Q415" s="2">
        <v>2.0583999999999998</v>
      </c>
      <c r="R415" s="2">
        <v>2.0455999999999999</v>
      </c>
      <c r="S415" s="2">
        <v>1.823</v>
      </c>
      <c r="T415" s="2">
        <v>1.9730000000000001</v>
      </c>
      <c r="U415" s="2">
        <v>1.9810000000000001</v>
      </c>
      <c r="V415" s="2">
        <v>2.3279999999999998</v>
      </c>
      <c r="W415" s="2">
        <v>2.544</v>
      </c>
      <c r="X415" s="2">
        <v>2.3109999999999999</v>
      </c>
      <c r="Y415" s="2">
        <v>2.0950000000000002</v>
      </c>
      <c r="Z415" s="2">
        <v>2.2370000000000001</v>
      </c>
      <c r="AA415" s="2">
        <v>2.2559999999999998</v>
      </c>
      <c r="AB415" s="2">
        <v>2.5259999999999998</v>
      </c>
      <c r="AC415" s="2">
        <v>2.5529999999999999</v>
      </c>
      <c r="AD415" s="2">
        <v>2.6379999999999999</v>
      </c>
      <c r="AE415" s="2">
        <v>2.2400000000000002</v>
      </c>
      <c r="AF415" s="2">
        <v>2.3740000000000001</v>
      </c>
      <c r="AG415" s="2">
        <v>2.2610000000000001</v>
      </c>
      <c r="AH415" s="2">
        <v>2.6840000000000002</v>
      </c>
      <c r="AI415" s="2">
        <v>1.9830000000000001</v>
      </c>
      <c r="AJ415" s="2">
        <v>1.8939999999999999</v>
      </c>
      <c r="AK415" s="2">
        <v>1.7789999999999999</v>
      </c>
      <c r="AL415" s="2">
        <v>1.64</v>
      </c>
      <c r="AM415" s="2">
        <v>1.6020000000000001</v>
      </c>
      <c r="AN415" s="2">
        <v>1.6220000000000001</v>
      </c>
      <c r="AO415" s="2">
        <v>1.6160000000000001</v>
      </c>
      <c r="AP415" s="2">
        <v>1.4370000000000001</v>
      </c>
      <c r="AQ415" s="2">
        <v>1.6639999999999999</v>
      </c>
      <c r="AR415" s="2">
        <v>1.571</v>
      </c>
      <c r="AS415" s="2">
        <v>1.395</v>
      </c>
      <c r="AT415" s="2">
        <v>1.4990000000000001</v>
      </c>
      <c r="AU415" s="2">
        <v>1.3280000000000001</v>
      </c>
      <c r="AV415" s="2">
        <v>1.389</v>
      </c>
      <c r="AW415" s="2">
        <v>1.1870000000000001</v>
      </c>
      <c r="AX415" s="2">
        <v>1.214</v>
      </c>
      <c r="AY415" s="2">
        <v>1.31</v>
      </c>
      <c r="AZ415" s="2">
        <v>1.5</v>
      </c>
      <c r="BA415" s="2">
        <v>1.5980000000000001</v>
      </c>
      <c r="BB415" s="2">
        <v>1.5149999999999999</v>
      </c>
      <c r="BC415" s="2">
        <v>1.4690000000000001</v>
      </c>
      <c r="BD415" s="2">
        <v>1</v>
      </c>
      <c r="BE415" s="2">
        <v>1.1080000000000001</v>
      </c>
      <c r="BF415" s="2">
        <v>1.1910000000000001</v>
      </c>
      <c r="BG415" s="58">
        <f>BF415+(BF415*BQ415)</f>
        <v>1.1956642335766423</v>
      </c>
      <c r="BH415" s="38"/>
      <c r="BI415" s="54" t="s">
        <v>153</v>
      </c>
      <c r="BJ415" s="54" t="s">
        <v>115</v>
      </c>
      <c r="BK415" s="2"/>
      <c r="BL415" s="2"/>
      <c r="BM415" s="2">
        <v>1.08778</v>
      </c>
      <c r="BN415" s="2">
        <v>1.0920399999999999</v>
      </c>
      <c r="BO415" s="57"/>
      <c r="BP415" s="57"/>
      <c r="BQ415" s="57">
        <f>(BN415-BM415)/BM415</f>
        <v>3.9162330618322918E-3</v>
      </c>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c r="CY415" s="37"/>
      <c r="CZ415" s="37"/>
      <c r="DA415" s="37"/>
      <c r="DB415" s="37"/>
      <c r="DC415" s="37"/>
      <c r="DD415" s="37"/>
      <c r="DE415" s="37"/>
      <c r="DF415" s="37"/>
      <c r="DG415" s="37"/>
      <c r="DH415" s="37"/>
      <c r="DI415" s="37"/>
      <c r="DJ415" s="37"/>
      <c r="DK415" s="37"/>
      <c r="DL415" s="37"/>
      <c r="DM415" s="37"/>
      <c r="DN415" s="37"/>
      <c r="DO415" s="37"/>
      <c r="DP415" s="37"/>
      <c r="DQ415" s="37"/>
      <c r="DR415" s="37"/>
      <c r="DS415" s="37"/>
      <c r="DT415" s="37"/>
      <c r="DU415" s="37"/>
      <c r="DV415" s="37"/>
      <c r="DW415" s="37"/>
      <c r="DX415" s="37"/>
      <c r="DY415" s="37"/>
      <c r="DZ415" s="37"/>
      <c r="EA415" s="37"/>
      <c r="EB415" s="37"/>
      <c r="EC415" s="37"/>
      <c r="ED415" s="37"/>
      <c r="EE415" s="37"/>
      <c r="EF415" s="37"/>
      <c r="EG415" s="37"/>
      <c r="EH415" s="37"/>
      <c r="EI415" s="37"/>
      <c r="EJ415" s="37"/>
      <c r="EK415" s="37"/>
      <c r="EL415" s="37"/>
      <c r="EM415" s="37"/>
      <c r="EN415" s="37"/>
      <c r="EO415" s="37"/>
      <c r="EP415" s="37"/>
      <c r="EQ415" s="37"/>
      <c r="ER415" s="37"/>
      <c r="ES415" s="37"/>
      <c r="ET415" s="37"/>
      <c r="EU415" s="37"/>
      <c r="EV415" s="37"/>
      <c r="EW415" s="37"/>
      <c r="EX415" s="37"/>
      <c r="EY415" s="37"/>
      <c r="EZ415" s="37"/>
      <c r="FA415" s="37"/>
      <c r="FB415" s="37"/>
      <c r="FC415" s="37"/>
      <c r="FD415" s="37"/>
      <c r="FE415" s="37"/>
      <c r="FF415" s="37"/>
      <c r="FG415" s="37"/>
      <c r="FH415" s="37"/>
      <c r="FI415" s="37"/>
      <c r="FJ415" s="37"/>
      <c r="FK415" s="37"/>
      <c r="FL415" s="37"/>
      <c r="FM415" s="37"/>
      <c r="FN415" s="37"/>
      <c r="FO415" s="37"/>
      <c r="FP415" s="37"/>
      <c r="FQ415" s="37"/>
      <c r="FR415" s="37"/>
      <c r="FS415" s="37"/>
      <c r="FT415" s="37"/>
      <c r="FU415" s="37"/>
      <c r="FV415" s="37"/>
      <c r="FW415" s="37"/>
      <c r="FX415" s="37"/>
      <c r="FY415" s="37"/>
      <c r="FZ415" s="37"/>
      <c r="GA415" s="37"/>
      <c r="GB415" s="37"/>
      <c r="GC415" s="37"/>
      <c r="GD415" s="37"/>
      <c r="GE415" s="37"/>
      <c r="GF415" s="37"/>
      <c r="GG415" s="37"/>
      <c r="GH415" s="37"/>
      <c r="GI415" s="37"/>
      <c r="GJ415" s="37"/>
      <c r="GK415" s="37"/>
      <c r="GL415" s="37"/>
      <c r="GM415" s="37"/>
      <c r="GN415" s="37"/>
      <c r="GO415" s="37"/>
      <c r="GP415" s="37"/>
      <c r="GQ415" s="37"/>
      <c r="GR415" s="37"/>
      <c r="GS415" s="37"/>
      <c r="GT415" s="37"/>
      <c r="GU415" s="37"/>
      <c r="GV415" s="37"/>
      <c r="GW415" s="37"/>
      <c r="GX415" s="37"/>
      <c r="GY415" s="37"/>
      <c r="GZ415" s="37"/>
      <c r="HA415" s="37"/>
      <c r="HB415" s="37"/>
      <c r="HC415" s="37"/>
      <c r="HD415" s="37"/>
      <c r="HE415" s="37"/>
      <c r="HF415" s="37"/>
      <c r="HG415" s="37"/>
      <c r="HH415" s="37"/>
      <c r="HI415" s="37"/>
      <c r="HJ415" s="37"/>
      <c r="HK415" s="37"/>
      <c r="HL415" s="37"/>
      <c r="HM415" s="37"/>
      <c r="HN415" s="37"/>
      <c r="HO415" s="37"/>
      <c r="HP415" s="37"/>
      <c r="HQ415" s="37"/>
      <c r="HR415" s="37"/>
      <c r="HS415" s="37"/>
      <c r="HT415" s="37"/>
      <c r="HU415" s="37"/>
      <c r="HV415" s="37"/>
      <c r="HW415" s="37"/>
      <c r="HX415" s="37"/>
      <c r="HY415" s="37"/>
      <c r="HZ415" s="37"/>
      <c r="IA415" s="37"/>
      <c r="IB415" s="37"/>
      <c r="IC415" s="37"/>
      <c r="ID415" s="37"/>
      <c r="IE415" s="37"/>
      <c r="IF415" s="37"/>
      <c r="IG415" s="37"/>
      <c r="IH415" s="37"/>
      <c r="II415" s="37"/>
      <c r="IJ415" s="37"/>
      <c r="IK415" s="37"/>
      <c r="IL415" s="37"/>
    </row>
    <row r="416" spans="1:246" x14ac:dyDescent="0.2">
      <c r="A416" s="82" t="s">
        <v>154</v>
      </c>
      <c r="B416" s="4" t="s">
        <v>112</v>
      </c>
      <c r="C416" s="78" t="s">
        <v>113</v>
      </c>
      <c r="D416" s="4" t="s">
        <v>154</v>
      </c>
      <c r="E416" s="4" t="s">
        <v>114</v>
      </c>
      <c r="F416" s="61">
        <v>2.5832999999999999</v>
      </c>
      <c r="G416" s="61">
        <v>3.2368000000000001</v>
      </c>
      <c r="H416" s="61">
        <v>2.8426</v>
      </c>
      <c r="I416" s="61">
        <v>4.2801</v>
      </c>
      <c r="J416" s="61">
        <v>4.5072000000000001</v>
      </c>
      <c r="K416" s="61">
        <v>4.2346000000000004</v>
      </c>
      <c r="L416" s="61">
        <v>4.8140999999999998</v>
      </c>
      <c r="M416" s="61">
        <v>4.8277999999999999</v>
      </c>
      <c r="N416" s="61">
        <v>4.7359</v>
      </c>
      <c r="O416" s="61">
        <v>4.9950000000000001</v>
      </c>
      <c r="P416" s="61">
        <v>4.1031000000000004</v>
      </c>
      <c r="Q416" s="61">
        <v>4.8183999999999996</v>
      </c>
      <c r="R416" s="61">
        <v>4.9965999999999999</v>
      </c>
      <c r="S416" s="61">
        <v>3.7010000000000001</v>
      </c>
      <c r="T416" s="61">
        <v>3.7320000000000002</v>
      </c>
      <c r="U416" s="61">
        <v>4.1500000000000004</v>
      </c>
      <c r="V416" s="61">
        <v>4.6609999999999996</v>
      </c>
      <c r="W416" s="61">
        <v>5.4279999999999999</v>
      </c>
      <c r="X416" s="61">
        <v>5.6550000000000002</v>
      </c>
      <c r="Y416" s="61">
        <v>5.6449999999999996</v>
      </c>
      <c r="Z416" s="61">
        <v>5.5919999999999996</v>
      </c>
      <c r="AA416" s="61">
        <v>6.3639999999999999</v>
      </c>
      <c r="AB416" s="61">
        <v>5.9029999999999996</v>
      </c>
      <c r="AC416" s="61">
        <v>6.593</v>
      </c>
      <c r="AD416" s="61">
        <v>6.5590000000000002</v>
      </c>
      <c r="AE416" s="61">
        <v>6.1020000000000003</v>
      </c>
      <c r="AF416" s="61">
        <v>6.2009999999999996</v>
      </c>
      <c r="AG416" s="61">
        <v>6.1095110000000004</v>
      </c>
      <c r="AH416" s="61">
        <v>6.347925</v>
      </c>
      <c r="AI416" s="61">
        <v>5.9765709999999999</v>
      </c>
      <c r="AJ416" s="61">
        <v>6.0087840000000003</v>
      </c>
      <c r="AK416" s="61">
        <v>5.36</v>
      </c>
      <c r="AL416" s="61">
        <v>5.0279999999999996</v>
      </c>
      <c r="AM416" s="61">
        <v>5.4550000000000001</v>
      </c>
      <c r="AN416" s="61">
        <v>5.4349999999999996</v>
      </c>
      <c r="AO416" s="61">
        <v>4.9109999999999996</v>
      </c>
      <c r="AP416" s="61">
        <v>5.1219999999999999</v>
      </c>
      <c r="AQ416" s="61">
        <v>5.8280000000000003</v>
      </c>
      <c r="AR416" s="61">
        <v>5.3579999999999997</v>
      </c>
      <c r="AS416" s="61">
        <v>5.0679999999999996</v>
      </c>
      <c r="AT416" s="61">
        <v>5.2949999999999999</v>
      </c>
      <c r="AU416" s="61">
        <v>5.4260000000000002</v>
      </c>
      <c r="AV416" s="61">
        <v>5.55</v>
      </c>
      <c r="AW416" s="61">
        <v>5.843</v>
      </c>
      <c r="AX416" s="61">
        <v>5.415</v>
      </c>
      <c r="AY416" s="61">
        <v>5.2329999999999997</v>
      </c>
      <c r="AZ416" s="61">
        <v>5.7969999999999997</v>
      </c>
      <c r="BA416" s="61">
        <v>5.8460000000000001</v>
      </c>
      <c r="BB416" s="61">
        <v>5.1639999999999997</v>
      </c>
      <c r="BC416" s="61">
        <v>4.5590000000000002</v>
      </c>
      <c r="BD416" s="61">
        <v>4.5469999999999997</v>
      </c>
      <c r="BE416" s="62">
        <f>SUM(BE412,BE415)</f>
        <v>4.8659999999999997</v>
      </c>
      <c r="BF416" s="62">
        <f>SUM(BF412,BF415)</f>
        <v>4.6260000000000003</v>
      </c>
      <c r="BG416" s="62">
        <f>SUM(BG412,BG415)</f>
        <v>4.6595042335766426</v>
      </c>
      <c r="BH416" s="83"/>
      <c r="BI416" s="4"/>
      <c r="BJ416" s="4"/>
      <c r="BK416" s="61"/>
      <c r="BL416" s="61"/>
      <c r="BM416" s="61"/>
      <c r="BN416" s="61"/>
      <c r="BO416" s="61"/>
      <c r="BP416" s="61"/>
      <c r="BQ416" s="61"/>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c r="CY416" s="37"/>
      <c r="CZ416" s="37"/>
      <c r="DA416" s="37"/>
      <c r="DB416" s="37"/>
      <c r="DC416" s="37"/>
      <c r="DD416" s="37"/>
      <c r="DE416" s="37"/>
      <c r="DF416" s="37"/>
      <c r="DG416" s="37"/>
      <c r="DH416" s="37"/>
      <c r="DI416" s="37"/>
      <c r="DJ416" s="37"/>
      <c r="DK416" s="37"/>
      <c r="DL416" s="37"/>
      <c r="DM416" s="37"/>
      <c r="DN416" s="37"/>
      <c r="DO416" s="37"/>
      <c r="DP416" s="37"/>
      <c r="DQ416" s="37"/>
      <c r="DR416" s="37"/>
      <c r="DS416" s="37"/>
      <c r="DT416" s="37"/>
      <c r="DU416" s="37"/>
      <c r="DV416" s="37"/>
      <c r="DW416" s="37"/>
      <c r="DX416" s="37"/>
      <c r="DY416" s="37"/>
      <c r="DZ416" s="37"/>
      <c r="EA416" s="37"/>
      <c r="EB416" s="37"/>
      <c r="EC416" s="37"/>
      <c r="ED416" s="37"/>
      <c r="EE416" s="37"/>
      <c r="EF416" s="37"/>
      <c r="EG416" s="37"/>
      <c r="EH416" s="37"/>
      <c r="EI416" s="37"/>
      <c r="EJ416" s="37"/>
      <c r="EK416" s="37"/>
      <c r="EL416" s="37"/>
      <c r="EM416" s="37"/>
      <c r="EN416" s="37"/>
      <c r="EO416" s="37"/>
      <c r="EP416" s="37"/>
      <c r="EQ416" s="37"/>
      <c r="ER416" s="37"/>
      <c r="ES416" s="37"/>
      <c r="ET416" s="37"/>
      <c r="EU416" s="37"/>
      <c r="EV416" s="37"/>
      <c r="EW416" s="37"/>
      <c r="EX416" s="37"/>
      <c r="EY416" s="37"/>
      <c r="EZ416" s="37"/>
      <c r="FA416" s="37"/>
      <c r="FB416" s="37"/>
      <c r="FC416" s="37"/>
      <c r="FD416" s="37"/>
      <c r="FE416" s="37"/>
      <c r="FF416" s="37"/>
      <c r="FG416" s="37"/>
      <c r="FH416" s="37"/>
      <c r="FI416" s="37"/>
      <c r="FJ416" s="37"/>
      <c r="FK416" s="37"/>
      <c r="FL416" s="37"/>
      <c r="FM416" s="37"/>
      <c r="FN416" s="37"/>
      <c r="FO416" s="37"/>
      <c r="FP416" s="37"/>
      <c r="FQ416" s="37"/>
      <c r="FR416" s="37"/>
      <c r="FS416" s="37"/>
      <c r="FT416" s="37"/>
      <c r="FU416" s="37"/>
      <c r="FV416" s="37"/>
      <c r="FW416" s="37"/>
      <c r="FX416" s="37"/>
      <c r="FY416" s="37"/>
      <c r="FZ416" s="37"/>
      <c r="GA416" s="37"/>
      <c r="GB416" s="37"/>
      <c r="GC416" s="37"/>
      <c r="GD416" s="37"/>
      <c r="GE416" s="37"/>
      <c r="GF416" s="37"/>
      <c r="GG416" s="37"/>
      <c r="GH416" s="37"/>
      <c r="GI416" s="37"/>
      <c r="GJ416" s="37"/>
      <c r="GK416" s="37"/>
      <c r="GL416" s="37"/>
      <c r="GM416" s="37"/>
      <c r="GN416" s="37"/>
      <c r="GO416" s="37"/>
      <c r="GP416" s="37"/>
      <c r="GQ416" s="37"/>
      <c r="GR416" s="37"/>
      <c r="GS416" s="37"/>
      <c r="GT416" s="37"/>
      <c r="GU416" s="37"/>
      <c r="GV416" s="37"/>
      <c r="GW416" s="37"/>
      <c r="GX416" s="37"/>
      <c r="GY416" s="37"/>
      <c r="GZ416" s="37"/>
      <c r="HA416" s="37"/>
      <c r="HB416" s="37"/>
      <c r="HC416" s="37"/>
      <c r="HD416" s="37"/>
      <c r="HE416" s="37"/>
      <c r="HF416" s="37"/>
      <c r="HG416" s="37"/>
      <c r="HH416" s="37"/>
      <c r="HI416" s="37"/>
      <c r="HJ416" s="37"/>
      <c r="HK416" s="37"/>
      <c r="HL416" s="37"/>
      <c r="HM416" s="37"/>
      <c r="HN416" s="37"/>
      <c r="HO416" s="37"/>
      <c r="HP416" s="37"/>
      <c r="HQ416" s="37"/>
      <c r="HR416" s="37"/>
      <c r="HS416" s="37"/>
      <c r="HT416" s="37"/>
      <c r="HU416" s="37"/>
      <c r="HV416" s="37"/>
      <c r="HW416" s="37"/>
      <c r="HX416" s="37"/>
      <c r="HY416" s="37"/>
      <c r="HZ416" s="37"/>
      <c r="IA416" s="37"/>
      <c r="IB416" s="37"/>
      <c r="IC416" s="37"/>
      <c r="ID416" s="37"/>
      <c r="IE416" s="37"/>
      <c r="IF416" s="37"/>
      <c r="IG416" s="37"/>
      <c r="IH416" s="37"/>
      <c r="II416" s="37"/>
      <c r="IJ416" s="37"/>
      <c r="IK416" s="37"/>
      <c r="IL416" s="37"/>
    </row>
    <row r="417" spans="1:246" x14ac:dyDescent="0.2">
      <c r="A417" s="49" t="s">
        <v>155</v>
      </c>
      <c r="B417" s="50" t="s">
        <v>112</v>
      </c>
      <c r="C417" s="50" t="s">
        <v>113</v>
      </c>
      <c r="D417" s="69" t="s">
        <v>156</v>
      </c>
      <c r="E417" s="50" t="s">
        <v>114</v>
      </c>
      <c r="F417" s="1">
        <v>0.253</v>
      </c>
      <c r="G417" s="1">
        <v>0.35199999999999998</v>
      </c>
      <c r="H417" s="1">
        <v>0.36</v>
      </c>
      <c r="I417" s="1">
        <v>0.55100000000000005</v>
      </c>
      <c r="J417" s="1">
        <v>0.58299999999999996</v>
      </c>
      <c r="K417" s="1">
        <v>0.53800000000000003</v>
      </c>
      <c r="L417" s="1">
        <v>0.60619999999999996</v>
      </c>
      <c r="M417" s="1">
        <v>0.62760000000000005</v>
      </c>
      <c r="N417" s="1">
        <v>0.62004000000000004</v>
      </c>
      <c r="O417" s="1">
        <v>0.68139099999999997</v>
      </c>
      <c r="P417" s="1">
        <v>0.58320700000000003</v>
      </c>
      <c r="Q417" s="1">
        <v>0.65170399999999995</v>
      </c>
      <c r="R417" s="1">
        <v>0.655111</v>
      </c>
      <c r="S417" s="1">
        <v>0.48199999999999998</v>
      </c>
      <c r="T417" s="1">
        <v>0.47499999999999998</v>
      </c>
      <c r="U417" s="1">
        <v>0.56799999999999995</v>
      </c>
      <c r="V417" s="1">
        <v>0.64500000000000002</v>
      </c>
      <c r="W417" s="1">
        <v>0.71099999999999997</v>
      </c>
      <c r="X417" s="1">
        <v>0.76100000000000001</v>
      </c>
      <c r="Y417" s="1">
        <v>0.82399999999999995</v>
      </c>
      <c r="Z417" s="1">
        <v>0.78200000000000003</v>
      </c>
      <c r="AA417" s="1">
        <v>0.93200000000000005</v>
      </c>
      <c r="AB417" s="1">
        <v>0.81799999999999995</v>
      </c>
      <c r="AC417" s="1">
        <v>0.94499999999999995</v>
      </c>
      <c r="AD417" s="1">
        <v>0.93400000000000005</v>
      </c>
      <c r="AE417" s="1">
        <v>0.95199999999999996</v>
      </c>
      <c r="AF417" s="1">
        <v>0.93899999999999995</v>
      </c>
      <c r="AG417" s="1">
        <v>0.99399999999999999</v>
      </c>
      <c r="AH417" s="1">
        <v>1.0009999999999999</v>
      </c>
      <c r="AI417" s="1">
        <v>0.92900000000000005</v>
      </c>
      <c r="AJ417" s="1">
        <v>0.995</v>
      </c>
      <c r="AK417" s="1">
        <v>0.90200000000000002</v>
      </c>
      <c r="AL417" s="1">
        <v>0.85</v>
      </c>
      <c r="AM417" s="1">
        <v>0.82399999999999995</v>
      </c>
      <c r="AN417" s="1">
        <v>0.90600000000000003</v>
      </c>
      <c r="AO417" s="1">
        <v>0.77100000000000002</v>
      </c>
      <c r="AP417" s="1">
        <v>0.86899999999999999</v>
      </c>
      <c r="AQ417" s="1">
        <v>0.92500000000000004</v>
      </c>
      <c r="AR417" s="1">
        <v>0.86</v>
      </c>
      <c r="AS417" s="1">
        <v>0.78400000000000003</v>
      </c>
      <c r="AT417" s="1">
        <v>0.90600000000000003</v>
      </c>
      <c r="AU417" s="1">
        <v>0.94499999999999995</v>
      </c>
      <c r="AV417" s="1">
        <v>0.97399999999999998</v>
      </c>
      <c r="AW417" s="1">
        <v>0.98399999999999999</v>
      </c>
      <c r="AX417" s="1">
        <v>0.90400000000000003</v>
      </c>
      <c r="AY417" s="1">
        <v>0.86</v>
      </c>
      <c r="AZ417" s="1">
        <v>0.92600000000000005</v>
      </c>
      <c r="BA417" s="1">
        <v>0.94399999999999995</v>
      </c>
      <c r="BB417" s="1">
        <v>0.92500000000000004</v>
      </c>
      <c r="BC417" s="1">
        <v>0.70299999999999996</v>
      </c>
      <c r="BD417" s="1">
        <v>0.71599999999999997</v>
      </c>
      <c r="BE417" s="1"/>
      <c r="BF417" s="1"/>
      <c r="BG417" s="1"/>
      <c r="BH417" s="38"/>
      <c r="BI417" s="69"/>
      <c r="BJ417" s="50"/>
      <c r="BK417" s="1"/>
      <c r="BL417" s="1"/>
      <c r="BM417" s="1"/>
      <c r="BN417" s="1"/>
      <c r="BO417" s="1"/>
      <c r="BP417" s="1"/>
      <c r="BQ417" s="1"/>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c r="CY417" s="37"/>
      <c r="CZ417" s="37"/>
      <c r="DA417" s="37"/>
      <c r="DB417" s="37"/>
      <c r="DC417" s="37"/>
      <c r="DD417" s="37"/>
      <c r="DE417" s="37"/>
      <c r="DF417" s="37"/>
      <c r="DG417" s="37"/>
      <c r="DH417" s="37"/>
      <c r="DI417" s="37"/>
      <c r="DJ417" s="37"/>
      <c r="DK417" s="37"/>
      <c r="DL417" s="37"/>
      <c r="DM417" s="37"/>
      <c r="DN417" s="37"/>
      <c r="DO417" s="37"/>
      <c r="DP417" s="37"/>
      <c r="DQ417" s="37"/>
      <c r="DR417" s="37"/>
      <c r="DS417" s="37"/>
      <c r="DT417" s="37"/>
      <c r="DU417" s="37"/>
      <c r="DV417" s="37"/>
      <c r="DW417" s="37"/>
      <c r="DX417" s="37"/>
      <c r="DY417" s="37"/>
      <c r="DZ417" s="37"/>
      <c r="EA417" s="37"/>
      <c r="EB417" s="37"/>
      <c r="EC417" s="37"/>
      <c r="ED417" s="37"/>
      <c r="EE417" s="37"/>
      <c r="EF417" s="37"/>
      <c r="EG417" s="37"/>
      <c r="EH417" s="37"/>
      <c r="EI417" s="37"/>
      <c r="EJ417" s="37"/>
      <c r="EK417" s="37"/>
      <c r="EL417" s="37"/>
      <c r="EM417" s="37"/>
      <c r="EN417" s="37"/>
      <c r="EO417" s="37"/>
      <c r="EP417" s="37"/>
      <c r="EQ417" s="37"/>
      <c r="ER417" s="37"/>
      <c r="ES417" s="37"/>
      <c r="ET417" s="37"/>
      <c r="EU417" s="37"/>
      <c r="EV417" s="37"/>
      <c r="EW417" s="37"/>
      <c r="EX417" s="37"/>
      <c r="EY417" s="37"/>
      <c r="EZ417" s="37"/>
      <c r="FA417" s="37"/>
      <c r="FB417" s="37"/>
      <c r="FC417" s="37"/>
      <c r="FD417" s="37"/>
      <c r="FE417" s="37"/>
      <c r="FF417" s="37"/>
      <c r="FG417" s="37"/>
      <c r="FH417" s="37"/>
      <c r="FI417" s="37"/>
      <c r="FJ417" s="37"/>
      <c r="FK417" s="37"/>
      <c r="FL417" s="37"/>
      <c r="FM417" s="37"/>
      <c r="FN417" s="37"/>
      <c r="FO417" s="37"/>
      <c r="FP417" s="37"/>
      <c r="FQ417" s="37"/>
      <c r="FR417" s="37"/>
      <c r="FS417" s="37"/>
      <c r="FT417" s="37"/>
      <c r="FU417" s="37"/>
      <c r="FV417" s="37"/>
      <c r="FW417" s="37"/>
      <c r="FX417" s="37"/>
      <c r="FY417" s="37"/>
      <c r="FZ417" s="37"/>
      <c r="GA417" s="37"/>
      <c r="GB417" s="37"/>
      <c r="GC417" s="37"/>
      <c r="GD417" s="37"/>
      <c r="GE417" s="37"/>
      <c r="GF417" s="37"/>
      <c r="GG417" s="37"/>
      <c r="GH417" s="37"/>
      <c r="GI417" s="37"/>
      <c r="GJ417" s="37"/>
      <c r="GK417" s="37"/>
      <c r="GL417" s="37"/>
      <c r="GM417" s="37"/>
      <c r="GN417" s="37"/>
      <c r="GO417" s="37"/>
      <c r="GP417" s="37"/>
      <c r="GQ417" s="37"/>
      <c r="GR417" s="37"/>
      <c r="GS417" s="37"/>
      <c r="GT417" s="37"/>
      <c r="GU417" s="37"/>
      <c r="GV417" s="37"/>
      <c r="GW417" s="37"/>
      <c r="GX417" s="37"/>
      <c r="GY417" s="37"/>
      <c r="GZ417" s="37"/>
      <c r="HA417" s="37"/>
      <c r="HB417" s="37"/>
      <c r="HC417" s="37"/>
      <c r="HD417" s="37"/>
      <c r="HE417" s="37"/>
      <c r="HF417" s="37"/>
      <c r="HG417" s="37"/>
      <c r="HH417" s="37"/>
      <c r="HI417" s="37"/>
      <c r="HJ417" s="37"/>
      <c r="HK417" s="37"/>
      <c r="HL417" s="37"/>
      <c r="HM417" s="37"/>
      <c r="HN417" s="37"/>
      <c r="HO417" s="37"/>
      <c r="HP417" s="37"/>
      <c r="HQ417" s="37"/>
      <c r="HR417" s="37"/>
      <c r="HS417" s="37"/>
      <c r="HT417" s="37"/>
      <c r="HU417" s="37"/>
      <c r="HV417" s="37"/>
      <c r="HW417" s="37"/>
      <c r="HX417" s="37"/>
      <c r="HY417" s="37"/>
      <c r="HZ417" s="37"/>
      <c r="IA417" s="37"/>
      <c r="IB417" s="37"/>
      <c r="IC417" s="37"/>
      <c r="ID417" s="37"/>
      <c r="IE417" s="37"/>
      <c r="IF417" s="37"/>
      <c r="IG417" s="37"/>
      <c r="IH417" s="37"/>
      <c r="II417" s="37"/>
      <c r="IJ417" s="37"/>
      <c r="IK417" s="37"/>
      <c r="IL417" s="37"/>
    </row>
    <row r="418" spans="1:246" x14ac:dyDescent="0.2">
      <c r="A418" s="59" t="s">
        <v>157</v>
      </c>
      <c r="B418" s="4" t="s">
        <v>112</v>
      </c>
      <c r="C418" s="78" t="s">
        <v>113</v>
      </c>
      <c r="D418" s="4" t="s">
        <v>158</v>
      </c>
      <c r="E418" s="4" t="s">
        <v>114</v>
      </c>
      <c r="F418" s="61">
        <v>0.49465399999999998</v>
      </c>
      <c r="G418" s="61">
        <v>0.60194300000000001</v>
      </c>
      <c r="H418" s="61">
        <v>0.58696700000000002</v>
      </c>
      <c r="I418" s="61">
        <v>0.80899500000000002</v>
      </c>
      <c r="J418" s="61">
        <v>0.82446200000000003</v>
      </c>
      <c r="K418" s="61">
        <v>0.78859999999999997</v>
      </c>
      <c r="L418" s="61">
        <v>0.86006300000000002</v>
      </c>
      <c r="M418" s="61">
        <v>0.85159899999999999</v>
      </c>
      <c r="N418" s="61">
        <v>0.81952499999999995</v>
      </c>
      <c r="O418" s="61">
        <v>0.86484099999999997</v>
      </c>
      <c r="P418" s="61">
        <v>0.75591799999999998</v>
      </c>
      <c r="Q418" s="61">
        <v>0.80869100000000005</v>
      </c>
      <c r="R418" s="61">
        <v>0.82559499999999997</v>
      </c>
      <c r="S418" s="61">
        <v>0.63462499999999999</v>
      </c>
      <c r="T418" s="61">
        <v>0.64631700000000003</v>
      </c>
      <c r="U418" s="61">
        <v>0.75119999999999998</v>
      </c>
      <c r="V418" s="61">
        <v>0.81524099999999999</v>
      </c>
      <c r="W418" s="61">
        <v>1.3355170000000001</v>
      </c>
      <c r="X418" s="61">
        <v>1.4674689999999999</v>
      </c>
      <c r="Y418" s="61">
        <v>1.7372110000000001</v>
      </c>
      <c r="Z418" s="61">
        <v>1.7950410000000001</v>
      </c>
      <c r="AA418" s="61">
        <v>2.0043579999999999</v>
      </c>
      <c r="AB418" s="61">
        <v>1.9168689999999999</v>
      </c>
      <c r="AC418" s="61">
        <v>2.110798</v>
      </c>
      <c r="AD418" s="61">
        <v>2.1062249999999998</v>
      </c>
      <c r="AE418" s="61">
        <v>2.1575530000000001</v>
      </c>
      <c r="AF418" s="61">
        <v>2.1510229999999999</v>
      </c>
      <c r="AG418" s="61">
        <v>2.2208700000000001</v>
      </c>
      <c r="AH418" s="61">
        <v>2.288354</v>
      </c>
      <c r="AI418" s="61">
        <v>2.2138529999999998</v>
      </c>
      <c r="AJ418" s="61">
        <v>2.2452019999999999</v>
      </c>
      <c r="AK418" s="61">
        <v>2.101807</v>
      </c>
      <c r="AL418" s="61">
        <v>2.1347999999999998</v>
      </c>
      <c r="AM418" s="61">
        <v>2.0804999999999998</v>
      </c>
      <c r="AN418" s="61">
        <v>2.1703619999999999</v>
      </c>
      <c r="AO418" s="61">
        <v>2.0091380000000001</v>
      </c>
      <c r="AP418" s="61">
        <v>2.1111200000000001</v>
      </c>
      <c r="AQ418" s="61">
        <v>2.1870620000000001</v>
      </c>
      <c r="AR418" s="61">
        <v>2.1084770000000002</v>
      </c>
      <c r="AS418" s="61">
        <v>2.0114000000000001</v>
      </c>
      <c r="AT418" s="61">
        <v>2.1373000000000002</v>
      </c>
      <c r="AU418" s="61">
        <v>2.174439</v>
      </c>
      <c r="AV418" s="61">
        <v>2.234553</v>
      </c>
      <c r="AW418" s="61">
        <v>2.2565849999999998</v>
      </c>
      <c r="AX418" s="61">
        <v>2.1612900000000002</v>
      </c>
      <c r="AY418" s="61">
        <v>2.1251329999999999</v>
      </c>
      <c r="AZ418" s="61">
        <v>2.2283729999999999</v>
      </c>
      <c r="BA418" s="61">
        <v>2.1911839999999998</v>
      </c>
      <c r="BB418" s="61">
        <v>2.1766559999999999</v>
      </c>
      <c r="BC418" s="61">
        <v>1.9916389999999999</v>
      </c>
      <c r="BD418" s="61">
        <v>1.9956499999999999</v>
      </c>
      <c r="BE418" s="80">
        <f>BD418+(BD418*BO418)</f>
        <v>2.002079284793814</v>
      </c>
      <c r="BF418" s="80">
        <f>BE418+(BE418*BP418)</f>
        <v>1.9879348582474223</v>
      </c>
      <c r="BG418" s="80">
        <f>BF418+(BF418*BQ418)</f>
        <v>2.0351000914948449</v>
      </c>
      <c r="BH418" s="38"/>
      <c r="BI418" s="78" t="s">
        <v>159</v>
      </c>
      <c r="BJ418" s="78" t="s">
        <v>115</v>
      </c>
      <c r="BK418" s="61">
        <v>1.552</v>
      </c>
      <c r="BL418" s="61">
        <v>1.5569999999999999</v>
      </c>
      <c r="BM418" s="61">
        <v>1.546</v>
      </c>
      <c r="BN418" s="61">
        <v>1.5826799999999999</v>
      </c>
      <c r="BO418" s="81">
        <f>(BL418-BK418)/BK418</f>
        <v>3.2216494845360138E-3</v>
      </c>
      <c r="BP418" s="81">
        <f>(BM418-BL418)/BL418</f>
        <v>-7.0648683365445728E-3</v>
      </c>
      <c r="BQ418" s="81">
        <f>(BN418-BM418)/BM418</f>
        <v>2.3725743855109848E-2</v>
      </c>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c r="CY418" s="37"/>
      <c r="CZ418" s="37"/>
      <c r="DA418" s="37"/>
      <c r="DB418" s="37"/>
      <c r="DC418" s="37"/>
      <c r="DD418" s="37"/>
      <c r="DE418" s="37"/>
      <c r="DF418" s="37"/>
      <c r="DG418" s="37"/>
      <c r="DH418" s="37"/>
      <c r="DI418" s="37"/>
      <c r="DJ418" s="37"/>
      <c r="DK418" s="37"/>
      <c r="DL418" s="37"/>
      <c r="DM418" s="37"/>
      <c r="DN418" s="37"/>
      <c r="DO418" s="37"/>
      <c r="DP418" s="37"/>
      <c r="DQ418" s="37"/>
      <c r="DR418" s="37"/>
      <c r="DS418" s="37"/>
      <c r="DT418" s="37"/>
      <c r="DU418" s="37"/>
      <c r="DV418" s="37"/>
      <c r="DW418" s="37"/>
      <c r="DX418" s="37"/>
      <c r="DY418" s="37"/>
      <c r="DZ418" s="37"/>
      <c r="EA418" s="37"/>
      <c r="EB418" s="37"/>
      <c r="EC418" s="37"/>
      <c r="ED418" s="37"/>
      <c r="EE418" s="37"/>
      <c r="EF418" s="37"/>
      <c r="EG418" s="37"/>
      <c r="EH418" s="37"/>
      <c r="EI418" s="37"/>
      <c r="EJ418" s="37"/>
      <c r="EK418" s="37"/>
      <c r="EL418" s="37"/>
      <c r="EM418" s="37"/>
      <c r="EN418" s="37"/>
      <c r="EO418" s="37"/>
      <c r="EP418" s="37"/>
      <c r="EQ418" s="37"/>
      <c r="ER418" s="37"/>
      <c r="ES418" s="37"/>
      <c r="ET418" s="37"/>
      <c r="EU418" s="37"/>
      <c r="EV418" s="37"/>
      <c r="EW418" s="37"/>
      <c r="EX418" s="37"/>
      <c r="EY418" s="37"/>
      <c r="EZ418" s="37"/>
      <c r="FA418" s="37"/>
      <c r="FB418" s="37"/>
      <c r="FC418" s="37"/>
      <c r="FD418" s="37"/>
      <c r="FE418" s="37"/>
      <c r="FF418" s="37"/>
      <c r="FG418" s="37"/>
      <c r="FH418" s="37"/>
      <c r="FI418" s="37"/>
      <c r="FJ418" s="37"/>
      <c r="FK418" s="37"/>
      <c r="FL418" s="37"/>
      <c r="FM418" s="37"/>
      <c r="FN418" s="37"/>
      <c r="FO418" s="37"/>
      <c r="FP418" s="37"/>
      <c r="FQ418" s="37"/>
      <c r="FR418" s="37"/>
      <c r="FS418" s="37"/>
      <c r="FT418" s="37"/>
      <c r="FU418" s="37"/>
      <c r="FV418" s="37"/>
      <c r="FW418" s="37"/>
      <c r="FX418" s="37"/>
      <c r="FY418" s="37"/>
      <c r="FZ418" s="37"/>
      <c r="GA418" s="37"/>
      <c r="GB418" s="37"/>
      <c r="GC418" s="37"/>
      <c r="GD418" s="37"/>
      <c r="GE418" s="37"/>
      <c r="GF418" s="37"/>
      <c r="GG418" s="37"/>
      <c r="GH418" s="37"/>
      <c r="GI418" s="37"/>
      <c r="GJ418" s="37"/>
      <c r="GK418" s="37"/>
      <c r="GL418" s="37"/>
      <c r="GM418" s="37"/>
      <c r="GN418" s="37"/>
      <c r="GO418" s="37"/>
      <c r="GP418" s="37"/>
      <c r="GQ418" s="37"/>
      <c r="GR418" s="37"/>
      <c r="GS418" s="37"/>
      <c r="GT418" s="37"/>
      <c r="GU418" s="37"/>
      <c r="GV418" s="37"/>
      <c r="GW418" s="37"/>
      <c r="GX418" s="37"/>
      <c r="GY418" s="37"/>
      <c r="GZ418" s="37"/>
      <c r="HA418" s="37"/>
      <c r="HB418" s="37"/>
      <c r="HC418" s="37"/>
      <c r="HD418" s="37"/>
      <c r="HE418" s="37"/>
      <c r="HF418" s="37"/>
      <c r="HG418" s="37"/>
      <c r="HH418" s="37"/>
      <c r="HI418" s="37"/>
      <c r="HJ418" s="37"/>
      <c r="HK418" s="37"/>
      <c r="HL418" s="37"/>
      <c r="HM418" s="37"/>
      <c r="HN418" s="37"/>
      <c r="HO418" s="37"/>
      <c r="HP418" s="37"/>
      <c r="HQ418" s="37"/>
      <c r="HR418" s="37"/>
      <c r="HS418" s="37"/>
      <c r="HT418" s="37"/>
      <c r="HU418" s="37"/>
      <c r="HV418" s="37"/>
      <c r="HW418" s="37"/>
      <c r="HX418" s="37"/>
      <c r="HY418" s="37"/>
      <c r="HZ418" s="37"/>
      <c r="IA418" s="37"/>
      <c r="IB418" s="37"/>
      <c r="IC418" s="37"/>
      <c r="ID418" s="37"/>
      <c r="IE418" s="37"/>
      <c r="IF418" s="37"/>
      <c r="IG418" s="37"/>
      <c r="IH418" s="37"/>
      <c r="II418" s="37"/>
      <c r="IJ418" s="37"/>
      <c r="IK418" s="37"/>
      <c r="IL418" s="37"/>
    </row>
    <row r="419" spans="1:246" x14ac:dyDescent="0.2">
      <c r="A419" s="59" t="s">
        <v>160</v>
      </c>
      <c r="B419" s="4" t="s">
        <v>13</v>
      </c>
      <c r="C419" s="4" t="s">
        <v>15</v>
      </c>
      <c r="D419" s="60" t="s">
        <v>161</v>
      </c>
      <c r="E419" s="4" t="s">
        <v>12</v>
      </c>
      <c r="F419" s="61">
        <v>0.60163</v>
      </c>
      <c r="G419" s="61">
        <v>0.59430000000000005</v>
      </c>
      <c r="H419" s="61">
        <v>0.57469000000000003</v>
      </c>
      <c r="I419" s="61">
        <v>0.57025999999999999</v>
      </c>
      <c r="J419" s="61">
        <v>0.52159</v>
      </c>
      <c r="K419" s="61">
        <v>0.49281000000000003</v>
      </c>
      <c r="L419" s="61">
        <v>0.45001000000000002</v>
      </c>
      <c r="M419" s="61">
        <v>0.42548999999999998</v>
      </c>
      <c r="N419" s="61">
        <v>0.38289000000000001</v>
      </c>
      <c r="O419" s="61">
        <v>0.34182000000000001</v>
      </c>
      <c r="P419" s="61">
        <v>0.31899</v>
      </c>
      <c r="Q419" s="61">
        <v>0.29702000000000001</v>
      </c>
      <c r="R419" s="61">
        <v>0.27026</v>
      </c>
      <c r="S419" s="61">
        <v>0.25024000000000002</v>
      </c>
      <c r="T419" s="61">
        <v>0.25156000000000001</v>
      </c>
      <c r="U419" s="61">
        <v>0.24661</v>
      </c>
      <c r="V419" s="61">
        <v>0.23916000000000001</v>
      </c>
      <c r="W419" s="61">
        <v>0.23874000000000001</v>
      </c>
      <c r="X419" s="61">
        <v>0.23452000000000001</v>
      </c>
      <c r="Y419" s="61">
        <v>0.23399</v>
      </c>
      <c r="Z419" s="61">
        <v>0.23321</v>
      </c>
      <c r="AA419" s="61">
        <v>0.23601</v>
      </c>
      <c r="AB419" s="61">
        <v>0.23555999999999999</v>
      </c>
      <c r="AC419" s="61">
        <v>0.23846999999999999</v>
      </c>
      <c r="AD419" s="61">
        <v>0.23918</v>
      </c>
      <c r="AE419" s="61">
        <v>0.23788999999999999</v>
      </c>
      <c r="AF419" s="61">
        <v>0.23458000000000001</v>
      </c>
      <c r="AG419" s="61">
        <v>0.23053000000000001</v>
      </c>
      <c r="AH419" s="61">
        <v>0.22338</v>
      </c>
      <c r="AI419" s="61">
        <v>0.21779000000000001</v>
      </c>
      <c r="AJ419" s="61">
        <v>0.21165999999999999</v>
      </c>
      <c r="AK419" s="61">
        <v>0.20602000000000001</v>
      </c>
      <c r="AL419" s="61">
        <v>0.20255000000000001</v>
      </c>
      <c r="AM419" s="61">
        <v>0.19214000000000001</v>
      </c>
      <c r="AN419" s="61">
        <v>0.18947</v>
      </c>
      <c r="AO419" s="61">
        <v>0.18645999999999999</v>
      </c>
      <c r="AP419" s="61">
        <v>0.18217</v>
      </c>
      <c r="AQ419" s="61">
        <v>0.18010999999999999</v>
      </c>
      <c r="AR419" s="61">
        <v>0.17688000000000001</v>
      </c>
      <c r="AS419" s="61">
        <v>0.17033999999999999</v>
      </c>
      <c r="AT419" s="61">
        <v>0.16642999999999999</v>
      </c>
      <c r="AU419" s="61">
        <v>0.16289999999999999</v>
      </c>
      <c r="AV419" s="61">
        <v>0.15775</v>
      </c>
      <c r="AW419" s="61">
        <v>0.15615000000000001</v>
      </c>
      <c r="AX419" s="61">
        <v>0.15562000000000001</v>
      </c>
      <c r="AY419" s="61">
        <v>0.15447</v>
      </c>
      <c r="AZ419" s="61">
        <v>0.15160999999999999</v>
      </c>
      <c r="BA419" s="61">
        <v>0.15165999999999999</v>
      </c>
      <c r="BB419" s="61">
        <v>0.14957000000000001</v>
      </c>
      <c r="BC419" s="61">
        <v>0.14765</v>
      </c>
      <c r="BD419" s="61">
        <v>0.14502999999999999</v>
      </c>
      <c r="BE419" s="61">
        <v>0.14488000000000001</v>
      </c>
      <c r="BF419" s="61">
        <v>0.14699999999999999</v>
      </c>
      <c r="BG419" s="61"/>
      <c r="BH419" s="38"/>
      <c r="BI419" s="60"/>
      <c r="BJ419" s="4"/>
      <c r="BK419" s="61"/>
      <c r="BL419" s="61"/>
      <c r="BM419" s="61"/>
      <c r="BN419" s="61"/>
      <c r="BO419" s="61"/>
      <c r="BP419" s="61"/>
      <c r="BQ419" s="61"/>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c r="CY419" s="37"/>
      <c r="CZ419" s="37"/>
      <c r="DA419" s="37"/>
      <c r="DB419" s="37"/>
      <c r="DC419" s="37"/>
      <c r="DD419" s="37"/>
      <c r="DE419" s="37"/>
      <c r="DF419" s="37"/>
      <c r="DG419" s="37"/>
      <c r="DH419" s="37"/>
      <c r="DI419" s="37"/>
      <c r="DJ419" s="37"/>
      <c r="DK419" s="37"/>
      <c r="DL419" s="37"/>
      <c r="DM419" s="37"/>
      <c r="DN419" s="37"/>
      <c r="DO419" s="37"/>
      <c r="DP419" s="37"/>
      <c r="DQ419" s="37"/>
      <c r="DR419" s="37"/>
      <c r="DS419" s="37"/>
      <c r="DT419" s="37"/>
      <c r="DU419" s="37"/>
      <c r="DV419" s="37"/>
      <c r="DW419" s="37"/>
      <c r="DX419" s="37"/>
      <c r="DY419" s="37"/>
      <c r="DZ419" s="37"/>
      <c r="EA419" s="37"/>
      <c r="EB419" s="37"/>
      <c r="EC419" s="37"/>
      <c r="ED419" s="37"/>
      <c r="EE419" s="37"/>
      <c r="EF419" s="37"/>
      <c r="EG419" s="37"/>
      <c r="EH419" s="37"/>
      <c r="EI419" s="37"/>
      <c r="EJ419" s="37"/>
      <c r="EK419" s="37"/>
      <c r="EL419" s="37"/>
      <c r="EM419" s="37"/>
      <c r="EN419" s="37"/>
      <c r="EO419" s="37"/>
      <c r="EP419" s="37"/>
      <c r="EQ419" s="37"/>
      <c r="ER419" s="37"/>
      <c r="ES419" s="37"/>
      <c r="ET419" s="37"/>
      <c r="EU419" s="37"/>
      <c r="EV419" s="37"/>
      <c r="EW419" s="37"/>
      <c r="EX419" s="37"/>
      <c r="EY419" s="37"/>
      <c r="EZ419" s="37"/>
      <c r="FA419" s="37"/>
      <c r="FB419" s="37"/>
      <c r="FC419" s="37"/>
      <c r="FD419" s="37"/>
      <c r="FE419" s="37"/>
      <c r="FF419" s="37"/>
      <c r="FG419" s="37"/>
      <c r="FH419" s="37"/>
      <c r="FI419" s="37"/>
      <c r="FJ419" s="37"/>
      <c r="FK419" s="37"/>
      <c r="FL419" s="37"/>
      <c r="FM419" s="37"/>
      <c r="FN419" s="37"/>
      <c r="FO419" s="37"/>
      <c r="FP419" s="37"/>
      <c r="FQ419" s="37"/>
      <c r="FR419" s="37"/>
      <c r="FS419" s="37"/>
      <c r="FT419" s="37"/>
      <c r="FU419" s="37"/>
      <c r="FV419" s="37"/>
      <c r="FW419" s="37"/>
      <c r="FX419" s="37"/>
      <c r="FY419" s="37"/>
      <c r="FZ419" s="37"/>
      <c r="GA419" s="37"/>
      <c r="GB419" s="37"/>
      <c r="GC419" s="37"/>
      <c r="GD419" s="37"/>
      <c r="GE419" s="37"/>
      <c r="GF419" s="37"/>
      <c r="GG419" s="37"/>
      <c r="GH419" s="37"/>
      <c r="GI419" s="37"/>
      <c r="GJ419" s="37"/>
      <c r="GK419" s="37"/>
      <c r="GL419" s="37"/>
      <c r="GM419" s="37"/>
      <c r="GN419" s="37"/>
      <c r="GO419" s="37"/>
      <c r="GP419" s="37"/>
      <c r="GQ419" s="37"/>
      <c r="GR419" s="37"/>
      <c r="GS419" s="37"/>
      <c r="GT419" s="37"/>
      <c r="GU419" s="37"/>
      <c r="GV419" s="37"/>
      <c r="GW419" s="37"/>
      <c r="GX419" s="37"/>
      <c r="GY419" s="37"/>
      <c r="GZ419" s="37"/>
      <c r="HA419" s="37"/>
      <c r="HB419" s="37"/>
      <c r="HC419" s="37"/>
      <c r="HD419" s="37"/>
      <c r="HE419" s="37"/>
      <c r="HF419" s="37"/>
      <c r="HG419" s="37"/>
      <c r="HH419" s="37"/>
      <c r="HI419" s="37"/>
      <c r="HJ419" s="37"/>
      <c r="HK419" s="37"/>
      <c r="HL419" s="37"/>
      <c r="HM419" s="37"/>
      <c r="HN419" s="37"/>
      <c r="HO419" s="37"/>
      <c r="HP419" s="37"/>
      <c r="HQ419" s="37"/>
      <c r="HR419" s="37"/>
      <c r="HS419" s="37"/>
      <c r="HT419" s="37"/>
      <c r="HU419" s="37"/>
      <c r="HV419" s="37"/>
      <c r="HW419" s="37"/>
      <c r="HX419" s="37"/>
      <c r="HY419" s="37"/>
      <c r="HZ419" s="37"/>
      <c r="IA419" s="37"/>
      <c r="IB419" s="37"/>
      <c r="IC419" s="37"/>
      <c r="ID419" s="37"/>
      <c r="IE419" s="37"/>
      <c r="IF419" s="37"/>
      <c r="IG419" s="37"/>
      <c r="IH419" s="37"/>
      <c r="II419" s="37"/>
      <c r="IJ419" s="37"/>
      <c r="IK419" s="37"/>
      <c r="IL419" s="37"/>
    </row>
    <row r="420" spans="1:246" x14ac:dyDescent="0.2">
      <c r="A420" s="5" t="s">
        <v>160</v>
      </c>
      <c r="B420" s="5" t="s">
        <v>11</v>
      </c>
      <c r="C420" s="5" t="s">
        <v>14</v>
      </c>
      <c r="D420" s="5" t="s">
        <v>161</v>
      </c>
      <c r="E420" s="5" t="s">
        <v>11</v>
      </c>
      <c r="F420" s="64">
        <v>18.215847</v>
      </c>
      <c r="G420" s="64">
        <v>17.923939000000001</v>
      </c>
      <c r="H420" s="64">
        <v>18.914370999999999</v>
      </c>
      <c r="I420" s="64">
        <v>18.445972000000001</v>
      </c>
      <c r="J420" s="64">
        <v>18.638586</v>
      </c>
      <c r="K420" s="64">
        <v>18.297518</v>
      </c>
      <c r="L420" s="64">
        <v>18.678917999999999</v>
      </c>
      <c r="M420" s="64">
        <v>19.876848000000003</v>
      </c>
      <c r="N420" s="64">
        <v>18.899162</v>
      </c>
      <c r="O420" s="64">
        <v>20.458136</v>
      </c>
      <c r="P420" s="64">
        <v>19.299977999999999</v>
      </c>
      <c r="Q420" s="64">
        <v>21.329877</v>
      </c>
      <c r="R420" s="64">
        <v>20.905424</v>
      </c>
      <c r="S420" s="64">
        <v>20.085117999999998</v>
      </c>
      <c r="T420" s="64">
        <v>20.919463</v>
      </c>
      <c r="U420" s="64">
        <v>22.911885000000002</v>
      </c>
      <c r="V420" s="64">
        <v>23.455845</v>
      </c>
      <c r="W420" s="64">
        <v>22.190248999999998</v>
      </c>
      <c r="X420" s="64">
        <v>23.232559999999999</v>
      </c>
      <c r="Y420" s="64">
        <v>23.146716000000001</v>
      </c>
      <c r="Z420" s="64">
        <v>22.134128</v>
      </c>
      <c r="AA420" s="64">
        <v>24.494301</v>
      </c>
      <c r="AB420" s="64">
        <v>23.610120999999999</v>
      </c>
      <c r="AC420" s="64">
        <v>23.940957000000001</v>
      </c>
      <c r="AD420" s="64">
        <v>24.609499</v>
      </c>
      <c r="AE420" s="64">
        <v>26.102820999999999</v>
      </c>
      <c r="AF420" s="64">
        <v>25.673970999999998</v>
      </c>
      <c r="AG420" s="64">
        <v>24.807182999999998</v>
      </c>
      <c r="AH420" s="64">
        <v>25.211299</v>
      </c>
      <c r="AI420" s="64">
        <v>25.519078</v>
      </c>
      <c r="AJ420" s="64">
        <v>25.647264</v>
      </c>
      <c r="AK420" s="64">
        <v>25.892631999999999</v>
      </c>
      <c r="AL420" s="64">
        <v>24.253764999999998</v>
      </c>
      <c r="AM420" s="64">
        <v>26.787759000000001</v>
      </c>
      <c r="AN420" s="64">
        <v>26.671769000000001</v>
      </c>
      <c r="AO420" s="64">
        <v>25.152848000000002</v>
      </c>
      <c r="AP420" s="64">
        <v>27.701596999999996</v>
      </c>
      <c r="AQ420" s="64">
        <v>26.213425000000001</v>
      </c>
      <c r="AR420" s="64">
        <v>25.366350000000001</v>
      </c>
      <c r="AS420" s="64">
        <v>26.292121999999996</v>
      </c>
      <c r="AT420" s="64">
        <v>27.023372999999999</v>
      </c>
      <c r="AU420" s="64">
        <v>28.038059999999998</v>
      </c>
      <c r="AV420" s="64">
        <v>27.429477000000002</v>
      </c>
      <c r="AW420" s="64">
        <v>27.770733</v>
      </c>
      <c r="AX420" s="64">
        <v>27.341601000000001</v>
      </c>
      <c r="AY420" s="64">
        <v>26.213504</v>
      </c>
      <c r="AZ420" s="64">
        <v>28.119516999999998</v>
      </c>
      <c r="BA420" s="64">
        <v>27.549782</v>
      </c>
      <c r="BB420" s="64">
        <v>26.052683999999999</v>
      </c>
      <c r="BC420" s="64">
        <v>24.077210000000001</v>
      </c>
      <c r="BD420" s="64">
        <v>25.294767</v>
      </c>
      <c r="BE420" s="64">
        <v>26.069851</v>
      </c>
      <c r="BF420" s="64">
        <v>26.872789000000001</v>
      </c>
      <c r="BG420" s="64"/>
      <c r="BH420" s="38"/>
      <c r="BI420" s="5"/>
      <c r="BJ420" s="5"/>
      <c r="BK420" s="64"/>
      <c r="BL420" s="64"/>
      <c r="BM420" s="64"/>
      <c r="BN420" s="64"/>
      <c r="BO420" s="64"/>
      <c r="BP420" s="64"/>
      <c r="BQ420" s="64"/>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c r="DL420" s="37"/>
      <c r="DM420" s="37"/>
      <c r="DN420" s="37"/>
      <c r="DO420" s="37"/>
      <c r="DP420" s="37"/>
      <c r="DQ420" s="37"/>
      <c r="DR420" s="37"/>
      <c r="DS420" s="37"/>
      <c r="DT420" s="37"/>
      <c r="DU420" s="37"/>
      <c r="DV420" s="37"/>
      <c r="DW420" s="37"/>
      <c r="DX420" s="37"/>
      <c r="DY420" s="37"/>
      <c r="DZ420" s="37"/>
      <c r="EA420" s="37"/>
      <c r="EB420" s="37"/>
      <c r="EC420" s="37"/>
      <c r="ED420" s="37"/>
      <c r="EE420" s="37"/>
      <c r="EF420" s="37"/>
      <c r="EG420" s="37"/>
      <c r="EH420" s="37"/>
      <c r="EI420" s="37"/>
      <c r="EJ420" s="37"/>
      <c r="EK420" s="37"/>
      <c r="EL420" s="37"/>
      <c r="EM420" s="37"/>
      <c r="EN420" s="37"/>
      <c r="EO420" s="37"/>
      <c r="EP420" s="37"/>
      <c r="EQ420" s="37"/>
      <c r="ER420" s="37"/>
      <c r="ES420" s="37"/>
      <c r="ET420" s="37"/>
      <c r="EU420" s="37"/>
      <c r="EV420" s="37"/>
      <c r="EW420" s="37"/>
      <c r="EX420" s="37"/>
      <c r="EY420" s="37"/>
      <c r="EZ420" s="37"/>
      <c r="FA420" s="37"/>
      <c r="FB420" s="37"/>
      <c r="FC420" s="37"/>
      <c r="FD420" s="37"/>
      <c r="FE420" s="37"/>
      <c r="FF420" s="37"/>
      <c r="FG420" s="37"/>
      <c r="FH420" s="37"/>
      <c r="FI420" s="37"/>
      <c r="FJ420" s="37"/>
      <c r="FK420" s="37"/>
      <c r="FL420" s="37"/>
      <c r="FM420" s="37"/>
      <c r="FN420" s="37"/>
      <c r="FO420" s="37"/>
      <c r="FP420" s="37"/>
      <c r="FQ420" s="37"/>
      <c r="FR420" s="37"/>
      <c r="FS420" s="37"/>
      <c r="FT420" s="37"/>
      <c r="FU420" s="37"/>
      <c r="FV420" s="37"/>
      <c r="FW420" s="37"/>
      <c r="FX420" s="37"/>
      <c r="FY420" s="37"/>
      <c r="FZ420" s="37"/>
      <c r="GA420" s="37"/>
      <c r="GB420" s="37"/>
      <c r="GC420" s="37"/>
      <c r="GD420" s="37"/>
      <c r="GE420" s="37"/>
      <c r="GF420" s="37"/>
      <c r="GG420" s="37"/>
      <c r="GH420" s="37"/>
      <c r="GI420" s="37"/>
      <c r="GJ420" s="37"/>
      <c r="GK420" s="37"/>
      <c r="GL420" s="37"/>
      <c r="GM420" s="37"/>
      <c r="GN420" s="37"/>
      <c r="GO420" s="37"/>
      <c r="GP420" s="37"/>
      <c r="GQ420" s="37"/>
      <c r="GR420" s="37"/>
      <c r="GS420" s="37"/>
      <c r="GT420" s="37"/>
      <c r="GU420" s="37"/>
      <c r="GV420" s="37"/>
      <c r="GW420" s="37"/>
      <c r="GX420" s="37"/>
      <c r="GY420" s="37"/>
      <c r="GZ420" s="37"/>
      <c r="HA420" s="37"/>
      <c r="HB420" s="37"/>
      <c r="HC420" s="37"/>
      <c r="HD420" s="37"/>
      <c r="HE420" s="37"/>
      <c r="HF420" s="37"/>
      <c r="HG420" s="37"/>
      <c r="HH420" s="37"/>
      <c r="HI420" s="37"/>
      <c r="HJ420" s="37"/>
      <c r="HK420" s="37"/>
      <c r="HL420" s="37"/>
      <c r="HM420" s="37"/>
      <c r="HN420" s="37"/>
      <c r="HO420" s="37"/>
      <c r="HP420" s="37"/>
      <c r="HQ420" s="37"/>
      <c r="HR420" s="37"/>
      <c r="HS420" s="37"/>
      <c r="HT420" s="37"/>
      <c r="HU420" s="37"/>
      <c r="HV420" s="37"/>
      <c r="HW420" s="37"/>
      <c r="HX420" s="37"/>
      <c r="HY420" s="37"/>
      <c r="HZ420" s="37"/>
      <c r="IA420" s="37"/>
      <c r="IB420" s="37"/>
      <c r="IC420" s="37"/>
      <c r="ID420" s="37"/>
      <c r="IE420" s="37"/>
      <c r="IF420" s="37"/>
      <c r="IG420" s="37"/>
      <c r="IH420" s="37"/>
      <c r="II420" s="37"/>
      <c r="IJ420" s="37"/>
      <c r="IK420" s="37"/>
      <c r="IL420" s="37"/>
    </row>
    <row r="421" spans="1:246" x14ac:dyDescent="0.2">
      <c r="A421" s="5" t="s">
        <v>160</v>
      </c>
      <c r="B421" s="5" t="s">
        <v>112</v>
      </c>
      <c r="C421" s="5" t="s">
        <v>113</v>
      </c>
      <c r="D421" s="5" t="s">
        <v>161</v>
      </c>
      <c r="E421" s="5" t="s">
        <v>114</v>
      </c>
      <c r="F421" s="67">
        <v>10.959199999999999</v>
      </c>
      <c r="G421" s="67">
        <v>10.652196999999999</v>
      </c>
      <c r="H421" s="67">
        <v>10.869899999999999</v>
      </c>
      <c r="I421" s="67">
        <v>10.519</v>
      </c>
      <c r="J421" s="67">
        <v>9.7217000000000002</v>
      </c>
      <c r="K421" s="67">
        <v>9.0172000000000008</v>
      </c>
      <c r="L421" s="67">
        <v>8.4056999999999995</v>
      </c>
      <c r="M421" s="67">
        <v>8.4573999999999998</v>
      </c>
      <c r="N421" s="67">
        <v>7.2363</v>
      </c>
      <c r="O421" s="67">
        <v>6.9930000000000003</v>
      </c>
      <c r="P421" s="67">
        <v>6.1565000000000003</v>
      </c>
      <c r="Q421" s="67">
        <v>6.3353999999999999</v>
      </c>
      <c r="R421" s="67">
        <v>5.6498999999999997</v>
      </c>
      <c r="S421" s="67">
        <v>5.0260999999999996</v>
      </c>
      <c r="T421" s="67">
        <v>5.2625000000000002</v>
      </c>
      <c r="U421" s="67">
        <v>5.6502999999999997</v>
      </c>
      <c r="V421" s="67">
        <v>5.6097000000000001</v>
      </c>
      <c r="W421" s="67">
        <v>5.2976999999999999</v>
      </c>
      <c r="X421" s="67">
        <v>5.4485000000000001</v>
      </c>
      <c r="Y421" s="67">
        <v>5.4161000000000001</v>
      </c>
      <c r="Z421" s="67">
        <v>5.1619000000000002</v>
      </c>
      <c r="AA421" s="67">
        <v>5.7808999999999999</v>
      </c>
      <c r="AB421" s="67">
        <v>5.5616000000000003</v>
      </c>
      <c r="AC421" s="67">
        <v>5.7092000000000001</v>
      </c>
      <c r="AD421" s="67">
        <v>5.8860999999999999</v>
      </c>
      <c r="AE421" s="67">
        <v>6.2096</v>
      </c>
      <c r="AF421" s="67">
        <v>6.0225999999999997</v>
      </c>
      <c r="AG421" s="67">
        <v>5.7187999999999999</v>
      </c>
      <c r="AH421" s="67">
        <v>5.6317000000000004</v>
      </c>
      <c r="AI421" s="67">
        <v>5.5578000000000003</v>
      </c>
      <c r="AJ421" s="67">
        <v>5.4284999999999997</v>
      </c>
      <c r="AK421" s="67">
        <v>5.3343999999999996</v>
      </c>
      <c r="AL421" s="67">
        <v>4.9126000000000003</v>
      </c>
      <c r="AM421" s="67">
        <v>5.1470000000000002</v>
      </c>
      <c r="AN421" s="67">
        <v>5.0534999999999997</v>
      </c>
      <c r="AO421" s="67">
        <v>4.6900000000000004</v>
      </c>
      <c r="AP421" s="67">
        <v>5.0464000000000002</v>
      </c>
      <c r="AQ421" s="67">
        <v>4.7213000000000003</v>
      </c>
      <c r="AR421" s="67">
        <v>4.4867999999999997</v>
      </c>
      <c r="AS421" s="67">
        <v>4.4786000000000001</v>
      </c>
      <c r="AT421" s="67">
        <v>4.4974999999999996</v>
      </c>
      <c r="AU421" s="67">
        <v>4.5674000000000001</v>
      </c>
      <c r="AV421" s="67">
        <v>4.327</v>
      </c>
      <c r="AW421" s="67">
        <v>4.3364000000000003</v>
      </c>
      <c r="AX421" s="67">
        <v>4.2549000000000001</v>
      </c>
      <c r="AY421" s="67">
        <v>4.0491999999999999</v>
      </c>
      <c r="AZ421" s="67">
        <v>4.2632000000000003</v>
      </c>
      <c r="BA421" s="67">
        <v>4.1782000000000004</v>
      </c>
      <c r="BB421" s="67">
        <v>3.8967000000000001</v>
      </c>
      <c r="BC421" s="67">
        <v>3.5550000000000002</v>
      </c>
      <c r="BD421" s="67">
        <v>3.6684999999999999</v>
      </c>
      <c r="BE421" s="67">
        <v>3.7770000000000001</v>
      </c>
      <c r="BF421" s="67">
        <v>3.9502999999999999</v>
      </c>
      <c r="BG421" s="67"/>
      <c r="BH421" s="38"/>
      <c r="BI421" s="5"/>
      <c r="BJ421" s="5"/>
      <c r="BK421" s="67"/>
      <c r="BL421" s="67"/>
      <c r="BM421" s="67"/>
      <c r="BN421" s="67"/>
      <c r="BO421" s="67"/>
      <c r="BP421" s="67"/>
      <c r="BQ421" s="6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c r="DL421" s="37"/>
      <c r="DM421" s="37"/>
      <c r="DN421" s="37"/>
      <c r="DO421" s="37"/>
      <c r="DP421" s="37"/>
      <c r="DQ421" s="37"/>
      <c r="DR421" s="37"/>
      <c r="DS421" s="37"/>
      <c r="DT421" s="37"/>
      <c r="DU421" s="37"/>
      <c r="DV421" s="37"/>
      <c r="DW421" s="37"/>
      <c r="DX421" s="37"/>
      <c r="DY421" s="37"/>
      <c r="DZ421" s="37"/>
      <c r="EA421" s="37"/>
      <c r="EB421" s="37"/>
      <c r="EC421" s="37"/>
      <c r="ED421" s="37"/>
      <c r="EE421" s="37"/>
      <c r="EF421" s="37"/>
      <c r="EG421" s="37"/>
      <c r="EH421" s="37"/>
      <c r="EI421" s="37"/>
      <c r="EJ421" s="37"/>
      <c r="EK421" s="37"/>
      <c r="EL421" s="37"/>
      <c r="EM421" s="37"/>
      <c r="EN421" s="37"/>
      <c r="EO421" s="37"/>
      <c r="EP421" s="37"/>
      <c r="EQ421" s="37"/>
      <c r="ER421" s="37"/>
      <c r="ES421" s="37"/>
      <c r="ET421" s="37"/>
      <c r="EU421" s="37"/>
      <c r="EV421" s="37"/>
      <c r="EW421" s="37"/>
      <c r="EX421" s="37"/>
      <c r="EY421" s="37"/>
      <c r="EZ421" s="37"/>
      <c r="FA421" s="37"/>
      <c r="FB421" s="37"/>
      <c r="FC421" s="37"/>
      <c r="FD421" s="37"/>
      <c r="FE421" s="37"/>
      <c r="FF421" s="37"/>
      <c r="FG421" s="37"/>
      <c r="FH421" s="37"/>
      <c r="FI421" s="37"/>
      <c r="FJ421" s="37"/>
      <c r="FK421" s="37"/>
      <c r="FL421" s="37"/>
      <c r="FM421" s="37"/>
      <c r="FN421" s="37"/>
      <c r="FO421" s="37"/>
      <c r="FP421" s="37"/>
      <c r="FQ421" s="37"/>
      <c r="FR421" s="37"/>
      <c r="FS421" s="37"/>
      <c r="FT421" s="37"/>
      <c r="FU421" s="37"/>
      <c r="FV421" s="37"/>
      <c r="FW421" s="37"/>
      <c r="FX421" s="37"/>
      <c r="FY421" s="37"/>
      <c r="FZ421" s="37"/>
      <c r="GA421" s="37"/>
      <c r="GB421" s="37"/>
      <c r="GC421" s="37"/>
      <c r="GD421" s="37"/>
      <c r="GE421" s="37"/>
      <c r="GF421" s="37"/>
      <c r="GG421" s="37"/>
      <c r="GH421" s="37"/>
      <c r="GI421" s="37"/>
      <c r="GJ421" s="37"/>
      <c r="GK421" s="37"/>
      <c r="GL421" s="37"/>
      <c r="GM421" s="37"/>
      <c r="GN421" s="37"/>
      <c r="GO421" s="37"/>
      <c r="GP421" s="37"/>
      <c r="GQ421" s="37"/>
      <c r="GR421" s="37"/>
      <c r="GS421" s="37"/>
      <c r="GT421" s="37"/>
      <c r="GU421" s="37"/>
      <c r="GV421" s="37"/>
      <c r="GW421" s="37"/>
      <c r="GX421" s="37"/>
      <c r="GY421" s="37"/>
      <c r="GZ421" s="37"/>
      <c r="HA421" s="37"/>
      <c r="HB421" s="37"/>
      <c r="HC421" s="37"/>
      <c r="HD421" s="37"/>
      <c r="HE421" s="37"/>
      <c r="HF421" s="37"/>
      <c r="HG421" s="37"/>
      <c r="HH421" s="37"/>
      <c r="HI421" s="37"/>
      <c r="HJ421" s="37"/>
      <c r="HK421" s="37"/>
      <c r="HL421" s="37"/>
      <c r="HM421" s="37"/>
      <c r="HN421" s="37"/>
      <c r="HO421" s="37"/>
      <c r="HP421" s="37"/>
      <c r="HQ421" s="37"/>
      <c r="HR421" s="37"/>
      <c r="HS421" s="37"/>
      <c r="HT421" s="37"/>
      <c r="HU421" s="37"/>
      <c r="HV421" s="37"/>
      <c r="HW421" s="37"/>
      <c r="HX421" s="37"/>
      <c r="HY421" s="37"/>
      <c r="HZ421" s="37"/>
      <c r="IA421" s="37"/>
      <c r="IB421" s="37"/>
      <c r="IC421" s="37"/>
      <c r="ID421" s="37"/>
      <c r="IE421" s="37"/>
      <c r="IF421" s="37"/>
      <c r="IG421" s="37"/>
      <c r="IH421" s="37"/>
      <c r="II421" s="37"/>
      <c r="IJ421" s="37"/>
      <c r="IK421" s="37"/>
      <c r="IL421" s="37"/>
    </row>
    <row r="422" spans="1:246" x14ac:dyDescent="0.2">
      <c r="A422" s="49" t="s">
        <v>162</v>
      </c>
      <c r="B422" s="50" t="s">
        <v>163</v>
      </c>
      <c r="C422" s="50" t="s">
        <v>164</v>
      </c>
      <c r="D422" s="50" t="s">
        <v>165</v>
      </c>
      <c r="E422" s="50" t="s">
        <v>166</v>
      </c>
      <c r="F422" s="1">
        <v>0.81398000000000004</v>
      </c>
      <c r="G422" s="1">
        <v>0.84433999999999998</v>
      </c>
      <c r="H422" s="1">
        <v>1.0884320000000001</v>
      </c>
      <c r="I422" s="1">
        <v>1.2902100000000001</v>
      </c>
      <c r="J422" s="1">
        <v>1.1684099999999999</v>
      </c>
      <c r="K422" s="1">
        <v>0.812967</v>
      </c>
      <c r="L422" s="1">
        <v>0.75266900000000003</v>
      </c>
      <c r="M422" s="1">
        <v>0.80588199999999999</v>
      </c>
      <c r="N422" s="1">
        <v>1.1535770000000001</v>
      </c>
      <c r="O422" s="1">
        <v>1.2985899999999999</v>
      </c>
      <c r="P422" s="1">
        <v>1.2539910000000001</v>
      </c>
      <c r="Q422" s="1">
        <v>1.210615</v>
      </c>
      <c r="R422" s="1">
        <v>0.84153299999999998</v>
      </c>
      <c r="S422" s="1">
        <v>1.1543840000000001</v>
      </c>
      <c r="T422" s="1">
        <v>1.2702100000000001</v>
      </c>
      <c r="U422" s="1">
        <v>1.0235860000000001</v>
      </c>
      <c r="V422" s="1">
        <v>1.1979120000000001</v>
      </c>
      <c r="W422" s="1">
        <v>1.263131</v>
      </c>
      <c r="X422" s="1">
        <v>1.228647</v>
      </c>
      <c r="Y422" s="1">
        <v>1.2312829999999999</v>
      </c>
      <c r="Z422" s="1">
        <v>1.3657220000000001</v>
      </c>
      <c r="AA422" s="1">
        <v>1.3985000000000001</v>
      </c>
      <c r="AB422" s="1">
        <v>1.43303</v>
      </c>
      <c r="AC422" s="1">
        <v>1.5366629999999999</v>
      </c>
      <c r="AD422" s="1">
        <v>1.575393</v>
      </c>
      <c r="AE422" s="1">
        <v>1.553677</v>
      </c>
      <c r="AF422" s="1">
        <v>1.507382</v>
      </c>
      <c r="AG422" s="1">
        <v>1.460324</v>
      </c>
      <c r="AH422" s="1">
        <v>1.3919410000000001</v>
      </c>
      <c r="AI422" s="1">
        <v>1.3908180000000001</v>
      </c>
      <c r="AJ422" s="1">
        <v>1.448278</v>
      </c>
      <c r="AK422" s="1">
        <v>1.491004</v>
      </c>
      <c r="AL422" s="1">
        <v>1.510947</v>
      </c>
      <c r="AM422" s="1">
        <v>1.536</v>
      </c>
      <c r="AN422" s="1">
        <v>1.5049999999999999</v>
      </c>
      <c r="AO422" s="1">
        <v>1.389</v>
      </c>
      <c r="AP422" s="1">
        <v>1.3370420000000001</v>
      </c>
      <c r="AQ422" s="1">
        <v>1.320881</v>
      </c>
      <c r="AR422" s="1">
        <v>1.3408500000000001</v>
      </c>
      <c r="AS422" s="1">
        <v>1.2805599999999999</v>
      </c>
      <c r="AT422" s="1">
        <v>1.1190100000000001</v>
      </c>
      <c r="AU422" s="1">
        <v>1.2380960000000001</v>
      </c>
      <c r="AV422" s="1">
        <v>1.237717</v>
      </c>
      <c r="AW422" s="1">
        <v>1.253055</v>
      </c>
      <c r="AX422" s="1">
        <v>1.2251000000000001</v>
      </c>
      <c r="AY422" s="1">
        <v>1.216289</v>
      </c>
      <c r="AZ422" s="1">
        <v>1.207084</v>
      </c>
      <c r="BA422" s="1">
        <v>1.2375780000000001</v>
      </c>
      <c r="BB422" s="1">
        <v>1.2277640000000001</v>
      </c>
      <c r="BC422" s="1">
        <v>1.2186630000000001</v>
      </c>
      <c r="BD422" s="1">
        <v>1.174221</v>
      </c>
      <c r="BE422" s="1">
        <v>1.1995100000000001</v>
      </c>
      <c r="BF422" s="1">
        <v>1.184965</v>
      </c>
      <c r="BG422" s="51">
        <f>BF422+(BF422*BQ422)</f>
        <v>1.226671890436307</v>
      </c>
      <c r="BH422" s="38"/>
      <c r="BI422" s="50" t="s">
        <v>162</v>
      </c>
      <c r="BJ422" s="50" t="s">
        <v>167</v>
      </c>
      <c r="BK422" s="1"/>
      <c r="BL422" s="1"/>
      <c r="BM422" s="1">
        <v>2.5670000000000002</v>
      </c>
      <c r="BN422" s="1">
        <v>2.6573500000000001</v>
      </c>
      <c r="BO422" s="52"/>
      <c r="BP422" s="52"/>
      <c r="BQ422" s="52">
        <f>(BN422-BM422)/BM422</f>
        <v>3.5196727697701567E-2</v>
      </c>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c r="DL422" s="37"/>
      <c r="DM422" s="37"/>
      <c r="DN422" s="37"/>
      <c r="DO422" s="37"/>
      <c r="DP422" s="37"/>
      <c r="DQ422" s="37"/>
      <c r="DR422" s="37"/>
      <c r="DS422" s="37"/>
      <c r="DT422" s="37"/>
      <c r="DU422" s="37"/>
      <c r="DV422" s="37"/>
      <c r="DW422" s="37"/>
      <c r="DX422" s="37"/>
      <c r="DY422" s="37"/>
      <c r="DZ422" s="37"/>
      <c r="EA422" s="37"/>
      <c r="EB422" s="37"/>
      <c r="EC422" s="37"/>
      <c r="ED422" s="37"/>
      <c r="EE422" s="37"/>
      <c r="EF422" s="37"/>
      <c r="EG422" s="37"/>
      <c r="EH422" s="37"/>
      <c r="EI422" s="37"/>
      <c r="EJ422" s="37"/>
      <c r="EK422" s="37"/>
      <c r="EL422" s="37"/>
      <c r="EM422" s="37"/>
      <c r="EN422" s="37"/>
      <c r="EO422" s="37"/>
      <c r="EP422" s="37"/>
      <c r="EQ422" s="37"/>
      <c r="ER422" s="37"/>
      <c r="ES422" s="37"/>
      <c r="ET422" s="37"/>
      <c r="EU422" s="37"/>
      <c r="EV422" s="37"/>
      <c r="EW422" s="37"/>
      <c r="EX422" s="37"/>
      <c r="EY422" s="37"/>
      <c r="EZ422" s="37"/>
      <c r="FA422" s="37"/>
      <c r="FB422" s="37"/>
      <c r="FC422" s="37"/>
      <c r="FD422" s="37"/>
      <c r="FE422" s="37"/>
      <c r="FF422" s="37"/>
      <c r="FG422" s="37"/>
      <c r="FH422" s="37"/>
      <c r="FI422" s="37"/>
      <c r="FJ422" s="37"/>
      <c r="FK422" s="37"/>
      <c r="FL422" s="37"/>
      <c r="FM422" s="37"/>
      <c r="FN422" s="37"/>
      <c r="FO422" s="37"/>
      <c r="FP422" s="37"/>
      <c r="FQ422" s="37"/>
      <c r="FR422" s="37"/>
      <c r="FS422" s="37"/>
      <c r="FT422" s="37"/>
      <c r="FU422" s="37"/>
      <c r="FV422" s="37"/>
      <c r="FW422" s="37"/>
      <c r="FX422" s="37"/>
      <c r="FY422" s="37"/>
      <c r="FZ422" s="37"/>
      <c r="GA422" s="37"/>
      <c r="GB422" s="37"/>
      <c r="GC422" s="37"/>
      <c r="GD422" s="37"/>
      <c r="GE422" s="37"/>
      <c r="GF422" s="37"/>
      <c r="GG422" s="37"/>
      <c r="GH422" s="37"/>
      <c r="GI422" s="37"/>
      <c r="GJ422" s="37"/>
      <c r="GK422" s="37"/>
      <c r="GL422" s="37"/>
      <c r="GM422" s="37"/>
      <c r="GN422" s="37"/>
      <c r="GO422" s="37"/>
      <c r="GP422" s="37"/>
      <c r="GQ422" s="37"/>
      <c r="GR422" s="37"/>
      <c r="GS422" s="37"/>
      <c r="GT422" s="37"/>
      <c r="GU422" s="37"/>
      <c r="GV422" s="37"/>
      <c r="GW422" s="37"/>
      <c r="GX422" s="37"/>
      <c r="GY422" s="37"/>
      <c r="GZ422" s="37"/>
      <c r="HA422" s="37"/>
      <c r="HB422" s="37"/>
      <c r="HC422" s="37"/>
      <c r="HD422" s="37"/>
      <c r="HE422" s="37"/>
      <c r="HF422" s="37"/>
      <c r="HG422" s="37"/>
      <c r="HH422" s="37"/>
      <c r="HI422" s="37"/>
      <c r="HJ422" s="37"/>
      <c r="HK422" s="37"/>
      <c r="HL422" s="37"/>
      <c r="HM422" s="37"/>
      <c r="HN422" s="37"/>
      <c r="HO422" s="37"/>
      <c r="HP422" s="37"/>
      <c r="HQ422" s="37"/>
      <c r="HR422" s="37"/>
      <c r="HS422" s="37"/>
      <c r="HT422" s="37"/>
      <c r="HU422" s="37"/>
      <c r="HV422" s="37"/>
      <c r="HW422" s="37"/>
      <c r="HX422" s="37"/>
      <c r="HY422" s="37"/>
      <c r="HZ422" s="37"/>
      <c r="IA422" s="37"/>
      <c r="IB422" s="37"/>
      <c r="IC422" s="37"/>
      <c r="ID422" s="37"/>
      <c r="IE422" s="37"/>
      <c r="IF422" s="37"/>
      <c r="IG422" s="37"/>
      <c r="IH422" s="37"/>
      <c r="II422" s="37"/>
      <c r="IJ422" s="37"/>
      <c r="IK422" s="37"/>
      <c r="IL422" s="37"/>
    </row>
    <row r="423" spans="1:246" x14ac:dyDescent="0.2">
      <c r="A423" s="53" t="s">
        <v>162</v>
      </c>
      <c r="B423" s="54" t="s">
        <v>168</v>
      </c>
      <c r="C423" s="54" t="s">
        <v>169</v>
      </c>
      <c r="D423" s="54" t="s">
        <v>165</v>
      </c>
      <c r="E423" s="54" t="s">
        <v>170</v>
      </c>
      <c r="F423" s="2">
        <v>175.37</v>
      </c>
      <c r="G423" s="2">
        <v>173.06400000000002</v>
      </c>
      <c r="H423" s="2">
        <v>170.82300000000001</v>
      </c>
      <c r="I423" s="2">
        <v>183.81900000000002</v>
      </c>
      <c r="J423" s="2">
        <v>185.09</v>
      </c>
      <c r="K423" s="2">
        <v>189.68299999999999</v>
      </c>
      <c r="L423" s="2">
        <v>210.85999999999999</v>
      </c>
      <c r="M423" s="2">
        <v>218.10999999999999</v>
      </c>
      <c r="N423" s="2">
        <v>204.91799999999998</v>
      </c>
      <c r="O423" s="2">
        <v>214.08699999999999</v>
      </c>
      <c r="P423" s="2">
        <v>236.18400000000003</v>
      </c>
      <c r="Q423" s="2">
        <v>262.21799999999996</v>
      </c>
      <c r="R423" s="2">
        <v>292.04899999999998</v>
      </c>
      <c r="S423" s="2">
        <v>278.13099999999997</v>
      </c>
      <c r="T423" s="2">
        <v>277.642</v>
      </c>
      <c r="U423" s="2">
        <v>291.017</v>
      </c>
      <c r="V423" s="2">
        <v>301.50400000000002</v>
      </c>
      <c r="W423" s="2">
        <v>319.31799999999998</v>
      </c>
      <c r="X423" s="2">
        <v>326.91700000000003</v>
      </c>
      <c r="Y423" s="2">
        <v>339.53399999999999</v>
      </c>
      <c r="Z423" s="2">
        <v>344.66500000000002</v>
      </c>
      <c r="AA423" s="2">
        <v>343.90999999999997</v>
      </c>
      <c r="AB423" s="2">
        <v>345.37600000000003</v>
      </c>
      <c r="AC423" s="2">
        <v>348.84699999999998</v>
      </c>
      <c r="AD423" s="2">
        <v>352.45600000000002</v>
      </c>
      <c r="AE423" s="2">
        <v>359.54699999999997</v>
      </c>
      <c r="AF423" s="2">
        <v>374.74400000000003</v>
      </c>
      <c r="AG423" s="2">
        <v>390.18899999999996</v>
      </c>
      <c r="AH423" s="2">
        <v>393.66500000000002</v>
      </c>
      <c r="AI423" s="2">
        <v>395.07600000000002</v>
      </c>
      <c r="AJ423" s="2">
        <v>397.13400000000001</v>
      </c>
      <c r="AK423" s="2">
        <v>396.82</v>
      </c>
      <c r="AL423" s="2">
        <v>393.36</v>
      </c>
      <c r="AM423" s="2">
        <v>392.14600000000002</v>
      </c>
      <c r="AN423" s="2">
        <v>399.27</v>
      </c>
      <c r="AO423" s="2">
        <v>399.21300000000002</v>
      </c>
      <c r="AP423" s="2">
        <v>396.58299999999997</v>
      </c>
      <c r="AQ423" s="2">
        <v>400.75400000000002</v>
      </c>
      <c r="AR423" s="2">
        <v>403.01100000000002</v>
      </c>
      <c r="AS423" s="2">
        <v>414.22299999999996</v>
      </c>
      <c r="AT423" s="2">
        <v>409.82700000000006</v>
      </c>
      <c r="AU423" s="2">
        <v>433.40699999999998</v>
      </c>
      <c r="AV423" s="2">
        <v>400.738</v>
      </c>
      <c r="AW423" s="2">
        <v>409.87799999999999</v>
      </c>
      <c r="AX423" s="2">
        <v>407.697</v>
      </c>
      <c r="AY423" s="2">
        <v>408.613</v>
      </c>
      <c r="AZ423" s="2">
        <v>417.45400000000001</v>
      </c>
      <c r="BA423" s="2">
        <v>420.07799999999997</v>
      </c>
      <c r="BB423" s="2">
        <v>421.10699999999997</v>
      </c>
      <c r="BC423" s="2">
        <v>422.56099999999998</v>
      </c>
      <c r="BD423" s="2">
        <v>426.12900000000002</v>
      </c>
      <c r="BE423" s="2">
        <v>432.39700000000005</v>
      </c>
      <c r="BF423" s="2">
        <v>428.71199999999999</v>
      </c>
      <c r="BG423" s="56">
        <f>(BG424/BG422)*1000</f>
        <v>413.77730059702378</v>
      </c>
      <c r="BH423" s="38"/>
      <c r="BI423" s="54"/>
      <c r="BJ423" s="54"/>
      <c r="BK423" s="55"/>
      <c r="BL423" s="55"/>
      <c r="BM423" s="55"/>
      <c r="BN423" s="55"/>
      <c r="BO423" s="57"/>
      <c r="BP423" s="57"/>
      <c r="BQ423" s="5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c r="CY423" s="37"/>
      <c r="CZ423" s="37"/>
      <c r="DA423" s="37"/>
      <c r="DB423" s="37"/>
      <c r="DC423" s="37"/>
      <c r="DD423" s="37"/>
      <c r="DE423" s="37"/>
      <c r="DF423" s="37"/>
      <c r="DG423" s="37"/>
      <c r="DH423" s="37"/>
      <c r="DI423" s="37"/>
      <c r="DJ423" s="37"/>
      <c r="DK423" s="37"/>
      <c r="DL423" s="37"/>
      <c r="DM423" s="37"/>
      <c r="DN423" s="37"/>
      <c r="DO423" s="37"/>
      <c r="DP423" s="37"/>
      <c r="DQ423" s="37"/>
      <c r="DR423" s="37"/>
      <c r="DS423" s="37"/>
      <c r="DT423" s="37"/>
      <c r="DU423" s="37"/>
      <c r="DV423" s="37"/>
      <c r="DW423" s="37"/>
      <c r="DX423" s="37"/>
      <c r="DY423" s="37"/>
      <c r="DZ423" s="37"/>
      <c r="EA423" s="37"/>
      <c r="EB423" s="37"/>
      <c r="EC423" s="37"/>
      <c r="ED423" s="37"/>
      <c r="EE423" s="37"/>
      <c r="EF423" s="37"/>
      <c r="EG423" s="37"/>
      <c r="EH423" s="37"/>
      <c r="EI423" s="37"/>
      <c r="EJ423" s="37"/>
      <c r="EK423" s="37"/>
      <c r="EL423" s="37"/>
      <c r="EM423" s="37"/>
      <c r="EN423" s="37"/>
      <c r="EO423" s="37"/>
      <c r="EP423" s="37"/>
      <c r="EQ423" s="37"/>
      <c r="ER423" s="37"/>
      <c r="ES423" s="37"/>
      <c r="ET423" s="37"/>
      <c r="EU423" s="37"/>
      <c r="EV423" s="37"/>
      <c r="EW423" s="37"/>
      <c r="EX423" s="37"/>
      <c r="EY423" s="37"/>
      <c r="EZ423" s="37"/>
      <c r="FA423" s="37"/>
      <c r="FB423" s="37"/>
      <c r="FC423" s="37"/>
      <c r="FD423" s="37"/>
      <c r="FE423" s="37"/>
      <c r="FF423" s="37"/>
      <c r="FG423" s="37"/>
      <c r="FH423" s="37"/>
      <c r="FI423" s="37"/>
      <c r="FJ423" s="37"/>
      <c r="FK423" s="37"/>
      <c r="FL423" s="37"/>
      <c r="FM423" s="37"/>
      <c r="FN423" s="37"/>
      <c r="FO423" s="37"/>
      <c r="FP423" s="37"/>
      <c r="FQ423" s="37"/>
      <c r="FR423" s="37"/>
      <c r="FS423" s="37"/>
      <c r="FT423" s="37"/>
      <c r="FU423" s="37"/>
      <c r="FV423" s="37"/>
      <c r="FW423" s="37"/>
      <c r="FX423" s="37"/>
      <c r="FY423" s="37"/>
      <c r="FZ423" s="37"/>
      <c r="GA423" s="37"/>
      <c r="GB423" s="37"/>
      <c r="GC423" s="37"/>
      <c r="GD423" s="37"/>
      <c r="GE423" s="37"/>
      <c r="GF423" s="37"/>
      <c r="GG423" s="37"/>
      <c r="GH423" s="37"/>
      <c r="GI423" s="37"/>
      <c r="GJ423" s="37"/>
      <c r="GK423" s="37"/>
      <c r="GL423" s="37"/>
      <c r="GM423" s="37"/>
      <c r="GN423" s="37"/>
      <c r="GO423" s="37"/>
      <c r="GP423" s="37"/>
      <c r="GQ423" s="37"/>
      <c r="GR423" s="37"/>
      <c r="GS423" s="37"/>
      <c r="GT423" s="37"/>
      <c r="GU423" s="37"/>
      <c r="GV423" s="37"/>
      <c r="GW423" s="37"/>
      <c r="GX423" s="37"/>
      <c r="GY423" s="37"/>
      <c r="GZ423" s="37"/>
      <c r="HA423" s="37"/>
      <c r="HB423" s="37"/>
      <c r="HC423" s="37"/>
      <c r="HD423" s="37"/>
      <c r="HE423" s="37"/>
      <c r="HF423" s="37"/>
      <c r="HG423" s="37"/>
      <c r="HH423" s="37"/>
      <c r="HI423" s="37"/>
      <c r="HJ423" s="37"/>
      <c r="HK423" s="37"/>
      <c r="HL423" s="37"/>
      <c r="HM423" s="37"/>
      <c r="HN423" s="37"/>
      <c r="HO423" s="37"/>
      <c r="HP423" s="37"/>
      <c r="HQ423" s="37"/>
      <c r="HR423" s="37"/>
      <c r="HS423" s="37"/>
      <c r="HT423" s="37"/>
      <c r="HU423" s="37"/>
      <c r="HV423" s="37"/>
      <c r="HW423" s="37"/>
      <c r="HX423" s="37"/>
      <c r="HY423" s="37"/>
      <c r="HZ423" s="37"/>
      <c r="IA423" s="37"/>
      <c r="IB423" s="37"/>
      <c r="IC423" s="37"/>
      <c r="ID423" s="37"/>
      <c r="IE423" s="37"/>
      <c r="IF423" s="37"/>
      <c r="IG423" s="37"/>
      <c r="IH423" s="37"/>
      <c r="II423" s="37"/>
      <c r="IJ423" s="37"/>
      <c r="IK423" s="37"/>
      <c r="IL423" s="37"/>
    </row>
    <row r="424" spans="1:246" x14ac:dyDescent="0.2">
      <c r="A424" s="53" t="s">
        <v>162</v>
      </c>
      <c r="B424" s="54" t="s">
        <v>112</v>
      </c>
      <c r="C424" s="54" t="s">
        <v>113</v>
      </c>
      <c r="D424" s="54" t="s">
        <v>165</v>
      </c>
      <c r="E424" s="54" t="s">
        <v>114</v>
      </c>
      <c r="F424" s="2">
        <v>0.14274800000000001</v>
      </c>
      <c r="G424" s="2">
        <v>0.146125</v>
      </c>
      <c r="H424" s="2">
        <v>0.18592900000000001</v>
      </c>
      <c r="I424" s="2">
        <v>0.23716499999999999</v>
      </c>
      <c r="J424" s="2">
        <v>0.21626100000000001</v>
      </c>
      <c r="K424" s="2">
        <v>0.15420600000000001</v>
      </c>
      <c r="L424" s="2">
        <v>0.15870799999999999</v>
      </c>
      <c r="M424" s="2">
        <v>0.17577100000000001</v>
      </c>
      <c r="N424" s="2">
        <v>0.23638899999999999</v>
      </c>
      <c r="O424" s="2">
        <v>0.27801100000000001</v>
      </c>
      <c r="P424" s="2">
        <v>0.29617300000000002</v>
      </c>
      <c r="Q424" s="2">
        <v>0.31744499999999998</v>
      </c>
      <c r="R424" s="2">
        <v>0.24576899999999999</v>
      </c>
      <c r="S424" s="2">
        <v>0.32107000000000002</v>
      </c>
      <c r="T424" s="2">
        <v>0.35266399999999998</v>
      </c>
      <c r="U424" s="2">
        <v>0.29788100000000001</v>
      </c>
      <c r="V424" s="2">
        <v>0.36117500000000002</v>
      </c>
      <c r="W424" s="2">
        <v>0.40333999999999998</v>
      </c>
      <c r="X424" s="2">
        <v>0.40166499999999999</v>
      </c>
      <c r="Y424" s="2">
        <v>0.41806199999999999</v>
      </c>
      <c r="Z424" s="2">
        <v>0.470717</v>
      </c>
      <c r="AA424" s="2">
        <v>0.480958</v>
      </c>
      <c r="AB424" s="2">
        <v>0.49493399999999999</v>
      </c>
      <c r="AC424" s="2">
        <v>0.53606100000000001</v>
      </c>
      <c r="AD424" s="2">
        <v>0.55525599999999997</v>
      </c>
      <c r="AE424" s="2">
        <v>0.55862000000000001</v>
      </c>
      <c r="AF424" s="2">
        <v>0.56488300000000002</v>
      </c>
      <c r="AG424" s="2">
        <v>0.56980299999999995</v>
      </c>
      <c r="AH424" s="2">
        <v>0.54795799999999995</v>
      </c>
      <c r="AI424" s="2">
        <v>0.54947900000000005</v>
      </c>
      <c r="AJ424" s="2">
        <v>0.57516</v>
      </c>
      <c r="AK424" s="2">
        <v>0.59165999999999996</v>
      </c>
      <c r="AL424" s="2">
        <v>0.59434600000000004</v>
      </c>
      <c r="AM424" s="2">
        <v>0.60233599999999998</v>
      </c>
      <c r="AN424" s="2">
        <v>0.60090200000000005</v>
      </c>
      <c r="AO424" s="2">
        <v>0.55450699999999997</v>
      </c>
      <c r="AP424" s="2">
        <v>0.53024800000000005</v>
      </c>
      <c r="AQ424" s="2">
        <v>0.52934899999999996</v>
      </c>
      <c r="AR424" s="2">
        <v>0.540377</v>
      </c>
      <c r="AS424" s="2">
        <v>0.53043799999999997</v>
      </c>
      <c r="AT424" s="2">
        <v>0.45860000000000001</v>
      </c>
      <c r="AU424" s="2">
        <v>0.53659999999999997</v>
      </c>
      <c r="AV424" s="2">
        <v>0.496</v>
      </c>
      <c r="AW424" s="2">
        <v>0.51359999999999995</v>
      </c>
      <c r="AX424" s="2">
        <v>0.49947000000000003</v>
      </c>
      <c r="AY424" s="2">
        <v>0.49699199999999999</v>
      </c>
      <c r="AZ424" s="2">
        <v>0.50390199999999996</v>
      </c>
      <c r="BA424" s="2">
        <v>0.51987899999999998</v>
      </c>
      <c r="BB424" s="2">
        <v>0.51702000000000004</v>
      </c>
      <c r="BC424" s="2">
        <v>0.51495899999999994</v>
      </c>
      <c r="BD424" s="2">
        <v>0.50036999999999998</v>
      </c>
      <c r="BE424" s="2">
        <v>0.51866400000000001</v>
      </c>
      <c r="BF424" s="2">
        <v>0.50800900000000004</v>
      </c>
      <c r="BG424" s="58">
        <f>BF424+(BF424*BQ424)</f>
        <v>0.50756898354298319</v>
      </c>
      <c r="BH424" s="38"/>
      <c r="BI424" s="54" t="s">
        <v>162</v>
      </c>
      <c r="BJ424" s="54" t="s">
        <v>115</v>
      </c>
      <c r="BK424" s="2"/>
      <c r="BL424" s="2"/>
      <c r="BM424" s="2">
        <v>0.50799000000000005</v>
      </c>
      <c r="BN424" s="2">
        <v>0.50755000000000006</v>
      </c>
      <c r="BO424" s="57"/>
      <c r="BP424" s="57"/>
      <c r="BQ424" s="57">
        <f>(BN424-BM424)/BM424</f>
        <v>-8.6615878265319378E-4</v>
      </c>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c r="CY424" s="37"/>
      <c r="CZ424" s="37"/>
      <c r="DA424" s="37"/>
      <c r="DB424" s="37"/>
      <c r="DC424" s="37"/>
      <c r="DD424" s="37"/>
      <c r="DE424" s="37"/>
      <c r="DF424" s="37"/>
      <c r="DG424" s="37"/>
      <c r="DH424" s="37"/>
      <c r="DI424" s="37"/>
      <c r="DJ424" s="37"/>
      <c r="DK424" s="37"/>
      <c r="DL424" s="37"/>
      <c r="DM424" s="37"/>
      <c r="DN424" s="37"/>
      <c r="DO424" s="37"/>
      <c r="DP424" s="37"/>
      <c r="DQ424" s="37"/>
      <c r="DR424" s="37"/>
      <c r="DS424" s="37"/>
      <c r="DT424" s="37"/>
      <c r="DU424" s="37"/>
      <c r="DV424" s="37"/>
      <c r="DW424" s="37"/>
      <c r="DX424" s="37"/>
      <c r="DY424" s="37"/>
      <c r="DZ424" s="37"/>
      <c r="EA424" s="37"/>
      <c r="EB424" s="37"/>
      <c r="EC424" s="37"/>
      <c r="ED424" s="37"/>
      <c r="EE424" s="37"/>
      <c r="EF424" s="37"/>
      <c r="EG424" s="37"/>
      <c r="EH424" s="37"/>
      <c r="EI424" s="37"/>
      <c r="EJ424" s="37"/>
      <c r="EK424" s="37"/>
      <c r="EL424" s="37"/>
      <c r="EM424" s="37"/>
      <c r="EN424" s="37"/>
      <c r="EO424" s="37"/>
      <c r="EP424" s="37"/>
      <c r="EQ424" s="37"/>
      <c r="ER424" s="37"/>
      <c r="ES424" s="37"/>
      <c r="ET424" s="37"/>
      <c r="EU424" s="37"/>
      <c r="EV424" s="37"/>
      <c r="EW424" s="37"/>
      <c r="EX424" s="37"/>
      <c r="EY424" s="37"/>
      <c r="EZ424" s="37"/>
      <c r="FA424" s="37"/>
      <c r="FB424" s="37"/>
      <c r="FC424" s="37"/>
      <c r="FD424" s="37"/>
      <c r="FE424" s="37"/>
      <c r="FF424" s="37"/>
      <c r="FG424" s="37"/>
      <c r="FH424" s="37"/>
      <c r="FI424" s="37"/>
      <c r="FJ424" s="37"/>
      <c r="FK424" s="37"/>
      <c r="FL424" s="37"/>
      <c r="FM424" s="37"/>
      <c r="FN424" s="37"/>
      <c r="FO424" s="37"/>
      <c r="FP424" s="37"/>
      <c r="FQ424" s="37"/>
      <c r="FR424" s="37"/>
      <c r="FS424" s="37"/>
      <c r="FT424" s="37"/>
      <c r="FU424" s="37"/>
      <c r="FV424" s="37"/>
      <c r="FW424" s="37"/>
      <c r="FX424" s="37"/>
      <c r="FY424" s="37"/>
      <c r="FZ424" s="37"/>
      <c r="GA424" s="37"/>
      <c r="GB424" s="37"/>
      <c r="GC424" s="37"/>
      <c r="GD424" s="37"/>
      <c r="GE424" s="37"/>
      <c r="GF424" s="37"/>
      <c r="GG424" s="37"/>
      <c r="GH424" s="37"/>
      <c r="GI424" s="37"/>
      <c r="GJ424" s="37"/>
      <c r="GK424" s="37"/>
      <c r="GL424" s="37"/>
      <c r="GM424" s="37"/>
      <c r="GN424" s="37"/>
      <c r="GO424" s="37"/>
      <c r="GP424" s="37"/>
      <c r="GQ424" s="37"/>
      <c r="GR424" s="37"/>
      <c r="GS424" s="37"/>
      <c r="GT424" s="37"/>
      <c r="GU424" s="37"/>
      <c r="GV424" s="37"/>
      <c r="GW424" s="37"/>
      <c r="GX424" s="37"/>
      <c r="GY424" s="37"/>
      <c r="GZ424" s="37"/>
      <c r="HA424" s="37"/>
      <c r="HB424" s="37"/>
      <c r="HC424" s="37"/>
      <c r="HD424" s="37"/>
      <c r="HE424" s="37"/>
      <c r="HF424" s="37"/>
      <c r="HG424" s="37"/>
      <c r="HH424" s="37"/>
      <c r="HI424" s="37"/>
      <c r="HJ424" s="37"/>
      <c r="HK424" s="37"/>
      <c r="HL424" s="37"/>
      <c r="HM424" s="37"/>
      <c r="HN424" s="37"/>
      <c r="HO424" s="37"/>
      <c r="HP424" s="37"/>
      <c r="HQ424" s="37"/>
      <c r="HR424" s="37"/>
      <c r="HS424" s="37"/>
      <c r="HT424" s="37"/>
      <c r="HU424" s="37"/>
      <c r="HV424" s="37"/>
      <c r="HW424" s="37"/>
      <c r="HX424" s="37"/>
      <c r="HY424" s="37"/>
      <c r="HZ424" s="37"/>
      <c r="IA424" s="37"/>
      <c r="IB424" s="37"/>
      <c r="IC424" s="37"/>
      <c r="ID424" s="37"/>
      <c r="IE424" s="37"/>
      <c r="IF424" s="37"/>
      <c r="IG424" s="37"/>
      <c r="IH424" s="37"/>
      <c r="II424" s="37"/>
      <c r="IJ424" s="37"/>
      <c r="IK424" s="37"/>
      <c r="IL424" s="37"/>
    </row>
    <row r="425" spans="1:246" x14ac:dyDescent="0.2">
      <c r="A425" s="49" t="s">
        <v>171</v>
      </c>
      <c r="B425" s="50" t="s">
        <v>163</v>
      </c>
      <c r="C425" s="50" t="s">
        <v>164</v>
      </c>
      <c r="D425" s="50" t="s">
        <v>172</v>
      </c>
      <c r="E425" s="50" t="s">
        <v>166</v>
      </c>
      <c r="F425" s="1">
        <v>3.9483000000000001</v>
      </c>
      <c r="G425" s="1">
        <v>6.2444889999999997</v>
      </c>
      <c r="H425" s="1">
        <v>5.3858560000000004</v>
      </c>
      <c r="I425" s="1">
        <v>5.7003240000000002</v>
      </c>
      <c r="J425" s="1">
        <v>6.7872950000000003</v>
      </c>
      <c r="K425" s="1">
        <v>9.4092730000000007</v>
      </c>
      <c r="L425" s="1">
        <v>10.317104</v>
      </c>
      <c r="M425" s="1">
        <v>9.5415569999999992</v>
      </c>
      <c r="N425" s="1">
        <v>9.1800420000000003</v>
      </c>
      <c r="O425" s="1">
        <v>11.479399000000001</v>
      </c>
      <c r="P425" s="1">
        <v>12.983663999999999</v>
      </c>
      <c r="Q425" s="1">
        <v>13.045223999999999</v>
      </c>
      <c r="R425" s="1">
        <v>14.023427999999999</v>
      </c>
      <c r="S425" s="1">
        <v>15.693705</v>
      </c>
      <c r="T425" s="1">
        <v>14.384062999999999</v>
      </c>
      <c r="U425" s="1">
        <v>14.279245</v>
      </c>
      <c r="V425" s="1">
        <v>16.080801000000001</v>
      </c>
      <c r="W425" s="1">
        <v>17.447552000000002</v>
      </c>
      <c r="X425" s="1">
        <v>19.225808000000001</v>
      </c>
      <c r="Y425" s="1">
        <v>19.943359999999998</v>
      </c>
      <c r="Z425" s="1">
        <v>18.708976</v>
      </c>
      <c r="AA425" s="1">
        <v>19.109696</v>
      </c>
      <c r="AB425" s="1">
        <v>19.080528000000001</v>
      </c>
      <c r="AC425" s="1">
        <v>19.257712000000001</v>
      </c>
      <c r="AD425" s="1">
        <v>20.638960000000001</v>
      </c>
      <c r="AE425" s="1">
        <v>20.996960000000001</v>
      </c>
      <c r="AF425" s="1">
        <v>21.428000000000001</v>
      </c>
      <c r="AG425" s="1">
        <v>21.233968000000001</v>
      </c>
      <c r="AH425" s="1">
        <v>21.41696</v>
      </c>
      <c r="AI425" s="1">
        <v>20.910176</v>
      </c>
      <c r="AJ425" s="1">
        <v>19.829263999999998</v>
      </c>
      <c r="AK425" s="1">
        <v>19.159056</v>
      </c>
      <c r="AL425" s="1">
        <v>19.152304000000001</v>
      </c>
      <c r="AM425" s="1">
        <v>18.655000000000001</v>
      </c>
      <c r="AN425" s="1">
        <v>17.3294</v>
      </c>
      <c r="AO425" s="1">
        <v>16.774000000000001</v>
      </c>
      <c r="AP425" s="1">
        <v>17.107600000000001</v>
      </c>
      <c r="AQ425" s="1">
        <v>17.096299999999999</v>
      </c>
      <c r="AR425" s="1">
        <v>16.852599999999999</v>
      </c>
      <c r="AS425" s="1">
        <v>16.523651999999998</v>
      </c>
      <c r="AT425" s="1">
        <v>16.199200000000001</v>
      </c>
      <c r="AU425" s="1">
        <v>16.285329000000001</v>
      </c>
      <c r="AV425" s="1">
        <v>16.579516000000002</v>
      </c>
      <c r="AW425" s="1">
        <v>16.484428999999999</v>
      </c>
      <c r="AX425" s="1">
        <v>16.239529999999998</v>
      </c>
      <c r="AY425" s="1">
        <v>16.210077999999999</v>
      </c>
      <c r="AZ425" s="1">
        <v>16.267631000000002</v>
      </c>
      <c r="BA425" s="1">
        <v>16.192079</v>
      </c>
      <c r="BB425" s="1">
        <v>16.965696999999999</v>
      </c>
      <c r="BC425" s="1">
        <v>16.807093999999999</v>
      </c>
      <c r="BD425" s="1">
        <v>16.395153000000001</v>
      </c>
      <c r="BE425" s="1">
        <v>16.776233000000001</v>
      </c>
      <c r="BF425" s="1">
        <v>16.936487</v>
      </c>
      <c r="BG425" s="51">
        <f>BF425+(BF425*BQ425)</f>
        <v>16.677674395353641</v>
      </c>
      <c r="BH425" s="38"/>
      <c r="BI425" s="50" t="s">
        <v>173</v>
      </c>
      <c r="BJ425" s="50" t="s">
        <v>174</v>
      </c>
      <c r="BK425" s="1"/>
      <c r="BL425" s="1"/>
      <c r="BM425" s="1">
        <v>9.6850000000000005</v>
      </c>
      <c r="BN425" s="1">
        <v>9.5370000000000008</v>
      </c>
      <c r="BO425" s="52"/>
      <c r="BP425" s="52"/>
      <c r="BQ425" s="52">
        <f>(BN425-BM425)/BM425</f>
        <v>-1.528136293236961E-2</v>
      </c>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c r="CY425" s="37"/>
      <c r="CZ425" s="37"/>
      <c r="DA425" s="37"/>
      <c r="DB425" s="37"/>
      <c r="DC425" s="37"/>
      <c r="DD425" s="37"/>
      <c r="DE425" s="37"/>
      <c r="DF425" s="37"/>
      <c r="DG425" s="37"/>
      <c r="DH425" s="37"/>
      <c r="DI425" s="37"/>
      <c r="DJ425" s="37"/>
      <c r="DK425" s="37"/>
      <c r="DL425" s="37"/>
      <c r="DM425" s="37"/>
      <c r="DN425" s="37"/>
      <c r="DO425" s="37"/>
      <c r="DP425" s="37"/>
      <c r="DQ425" s="37"/>
      <c r="DR425" s="37"/>
      <c r="DS425" s="37"/>
      <c r="DT425" s="37"/>
      <c r="DU425" s="37"/>
      <c r="DV425" s="37"/>
      <c r="DW425" s="37"/>
      <c r="DX425" s="37"/>
      <c r="DY425" s="37"/>
      <c r="DZ425" s="37"/>
      <c r="EA425" s="37"/>
      <c r="EB425" s="37"/>
      <c r="EC425" s="37"/>
      <c r="ED425" s="37"/>
      <c r="EE425" s="37"/>
      <c r="EF425" s="37"/>
      <c r="EG425" s="37"/>
      <c r="EH425" s="37"/>
      <c r="EI425" s="37"/>
      <c r="EJ425" s="37"/>
      <c r="EK425" s="37"/>
      <c r="EL425" s="37"/>
      <c r="EM425" s="37"/>
      <c r="EN425" s="37"/>
      <c r="EO425" s="37"/>
      <c r="EP425" s="37"/>
      <c r="EQ425" s="37"/>
      <c r="ER425" s="37"/>
      <c r="ES425" s="37"/>
      <c r="ET425" s="37"/>
      <c r="EU425" s="37"/>
      <c r="EV425" s="37"/>
      <c r="EW425" s="37"/>
      <c r="EX425" s="37"/>
      <c r="EY425" s="37"/>
      <c r="EZ425" s="37"/>
      <c r="FA425" s="37"/>
      <c r="FB425" s="37"/>
      <c r="FC425" s="37"/>
      <c r="FD425" s="37"/>
      <c r="FE425" s="37"/>
      <c r="FF425" s="37"/>
      <c r="FG425" s="37"/>
      <c r="FH425" s="37"/>
      <c r="FI425" s="37"/>
      <c r="FJ425" s="37"/>
      <c r="FK425" s="37"/>
      <c r="FL425" s="37"/>
      <c r="FM425" s="37"/>
      <c r="FN425" s="37"/>
      <c r="FO425" s="37"/>
      <c r="FP425" s="37"/>
      <c r="FQ425" s="37"/>
      <c r="FR425" s="37"/>
      <c r="FS425" s="37"/>
      <c r="FT425" s="37"/>
      <c r="FU425" s="37"/>
      <c r="FV425" s="37"/>
      <c r="FW425" s="37"/>
      <c r="FX425" s="37"/>
      <c r="FY425" s="37"/>
      <c r="FZ425" s="37"/>
      <c r="GA425" s="37"/>
      <c r="GB425" s="37"/>
      <c r="GC425" s="37"/>
      <c r="GD425" s="37"/>
      <c r="GE425" s="37"/>
      <c r="GF425" s="37"/>
      <c r="GG425" s="37"/>
      <c r="GH425" s="37"/>
      <c r="GI425" s="37"/>
      <c r="GJ425" s="37"/>
      <c r="GK425" s="37"/>
      <c r="GL425" s="37"/>
      <c r="GM425" s="37"/>
      <c r="GN425" s="37"/>
      <c r="GO425" s="37"/>
      <c r="GP425" s="37"/>
      <c r="GQ425" s="37"/>
      <c r="GR425" s="37"/>
      <c r="GS425" s="37"/>
      <c r="GT425" s="37"/>
      <c r="GU425" s="37"/>
      <c r="GV425" s="37"/>
      <c r="GW425" s="37"/>
      <c r="GX425" s="37"/>
      <c r="GY425" s="37"/>
      <c r="GZ425" s="37"/>
      <c r="HA425" s="37"/>
      <c r="HB425" s="37"/>
      <c r="HC425" s="37"/>
      <c r="HD425" s="37"/>
      <c r="HE425" s="37"/>
      <c r="HF425" s="37"/>
      <c r="HG425" s="37"/>
      <c r="HH425" s="37"/>
      <c r="HI425" s="37"/>
      <c r="HJ425" s="37"/>
      <c r="HK425" s="37"/>
      <c r="HL425" s="37"/>
      <c r="HM425" s="37"/>
      <c r="HN425" s="37"/>
      <c r="HO425" s="37"/>
      <c r="HP425" s="37"/>
      <c r="HQ425" s="37"/>
      <c r="HR425" s="37"/>
      <c r="HS425" s="37"/>
      <c r="HT425" s="37"/>
      <c r="HU425" s="37"/>
      <c r="HV425" s="37"/>
      <c r="HW425" s="37"/>
      <c r="HX425" s="37"/>
      <c r="HY425" s="37"/>
      <c r="HZ425" s="37"/>
      <c r="IA425" s="37"/>
      <c r="IB425" s="37"/>
      <c r="IC425" s="37"/>
      <c r="ID425" s="37"/>
      <c r="IE425" s="37"/>
      <c r="IF425" s="37"/>
      <c r="IG425" s="37"/>
      <c r="IH425" s="37"/>
      <c r="II425" s="37"/>
      <c r="IJ425" s="37"/>
      <c r="IK425" s="37"/>
      <c r="IL425" s="37"/>
    </row>
    <row r="426" spans="1:246" x14ac:dyDescent="0.2">
      <c r="A426" s="53" t="s">
        <v>171</v>
      </c>
      <c r="B426" s="54" t="s">
        <v>168</v>
      </c>
      <c r="C426" s="54" t="s">
        <v>169</v>
      </c>
      <c r="D426" s="54" t="s">
        <v>172</v>
      </c>
      <c r="E426" s="54" t="s">
        <v>170</v>
      </c>
      <c r="F426" s="2">
        <v>52.247</v>
      </c>
      <c r="G426" s="2">
        <v>51.915999999999997</v>
      </c>
      <c r="H426" s="2">
        <v>51.867999999999995</v>
      </c>
      <c r="I426" s="2">
        <v>60.059000000000005</v>
      </c>
      <c r="J426" s="2">
        <v>60</v>
      </c>
      <c r="K426" s="2">
        <v>60</v>
      </c>
      <c r="L426" s="2">
        <v>58.491</v>
      </c>
      <c r="M426" s="2">
        <v>61.79</v>
      </c>
      <c r="N426" s="2">
        <v>64.015000000000001</v>
      </c>
      <c r="O426" s="2">
        <v>63.965999999999994</v>
      </c>
      <c r="P426" s="2">
        <v>64.947000000000003</v>
      </c>
      <c r="Q426" s="2">
        <v>67.864000000000004</v>
      </c>
      <c r="R426" s="2">
        <v>69.207000000000008</v>
      </c>
      <c r="S426" s="2">
        <v>69.960000000000008</v>
      </c>
      <c r="T426" s="2">
        <v>72.277000000000001</v>
      </c>
      <c r="U426" s="2">
        <v>73.97</v>
      </c>
      <c r="V426" s="2">
        <v>72.724000000000004</v>
      </c>
      <c r="W426" s="2">
        <v>73.619</v>
      </c>
      <c r="X426" s="2">
        <v>74.375</v>
      </c>
      <c r="Y426" s="2">
        <v>73.960000000000008</v>
      </c>
      <c r="Z426" s="2">
        <v>74.608000000000004</v>
      </c>
      <c r="AA426" s="2">
        <v>74.707000000000008</v>
      </c>
      <c r="AB426" s="2">
        <v>74.884</v>
      </c>
      <c r="AC426" s="2">
        <v>73.954999999999998</v>
      </c>
      <c r="AD426" s="2">
        <v>74.224000000000004</v>
      </c>
      <c r="AE426" s="2">
        <v>73.899000000000001</v>
      </c>
      <c r="AF426" s="2">
        <v>73.828999999999994</v>
      </c>
      <c r="AG426" s="2">
        <v>74.359000000000009</v>
      </c>
      <c r="AH426" s="2">
        <v>74.423000000000002</v>
      </c>
      <c r="AI426" s="2">
        <v>74.376999999999995</v>
      </c>
      <c r="AJ426" s="2">
        <v>74.777000000000001</v>
      </c>
      <c r="AK426" s="2">
        <v>74.85499999999999</v>
      </c>
      <c r="AL426" s="2">
        <v>75.165999999999997</v>
      </c>
      <c r="AM426" s="2">
        <v>74.525999999999996</v>
      </c>
      <c r="AN426" s="2">
        <v>75</v>
      </c>
      <c r="AO426" s="2">
        <v>75.301000000000002</v>
      </c>
      <c r="AP426" s="2">
        <v>75.3</v>
      </c>
      <c r="AQ426" s="2">
        <v>75.501999999999995</v>
      </c>
      <c r="AR426" s="2">
        <v>75.78</v>
      </c>
      <c r="AS426" s="2">
        <v>76</v>
      </c>
      <c r="AT426" s="2">
        <v>76.027999999999992</v>
      </c>
      <c r="AU426" s="2">
        <v>76.498000000000005</v>
      </c>
      <c r="AV426" s="2">
        <v>76.823999999999998</v>
      </c>
      <c r="AW426" s="2">
        <v>76.592999999999989</v>
      </c>
      <c r="AX426" s="2">
        <v>76.662999999999997</v>
      </c>
      <c r="AY426" s="2">
        <v>76.897999999999996</v>
      </c>
      <c r="AZ426" s="2">
        <v>76.871000000000009</v>
      </c>
      <c r="BA426" s="2">
        <v>77.123999999999995</v>
      </c>
      <c r="BB426" s="2">
        <v>77.209000000000003</v>
      </c>
      <c r="BC426" s="2">
        <v>76.899000000000001</v>
      </c>
      <c r="BD426" s="2">
        <v>77.299000000000007</v>
      </c>
      <c r="BE426" s="2">
        <v>77.308000000000007</v>
      </c>
      <c r="BF426" s="2">
        <v>77.296999999999997</v>
      </c>
      <c r="BG426" s="56">
        <f>(BG427/BG425)*1000</f>
        <v>76.760018235617935</v>
      </c>
      <c r="BH426" s="38"/>
      <c r="BI426" s="54"/>
      <c r="BJ426" s="54"/>
      <c r="BK426" s="55"/>
      <c r="BL426" s="55"/>
      <c r="BM426" s="55"/>
      <c r="BN426" s="55"/>
      <c r="BO426" s="57"/>
      <c r="BP426" s="57"/>
      <c r="BQ426" s="5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c r="CY426" s="37"/>
      <c r="CZ426" s="37"/>
      <c r="DA426" s="37"/>
      <c r="DB426" s="37"/>
      <c r="DC426" s="37"/>
      <c r="DD426" s="37"/>
      <c r="DE426" s="37"/>
      <c r="DF426" s="37"/>
      <c r="DG426" s="37"/>
      <c r="DH426" s="37"/>
      <c r="DI426" s="37"/>
      <c r="DJ426" s="37"/>
      <c r="DK426" s="37"/>
      <c r="DL426" s="37"/>
      <c r="DM426" s="37"/>
      <c r="DN426" s="37"/>
      <c r="DO426" s="37"/>
      <c r="DP426" s="37"/>
      <c r="DQ426" s="37"/>
      <c r="DR426" s="37"/>
      <c r="DS426" s="37"/>
      <c r="DT426" s="37"/>
      <c r="DU426" s="37"/>
      <c r="DV426" s="37"/>
      <c r="DW426" s="37"/>
      <c r="DX426" s="37"/>
      <c r="DY426" s="37"/>
      <c r="DZ426" s="37"/>
      <c r="EA426" s="37"/>
      <c r="EB426" s="37"/>
      <c r="EC426" s="37"/>
      <c r="ED426" s="37"/>
      <c r="EE426" s="37"/>
      <c r="EF426" s="37"/>
      <c r="EG426" s="37"/>
      <c r="EH426" s="37"/>
      <c r="EI426" s="37"/>
      <c r="EJ426" s="37"/>
      <c r="EK426" s="37"/>
      <c r="EL426" s="37"/>
      <c r="EM426" s="37"/>
      <c r="EN426" s="37"/>
      <c r="EO426" s="37"/>
      <c r="EP426" s="37"/>
      <c r="EQ426" s="37"/>
      <c r="ER426" s="37"/>
      <c r="ES426" s="37"/>
      <c r="ET426" s="37"/>
      <c r="EU426" s="37"/>
      <c r="EV426" s="37"/>
      <c r="EW426" s="37"/>
      <c r="EX426" s="37"/>
      <c r="EY426" s="37"/>
      <c r="EZ426" s="37"/>
      <c r="FA426" s="37"/>
      <c r="FB426" s="37"/>
      <c r="FC426" s="37"/>
      <c r="FD426" s="37"/>
      <c r="FE426" s="37"/>
      <c r="FF426" s="37"/>
      <c r="FG426" s="37"/>
      <c r="FH426" s="37"/>
      <c r="FI426" s="37"/>
      <c r="FJ426" s="37"/>
      <c r="FK426" s="37"/>
      <c r="FL426" s="37"/>
      <c r="FM426" s="37"/>
      <c r="FN426" s="37"/>
      <c r="FO426" s="37"/>
      <c r="FP426" s="37"/>
      <c r="FQ426" s="37"/>
      <c r="FR426" s="37"/>
      <c r="FS426" s="37"/>
      <c r="FT426" s="37"/>
      <c r="FU426" s="37"/>
      <c r="FV426" s="37"/>
      <c r="FW426" s="37"/>
      <c r="FX426" s="37"/>
      <c r="FY426" s="37"/>
      <c r="FZ426" s="37"/>
      <c r="GA426" s="37"/>
      <c r="GB426" s="37"/>
      <c r="GC426" s="37"/>
      <c r="GD426" s="37"/>
      <c r="GE426" s="37"/>
      <c r="GF426" s="37"/>
      <c r="GG426" s="37"/>
      <c r="GH426" s="37"/>
      <c r="GI426" s="37"/>
      <c r="GJ426" s="37"/>
      <c r="GK426" s="37"/>
      <c r="GL426" s="37"/>
      <c r="GM426" s="37"/>
      <c r="GN426" s="37"/>
      <c r="GO426" s="37"/>
      <c r="GP426" s="37"/>
      <c r="GQ426" s="37"/>
      <c r="GR426" s="37"/>
      <c r="GS426" s="37"/>
      <c r="GT426" s="37"/>
      <c r="GU426" s="37"/>
      <c r="GV426" s="37"/>
      <c r="GW426" s="37"/>
      <c r="GX426" s="37"/>
      <c r="GY426" s="37"/>
      <c r="GZ426" s="37"/>
      <c r="HA426" s="37"/>
      <c r="HB426" s="37"/>
      <c r="HC426" s="37"/>
      <c r="HD426" s="37"/>
      <c r="HE426" s="37"/>
      <c r="HF426" s="37"/>
      <c r="HG426" s="37"/>
      <c r="HH426" s="37"/>
      <c r="HI426" s="37"/>
      <c r="HJ426" s="37"/>
      <c r="HK426" s="37"/>
      <c r="HL426" s="37"/>
      <c r="HM426" s="37"/>
      <c r="HN426" s="37"/>
      <c r="HO426" s="37"/>
      <c r="HP426" s="37"/>
      <c r="HQ426" s="37"/>
      <c r="HR426" s="37"/>
      <c r="HS426" s="37"/>
      <c r="HT426" s="37"/>
      <c r="HU426" s="37"/>
      <c r="HV426" s="37"/>
      <c r="HW426" s="37"/>
      <c r="HX426" s="37"/>
      <c r="HY426" s="37"/>
      <c r="HZ426" s="37"/>
      <c r="IA426" s="37"/>
      <c r="IB426" s="37"/>
      <c r="IC426" s="37"/>
      <c r="ID426" s="37"/>
      <c r="IE426" s="37"/>
      <c r="IF426" s="37"/>
      <c r="IG426" s="37"/>
      <c r="IH426" s="37"/>
      <c r="II426" s="37"/>
      <c r="IJ426" s="37"/>
      <c r="IK426" s="37"/>
      <c r="IL426" s="37"/>
    </row>
    <row r="427" spans="1:246" x14ac:dyDescent="0.2">
      <c r="A427" s="53" t="s">
        <v>171</v>
      </c>
      <c r="B427" s="54" t="s">
        <v>112</v>
      </c>
      <c r="C427" s="54" t="s">
        <v>113</v>
      </c>
      <c r="D427" s="54" t="s">
        <v>172</v>
      </c>
      <c r="E427" s="54" t="s">
        <v>114</v>
      </c>
      <c r="F427" s="2">
        <v>0.206288</v>
      </c>
      <c r="G427" s="2">
        <v>0.32418799999999998</v>
      </c>
      <c r="H427" s="2">
        <v>0.27935399999999999</v>
      </c>
      <c r="I427" s="2">
        <v>0.34235599999999999</v>
      </c>
      <c r="J427" s="2">
        <v>0.40723799999999999</v>
      </c>
      <c r="K427" s="2">
        <v>0.56455599999999995</v>
      </c>
      <c r="L427" s="2">
        <v>0.60345800000000005</v>
      </c>
      <c r="M427" s="2">
        <v>0.58957700000000002</v>
      </c>
      <c r="N427" s="2">
        <v>0.58765800000000001</v>
      </c>
      <c r="O427" s="2">
        <v>0.734294</v>
      </c>
      <c r="P427" s="2">
        <v>0.84324399999999999</v>
      </c>
      <c r="Q427" s="2">
        <v>0.88530600000000004</v>
      </c>
      <c r="R427" s="2">
        <v>0.97052000000000005</v>
      </c>
      <c r="S427" s="2">
        <v>1.0979239999999999</v>
      </c>
      <c r="T427" s="2">
        <v>1.039642</v>
      </c>
      <c r="U427" s="2">
        <v>1.0562290000000001</v>
      </c>
      <c r="V427" s="2">
        <v>1.169465</v>
      </c>
      <c r="W427" s="2">
        <v>1.284473</v>
      </c>
      <c r="X427" s="2">
        <v>1.4299269999999999</v>
      </c>
      <c r="Y427" s="2">
        <v>1.4750049999999999</v>
      </c>
      <c r="Z427" s="2">
        <v>1.3958429999999999</v>
      </c>
      <c r="AA427" s="2">
        <v>1.42763</v>
      </c>
      <c r="AB427" s="2">
        <v>1.4288240000000001</v>
      </c>
      <c r="AC427" s="2">
        <v>1.424204</v>
      </c>
      <c r="AD427" s="2">
        <v>1.531914</v>
      </c>
      <c r="AE427" s="2">
        <v>1.5516509999999999</v>
      </c>
      <c r="AF427" s="2">
        <v>1.582014</v>
      </c>
      <c r="AG427" s="2">
        <v>1.578938</v>
      </c>
      <c r="AH427" s="2">
        <v>1.5939179999999999</v>
      </c>
      <c r="AI427" s="2">
        <v>1.555226</v>
      </c>
      <c r="AJ427" s="2">
        <v>1.4827760000000001</v>
      </c>
      <c r="AK427" s="2">
        <v>1.434148</v>
      </c>
      <c r="AL427" s="2">
        <v>1.4396100000000001</v>
      </c>
      <c r="AM427" s="2">
        <v>1.390288</v>
      </c>
      <c r="AN427" s="2">
        <v>1.2997000000000001</v>
      </c>
      <c r="AO427" s="2">
        <v>1.2630999999999999</v>
      </c>
      <c r="AP427" s="2">
        <v>1.2882</v>
      </c>
      <c r="AQ427" s="2">
        <v>1.2907999999999999</v>
      </c>
      <c r="AR427" s="2">
        <v>1.277094</v>
      </c>
      <c r="AS427" s="2">
        <v>1.2558</v>
      </c>
      <c r="AT427" s="2">
        <v>1.2316</v>
      </c>
      <c r="AU427" s="2">
        <v>1.2458</v>
      </c>
      <c r="AV427" s="2">
        <v>1.2737000000000001</v>
      </c>
      <c r="AW427" s="2">
        <v>1.2625999999999999</v>
      </c>
      <c r="AX427" s="2">
        <v>1.244963</v>
      </c>
      <c r="AY427" s="2">
        <v>1.2465250000000001</v>
      </c>
      <c r="AZ427" s="2">
        <v>1.2505109999999999</v>
      </c>
      <c r="BA427" s="2">
        <v>1.248801</v>
      </c>
      <c r="BB427" s="2">
        <v>1.3099099999999999</v>
      </c>
      <c r="BC427" s="2">
        <v>1.292451</v>
      </c>
      <c r="BD427" s="2">
        <v>1.267328</v>
      </c>
      <c r="BE427" s="2">
        <v>1.2969360000000001</v>
      </c>
      <c r="BF427" s="2">
        <v>1.309132</v>
      </c>
      <c r="BG427" s="58">
        <f>BF427+(BF427*BQ427)</f>
        <v>1.2801785907150438</v>
      </c>
      <c r="BH427" s="38"/>
      <c r="BI427" s="54" t="s">
        <v>171</v>
      </c>
      <c r="BJ427" s="54" t="s">
        <v>115</v>
      </c>
      <c r="BK427" s="2"/>
      <c r="BL427" s="2"/>
      <c r="BM427" s="2">
        <v>1.3094300000000001</v>
      </c>
      <c r="BN427" s="2">
        <v>1.28047</v>
      </c>
      <c r="BO427" s="57"/>
      <c r="BP427" s="57"/>
      <c r="BQ427" s="57">
        <f>(BN427-BM427)/BM427</f>
        <v>-2.2116493436075312E-2</v>
      </c>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c r="CY427" s="37"/>
      <c r="CZ427" s="37"/>
      <c r="DA427" s="37"/>
      <c r="DB427" s="37"/>
      <c r="DC427" s="37"/>
      <c r="DD427" s="37"/>
      <c r="DE427" s="37"/>
      <c r="DF427" s="37"/>
      <c r="DG427" s="37"/>
      <c r="DH427" s="37"/>
      <c r="DI427" s="37"/>
      <c r="DJ427" s="37"/>
      <c r="DK427" s="37"/>
      <c r="DL427" s="37"/>
      <c r="DM427" s="37"/>
      <c r="DN427" s="37"/>
      <c r="DO427" s="37"/>
      <c r="DP427" s="37"/>
      <c r="DQ427" s="37"/>
      <c r="DR427" s="37"/>
      <c r="DS427" s="37"/>
      <c r="DT427" s="37"/>
      <c r="DU427" s="37"/>
      <c r="DV427" s="37"/>
      <c r="DW427" s="37"/>
      <c r="DX427" s="37"/>
      <c r="DY427" s="37"/>
      <c r="DZ427" s="37"/>
      <c r="EA427" s="37"/>
      <c r="EB427" s="37"/>
      <c r="EC427" s="37"/>
      <c r="ED427" s="37"/>
      <c r="EE427" s="37"/>
      <c r="EF427" s="37"/>
      <c r="EG427" s="37"/>
      <c r="EH427" s="37"/>
      <c r="EI427" s="37"/>
      <c r="EJ427" s="37"/>
      <c r="EK427" s="37"/>
      <c r="EL427" s="37"/>
      <c r="EM427" s="37"/>
      <c r="EN427" s="37"/>
      <c r="EO427" s="37"/>
      <c r="EP427" s="37"/>
      <c r="EQ427" s="37"/>
      <c r="ER427" s="37"/>
      <c r="ES427" s="37"/>
      <c r="ET427" s="37"/>
      <c r="EU427" s="37"/>
      <c r="EV427" s="37"/>
      <c r="EW427" s="37"/>
      <c r="EX427" s="37"/>
      <c r="EY427" s="37"/>
      <c r="EZ427" s="37"/>
      <c r="FA427" s="37"/>
      <c r="FB427" s="37"/>
      <c r="FC427" s="37"/>
      <c r="FD427" s="37"/>
      <c r="FE427" s="37"/>
      <c r="FF427" s="37"/>
      <c r="FG427" s="37"/>
      <c r="FH427" s="37"/>
      <c r="FI427" s="37"/>
      <c r="FJ427" s="37"/>
      <c r="FK427" s="37"/>
      <c r="FL427" s="37"/>
      <c r="FM427" s="37"/>
      <c r="FN427" s="37"/>
      <c r="FO427" s="37"/>
      <c r="FP427" s="37"/>
      <c r="FQ427" s="37"/>
      <c r="FR427" s="37"/>
      <c r="FS427" s="37"/>
      <c r="FT427" s="37"/>
      <c r="FU427" s="37"/>
      <c r="FV427" s="37"/>
      <c r="FW427" s="37"/>
      <c r="FX427" s="37"/>
      <c r="FY427" s="37"/>
      <c r="FZ427" s="37"/>
      <c r="GA427" s="37"/>
      <c r="GB427" s="37"/>
      <c r="GC427" s="37"/>
      <c r="GD427" s="37"/>
      <c r="GE427" s="37"/>
      <c r="GF427" s="37"/>
      <c r="GG427" s="37"/>
      <c r="GH427" s="37"/>
      <c r="GI427" s="37"/>
      <c r="GJ427" s="37"/>
      <c r="GK427" s="37"/>
      <c r="GL427" s="37"/>
      <c r="GM427" s="37"/>
      <c r="GN427" s="37"/>
      <c r="GO427" s="37"/>
      <c r="GP427" s="37"/>
      <c r="GQ427" s="37"/>
      <c r="GR427" s="37"/>
      <c r="GS427" s="37"/>
      <c r="GT427" s="37"/>
      <c r="GU427" s="37"/>
      <c r="GV427" s="37"/>
      <c r="GW427" s="37"/>
      <c r="GX427" s="37"/>
      <c r="GY427" s="37"/>
      <c r="GZ427" s="37"/>
      <c r="HA427" s="37"/>
      <c r="HB427" s="37"/>
      <c r="HC427" s="37"/>
      <c r="HD427" s="37"/>
      <c r="HE427" s="37"/>
      <c r="HF427" s="37"/>
      <c r="HG427" s="37"/>
      <c r="HH427" s="37"/>
      <c r="HI427" s="37"/>
      <c r="HJ427" s="37"/>
      <c r="HK427" s="37"/>
      <c r="HL427" s="37"/>
      <c r="HM427" s="37"/>
      <c r="HN427" s="37"/>
      <c r="HO427" s="37"/>
      <c r="HP427" s="37"/>
      <c r="HQ427" s="37"/>
      <c r="HR427" s="37"/>
      <c r="HS427" s="37"/>
      <c r="HT427" s="37"/>
      <c r="HU427" s="37"/>
      <c r="HV427" s="37"/>
      <c r="HW427" s="37"/>
      <c r="HX427" s="37"/>
      <c r="HY427" s="37"/>
      <c r="HZ427" s="37"/>
      <c r="IA427" s="37"/>
      <c r="IB427" s="37"/>
      <c r="IC427" s="37"/>
      <c r="ID427" s="37"/>
      <c r="IE427" s="37"/>
      <c r="IF427" s="37"/>
      <c r="IG427" s="37"/>
      <c r="IH427" s="37"/>
      <c r="II427" s="37"/>
      <c r="IJ427" s="37"/>
      <c r="IK427" s="37"/>
      <c r="IL427" s="37"/>
    </row>
    <row r="428" spans="1:246" x14ac:dyDescent="0.2">
      <c r="A428" s="49" t="s">
        <v>175</v>
      </c>
      <c r="B428" s="50" t="s">
        <v>163</v>
      </c>
      <c r="C428" s="50" t="s">
        <v>164</v>
      </c>
      <c r="D428" s="50" t="s">
        <v>176</v>
      </c>
      <c r="E428" s="50" t="s">
        <v>166</v>
      </c>
      <c r="F428" s="1">
        <v>103.01600000000001</v>
      </c>
      <c r="G428" s="1">
        <v>120.01600000000001</v>
      </c>
      <c r="H428" s="1">
        <v>137.01599999999999</v>
      </c>
      <c r="I428" s="1">
        <v>135.017</v>
      </c>
      <c r="J428" s="1">
        <v>155.017</v>
      </c>
      <c r="K428" s="1">
        <v>180.017</v>
      </c>
      <c r="L428" s="1">
        <v>217.018</v>
      </c>
      <c r="M428" s="1">
        <v>243.018</v>
      </c>
      <c r="N428" s="1">
        <v>292.01799999999997</v>
      </c>
      <c r="O428" s="1">
        <v>354.01799999999997</v>
      </c>
      <c r="P428" s="1">
        <v>388.01799999999997</v>
      </c>
      <c r="Q428" s="1">
        <v>441.18900000000002</v>
      </c>
      <c r="R428" s="1">
        <v>487.48099999999999</v>
      </c>
      <c r="S428" s="1">
        <v>514.27800000000002</v>
      </c>
      <c r="T428" s="1">
        <v>505.262</v>
      </c>
      <c r="U428" s="1">
        <v>545.01900000000001</v>
      </c>
      <c r="V428" s="1">
        <v>604.70600000000002</v>
      </c>
      <c r="W428" s="1">
        <v>658.08900000000006</v>
      </c>
      <c r="X428" s="1">
        <v>690.70600000000002</v>
      </c>
      <c r="Y428" s="1">
        <v>709.13199999999995</v>
      </c>
      <c r="Z428" s="1">
        <v>706.97799999999995</v>
      </c>
      <c r="AA428" s="1">
        <v>732.70399999999995</v>
      </c>
      <c r="AB428" s="1">
        <v>797.95600000000002</v>
      </c>
      <c r="AC428" s="1">
        <v>803.87</v>
      </c>
      <c r="AD428" s="1">
        <v>725.23299999999995</v>
      </c>
      <c r="AE428" s="1">
        <v>728.11</v>
      </c>
      <c r="AF428" s="1">
        <v>745.29700000000003</v>
      </c>
      <c r="AG428" s="1">
        <v>743.89599999999996</v>
      </c>
      <c r="AH428" s="1">
        <v>728.76</v>
      </c>
      <c r="AI428" s="1">
        <v>708.31799999999998</v>
      </c>
      <c r="AJ428" s="1">
        <v>682.78800000000001</v>
      </c>
      <c r="AK428" s="1">
        <v>680.86599999999999</v>
      </c>
      <c r="AL428" s="1">
        <v>679.01900000000001</v>
      </c>
      <c r="AM428" s="1">
        <v>649.10500000000002</v>
      </c>
      <c r="AN428" s="1">
        <v>656.37099999999998</v>
      </c>
      <c r="AO428" s="1">
        <v>638.75400000000002</v>
      </c>
      <c r="AP428" s="1">
        <v>629.19899999999996</v>
      </c>
      <c r="AQ428" s="1">
        <v>612.56500000000005</v>
      </c>
      <c r="AR428" s="1">
        <v>609.49099999999999</v>
      </c>
      <c r="AS428" s="1">
        <v>604.89800000000002</v>
      </c>
      <c r="AT428" s="1">
        <v>609.48699999999997</v>
      </c>
      <c r="AU428" s="1">
        <v>627.58799999999997</v>
      </c>
      <c r="AV428" s="1">
        <v>631.41800000000001</v>
      </c>
      <c r="AW428" s="1">
        <v>633.40300000000002</v>
      </c>
      <c r="AX428" s="1">
        <v>661.09400000000005</v>
      </c>
      <c r="AY428" s="1">
        <v>717.84699999999998</v>
      </c>
      <c r="AZ428" s="1">
        <v>725.34400000000005</v>
      </c>
      <c r="BA428" s="1">
        <v>732.41300000000001</v>
      </c>
      <c r="BB428" s="1">
        <v>737.98099999999999</v>
      </c>
      <c r="BC428" s="1">
        <v>732.73400000000004</v>
      </c>
      <c r="BD428" s="1">
        <v>714.06600000000003</v>
      </c>
      <c r="BE428" s="1">
        <v>748.52099999999996</v>
      </c>
      <c r="BF428" s="1">
        <v>748.64099999999996</v>
      </c>
      <c r="BG428" s="1"/>
      <c r="BH428" s="38"/>
      <c r="BI428" s="50"/>
      <c r="BJ428" s="50"/>
      <c r="BK428" s="70"/>
      <c r="BL428" s="70"/>
      <c r="BM428" s="1"/>
      <c r="BN428" s="1"/>
      <c r="BO428" s="1"/>
      <c r="BP428" s="1"/>
      <c r="BQ428" s="1"/>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c r="CY428" s="37"/>
      <c r="CZ428" s="37"/>
      <c r="DA428" s="37"/>
      <c r="DB428" s="37"/>
      <c r="DC428" s="37"/>
      <c r="DD428" s="37"/>
      <c r="DE428" s="37"/>
      <c r="DF428" s="37"/>
      <c r="DG428" s="37"/>
      <c r="DH428" s="37"/>
      <c r="DI428" s="37"/>
      <c r="DJ428" s="37"/>
      <c r="DK428" s="37"/>
      <c r="DL428" s="37"/>
      <c r="DM428" s="37"/>
      <c r="DN428" s="37"/>
      <c r="DO428" s="37"/>
      <c r="DP428" s="37"/>
      <c r="DQ428" s="37"/>
      <c r="DR428" s="37"/>
      <c r="DS428" s="37"/>
      <c r="DT428" s="37"/>
      <c r="DU428" s="37"/>
      <c r="DV428" s="37"/>
      <c r="DW428" s="37"/>
      <c r="DX428" s="37"/>
      <c r="DY428" s="37"/>
      <c r="DZ428" s="37"/>
      <c r="EA428" s="37"/>
      <c r="EB428" s="37"/>
      <c r="EC428" s="37"/>
      <c r="ED428" s="37"/>
      <c r="EE428" s="37"/>
      <c r="EF428" s="37"/>
      <c r="EG428" s="37"/>
      <c r="EH428" s="37"/>
      <c r="EI428" s="37"/>
      <c r="EJ428" s="37"/>
      <c r="EK428" s="37"/>
      <c r="EL428" s="37"/>
      <c r="EM428" s="37"/>
      <c r="EN428" s="37"/>
      <c r="EO428" s="37"/>
      <c r="EP428" s="37"/>
      <c r="EQ428" s="37"/>
      <c r="ER428" s="37"/>
      <c r="ES428" s="37"/>
      <c r="ET428" s="37"/>
      <c r="EU428" s="37"/>
      <c r="EV428" s="37"/>
      <c r="EW428" s="37"/>
      <c r="EX428" s="37"/>
      <c r="EY428" s="37"/>
      <c r="EZ428" s="37"/>
      <c r="FA428" s="37"/>
      <c r="FB428" s="37"/>
      <c r="FC428" s="37"/>
      <c r="FD428" s="37"/>
      <c r="FE428" s="37"/>
      <c r="FF428" s="37"/>
      <c r="FG428" s="37"/>
      <c r="FH428" s="37"/>
      <c r="FI428" s="37"/>
      <c r="FJ428" s="37"/>
      <c r="FK428" s="37"/>
      <c r="FL428" s="37"/>
      <c r="FM428" s="37"/>
      <c r="FN428" s="37"/>
      <c r="FO428" s="37"/>
      <c r="FP428" s="37"/>
      <c r="FQ428" s="37"/>
      <c r="FR428" s="37"/>
      <c r="FS428" s="37"/>
      <c r="FT428" s="37"/>
      <c r="FU428" s="37"/>
      <c r="FV428" s="37"/>
      <c r="FW428" s="37"/>
      <c r="FX428" s="37"/>
      <c r="FY428" s="37"/>
      <c r="FZ428" s="37"/>
      <c r="GA428" s="37"/>
      <c r="GB428" s="37"/>
      <c r="GC428" s="37"/>
      <c r="GD428" s="37"/>
      <c r="GE428" s="37"/>
      <c r="GF428" s="37"/>
      <c r="GG428" s="37"/>
      <c r="GH428" s="37"/>
      <c r="GI428" s="37"/>
      <c r="GJ428" s="37"/>
      <c r="GK428" s="37"/>
      <c r="GL428" s="37"/>
      <c r="GM428" s="37"/>
      <c r="GN428" s="37"/>
      <c r="GO428" s="37"/>
      <c r="GP428" s="37"/>
      <c r="GQ428" s="37"/>
      <c r="GR428" s="37"/>
      <c r="GS428" s="37"/>
      <c r="GT428" s="37"/>
      <c r="GU428" s="37"/>
      <c r="GV428" s="37"/>
      <c r="GW428" s="37"/>
      <c r="GX428" s="37"/>
      <c r="GY428" s="37"/>
      <c r="GZ428" s="37"/>
      <c r="HA428" s="37"/>
      <c r="HB428" s="37"/>
      <c r="HC428" s="37"/>
      <c r="HD428" s="37"/>
      <c r="HE428" s="37"/>
      <c r="HF428" s="37"/>
      <c r="HG428" s="37"/>
      <c r="HH428" s="37"/>
      <c r="HI428" s="37"/>
      <c r="HJ428" s="37"/>
      <c r="HK428" s="37"/>
      <c r="HL428" s="37"/>
      <c r="HM428" s="37"/>
      <c r="HN428" s="37"/>
      <c r="HO428" s="37"/>
      <c r="HP428" s="37"/>
      <c r="HQ428" s="37"/>
      <c r="HR428" s="37"/>
      <c r="HS428" s="37"/>
      <c r="HT428" s="37"/>
      <c r="HU428" s="37"/>
      <c r="HV428" s="37"/>
      <c r="HW428" s="37"/>
      <c r="HX428" s="37"/>
      <c r="HY428" s="37"/>
      <c r="HZ428" s="37"/>
      <c r="IA428" s="37"/>
      <c r="IB428" s="37"/>
      <c r="IC428" s="37"/>
      <c r="ID428" s="37"/>
      <c r="IE428" s="37"/>
      <c r="IF428" s="37"/>
      <c r="IG428" s="37"/>
      <c r="IH428" s="37"/>
      <c r="II428" s="37"/>
      <c r="IJ428" s="37"/>
      <c r="IK428" s="37"/>
      <c r="IL428" s="37"/>
    </row>
    <row r="429" spans="1:246" x14ac:dyDescent="0.2">
      <c r="A429" s="53" t="s">
        <v>175</v>
      </c>
      <c r="B429" s="54" t="s">
        <v>168</v>
      </c>
      <c r="C429" s="54" t="s">
        <v>169</v>
      </c>
      <c r="D429" s="54" t="s">
        <v>176</v>
      </c>
      <c r="E429" s="54" t="s">
        <v>170</v>
      </c>
      <c r="F429" s="55">
        <v>1.2818200000000002</v>
      </c>
      <c r="G429" s="55">
        <v>1.2918940000000001</v>
      </c>
      <c r="H429" s="55">
        <v>1.299469</v>
      </c>
      <c r="I429" s="55">
        <v>1.304473</v>
      </c>
      <c r="J429" s="55">
        <v>1.3185069999999999</v>
      </c>
      <c r="K429" s="55">
        <v>1.333585</v>
      </c>
      <c r="L429" s="55">
        <v>1.345566</v>
      </c>
      <c r="M429" s="55">
        <v>1.350962</v>
      </c>
      <c r="N429" s="55">
        <v>1.3703370000000001</v>
      </c>
      <c r="O429" s="55">
        <v>1.3844749999999999</v>
      </c>
      <c r="P429" s="55">
        <v>1.391737</v>
      </c>
      <c r="Q429" s="55">
        <v>1.410466</v>
      </c>
      <c r="R429" s="55">
        <v>1.4045290000000001</v>
      </c>
      <c r="S429" s="55">
        <v>1.4092709999999999</v>
      </c>
      <c r="T429" s="55">
        <v>1.464448</v>
      </c>
      <c r="U429" s="55">
        <v>1.5125620000000002</v>
      </c>
      <c r="V429" s="55">
        <v>1.493541</v>
      </c>
      <c r="W429" s="55">
        <v>1.526616</v>
      </c>
      <c r="X429" s="55">
        <v>1.580751</v>
      </c>
      <c r="Y429" s="55">
        <v>1.590886</v>
      </c>
      <c r="Z429" s="55">
        <v>1.591521</v>
      </c>
      <c r="AA429" s="55">
        <v>1.6154979999999999</v>
      </c>
      <c r="AB429" s="55">
        <v>1.552848</v>
      </c>
      <c r="AC429" s="55">
        <v>1.614511</v>
      </c>
      <c r="AD429" s="55">
        <v>1.8657729999999999</v>
      </c>
      <c r="AE429" s="55">
        <v>1.8912939999999998</v>
      </c>
      <c r="AF429" s="55">
        <v>1.916596</v>
      </c>
      <c r="AG429" s="55">
        <v>1.9429749999999999</v>
      </c>
      <c r="AH429" s="55">
        <v>1.9530779999999999</v>
      </c>
      <c r="AI429" s="55">
        <v>1.9641599999999999</v>
      </c>
      <c r="AJ429" s="55">
        <v>1.9872290000000001</v>
      </c>
      <c r="AK429" s="55">
        <v>2.0048220000000003</v>
      </c>
      <c r="AL429" s="55">
        <v>1.9410580000000002</v>
      </c>
      <c r="AM429" s="55">
        <v>1.934995</v>
      </c>
      <c r="AN429" s="55">
        <v>1.9069599999999998</v>
      </c>
      <c r="AO429" s="55">
        <v>1.9347529999999999</v>
      </c>
      <c r="AP429" s="55">
        <v>1.961198</v>
      </c>
      <c r="AQ429" s="55">
        <v>1.978048</v>
      </c>
      <c r="AR429" s="55">
        <v>1.9894810000000001</v>
      </c>
      <c r="AS429" s="55">
        <v>1.9747729999999999</v>
      </c>
      <c r="AT429" s="55">
        <v>1.9958229999999999</v>
      </c>
      <c r="AU429" s="55">
        <v>1.9584520000000001</v>
      </c>
      <c r="AV429" s="55">
        <v>1.9634770000000001</v>
      </c>
      <c r="AW429" s="55">
        <v>1.9608310000000002</v>
      </c>
      <c r="AX429" s="55">
        <v>1.925832</v>
      </c>
      <c r="AY429" s="55">
        <v>1.9038630000000001</v>
      </c>
      <c r="AZ429" s="55">
        <v>1.8834060000000001</v>
      </c>
      <c r="BA429" s="55">
        <v>1.8696009999999998</v>
      </c>
      <c r="BB429" s="55">
        <v>1.9153720000000001</v>
      </c>
      <c r="BC429" s="55">
        <v>1.9337</v>
      </c>
      <c r="BD429" s="55">
        <v>1.9298150000000001</v>
      </c>
      <c r="BE429" s="55">
        <v>1.929959</v>
      </c>
      <c r="BF429" s="55">
        <v>1.936863</v>
      </c>
      <c r="BG429" s="55"/>
      <c r="BH429" s="38"/>
      <c r="BI429" s="54"/>
      <c r="BJ429" s="54"/>
      <c r="BK429" s="55"/>
      <c r="BL429" s="55"/>
      <c r="BM429" s="55"/>
      <c r="BN429" s="55"/>
      <c r="BO429" s="2"/>
      <c r="BP429" s="2"/>
      <c r="BQ429" s="2"/>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c r="DL429" s="37"/>
      <c r="DM429" s="37"/>
      <c r="DN429" s="37"/>
      <c r="DO429" s="37"/>
      <c r="DP429" s="37"/>
      <c r="DQ429" s="37"/>
      <c r="DR429" s="37"/>
      <c r="DS429" s="37"/>
      <c r="DT429" s="37"/>
      <c r="DU429" s="37"/>
      <c r="DV429" s="37"/>
      <c r="DW429" s="37"/>
      <c r="DX429" s="37"/>
      <c r="DY429" s="37"/>
      <c r="DZ429" s="37"/>
      <c r="EA429" s="37"/>
      <c r="EB429" s="37"/>
      <c r="EC429" s="37"/>
      <c r="ED429" s="37"/>
      <c r="EE429" s="37"/>
      <c r="EF429" s="37"/>
      <c r="EG429" s="37"/>
      <c r="EH429" s="37"/>
      <c r="EI429" s="37"/>
      <c r="EJ429" s="37"/>
      <c r="EK429" s="37"/>
      <c r="EL429" s="37"/>
      <c r="EM429" s="37"/>
      <c r="EN429" s="37"/>
      <c r="EO429" s="37"/>
      <c r="EP429" s="37"/>
      <c r="EQ429" s="37"/>
      <c r="ER429" s="37"/>
      <c r="ES429" s="37"/>
      <c r="ET429" s="37"/>
      <c r="EU429" s="37"/>
      <c r="EV429" s="37"/>
      <c r="EW429" s="37"/>
      <c r="EX429" s="37"/>
      <c r="EY429" s="37"/>
      <c r="EZ429" s="37"/>
      <c r="FA429" s="37"/>
      <c r="FB429" s="37"/>
      <c r="FC429" s="37"/>
      <c r="FD429" s="37"/>
      <c r="FE429" s="37"/>
      <c r="FF429" s="37"/>
      <c r="FG429" s="37"/>
      <c r="FH429" s="37"/>
      <c r="FI429" s="37"/>
      <c r="FJ429" s="37"/>
      <c r="FK429" s="37"/>
      <c r="FL429" s="37"/>
      <c r="FM429" s="37"/>
      <c r="FN429" s="37"/>
      <c r="FO429" s="37"/>
      <c r="FP429" s="37"/>
      <c r="FQ429" s="37"/>
      <c r="FR429" s="37"/>
      <c r="FS429" s="37"/>
      <c r="FT429" s="37"/>
      <c r="FU429" s="37"/>
      <c r="FV429" s="37"/>
      <c r="FW429" s="37"/>
      <c r="FX429" s="37"/>
      <c r="FY429" s="37"/>
      <c r="FZ429" s="37"/>
      <c r="GA429" s="37"/>
      <c r="GB429" s="37"/>
      <c r="GC429" s="37"/>
      <c r="GD429" s="37"/>
      <c r="GE429" s="37"/>
      <c r="GF429" s="37"/>
      <c r="GG429" s="37"/>
      <c r="GH429" s="37"/>
      <c r="GI429" s="37"/>
      <c r="GJ429" s="37"/>
      <c r="GK429" s="37"/>
      <c r="GL429" s="37"/>
      <c r="GM429" s="37"/>
      <c r="GN429" s="37"/>
      <c r="GO429" s="37"/>
      <c r="GP429" s="37"/>
      <c r="GQ429" s="37"/>
      <c r="GR429" s="37"/>
      <c r="GS429" s="37"/>
      <c r="GT429" s="37"/>
      <c r="GU429" s="37"/>
      <c r="GV429" s="37"/>
      <c r="GW429" s="37"/>
      <c r="GX429" s="37"/>
      <c r="GY429" s="37"/>
      <c r="GZ429" s="37"/>
      <c r="HA429" s="37"/>
      <c r="HB429" s="37"/>
      <c r="HC429" s="37"/>
      <c r="HD429" s="37"/>
      <c r="HE429" s="37"/>
      <c r="HF429" s="37"/>
      <c r="HG429" s="37"/>
      <c r="HH429" s="37"/>
      <c r="HI429" s="37"/>
      <c r="HJ429" s="37"/>
      <c r="HK429" s="37"/>
      <c r="HL429" s="37"/>
      <c r="HM429" s="37"/>
      <c r="HN429" s="37"/>
      <c r="HO429" s="37"/>
      <c r="HP429" s="37"/>
      <c r="HQ429" s="37"/>
      <c r="HR429" s="37"/>
      <c r="HS429" s="37"/>
      <c r="HT429" s="37"/>
      <c r="HU429" s="37"/>
      <c r="HV429" s="37"/>
      <c r="HW429" s="37"/>
      <c r="HX429" s="37"/>
      <c r="HY429" s="37"/>
      <c r="HZ429" s="37"/>
      <c r="IA429" s="37"/>
      <c r="IB429" s="37"/>
      <c r="IC429" s="37"/>
      <c r="ID429" s="37"/>
      <c r="IE429" s="37"/>
      <c r="IF429" s="37"/>
      <c r="IG429" s="37"/>
      <c r="IH429" s="37"/>
      <c r="II429" s="37"/>
      <c r="IJ429" s="37"/>
      <c r="IK429" s="37"/>
      <c r="IL429" s="37"/>
    </row>
    <row r="430" spans="1:246" x14ac:dyDescent="0.2">
      <c r="A430" s="53" t="s">
        <v>175</v>
      </c>
      <c r="B430" s="54" t="s">
        <v>112</v>
      </c>
      <c r="C430" s="54" t="s">
        <v>113</v>
      </c>
      <c r="D430" s="54" t="s">
        <v>176</v>
      </c>
      <c r="E430" s="54" t="s">
        <v>114</v>
      </c>
      <c r="F430" s="2">
        <v>0.132048</v>
      </c>
      <c r="G430" s="2">
        <v>0.15504799999999999</v>
      </c>
      <c r="H430" s="2">
        <v>0.17804800000000001</v>
      </c>
      <c r="I430" s="2">
        <v>0.176126</v>
      </c>
      <c r="J430" s="2">
        <v>0.20439099999999999</v>
      </c>
      <c r="K430" s="2">
        <v>0.240068</v>
      </c>
      <c r="L430" s="2">
        <v>0.29201199999999999</v>
      </c>
      <c r="M430" s="2">
        <v>0.32830799999999999</v>
      </c>
      <c r="N430" s="2">
        <v>0.40016299999999999</v>
      </c>
      <c r="O430" s="2">
        <v>0.49012899999999998</v>
      </c>
      <c r="P430" s="2">
        <v>0.54001900000000003</v>
      </c>
      <c r="Q430" s="2">
        <v>0.622282</v>
      </c>
      <c r="R430" s="2">
        <v>0.68468099999999998</v>
      </c>
      <c r="S430" s="2">
        <v>0.72475699999999998</v>
      </c>
      <c r="T430" s="2">
        <v>0.73992999999999998</v>
      </c>
      <c r="U430" s="2">
        <v>0.82437499999999997</v>
      </c>
      <c r="V430" s="2">
        <v>0.90315299999999998</v>
      </c>
      <c r="W430" s="2">
        <v>1.0046489999999999</v>
      </c>
      <c r="X430" s="2">
        <v>1.091834</v>
      </c>
      <c r="Y430" s="2">
        <v>1.1281479999999999</v>
      </c>
      <c r="Z430" s="2">
        <v>1.12517</v>
      </c>
      <c r="AA430" s="2">
        <v>1.1836819999999999</v>
      </c>
      <c r="AB430" s="2">
        <v>1.239104</v>
      </c>
      <c r="AC430" s="2">
        <v>1.297857</v>
      </c>
      <c r="AD430" s="2">
        <v>1.3531200000000001</v>
      </c>
      <c r="AE430" s="2">
        <v>1.37707</v>
      </c>
      <c r="AF430" s="2">
        <v>1.4284330000000001</v>
      </c>
      <c r="AG430" s="2">
        <v>1.445371</v>
      </c>
      <c r="AH430" s="2">
        <v>1.423325</v>
      </c>
      <c r="AI430" s="2">
        <v>1.3912500000000001</v>
      </c>
      <c r="AJ430" s="2">
        <v>1.3568560000000001</v>
      </c>
      <c r="AK430" s="2">
        <v>1.3650150000000001</v>
      </c>
      <c r="AL430" s="2">
        <v>1.3180149999999999</v>
      </c>
      <c r="AM430" s="2">
        <v>1.2560150000000001</v>
      </c>
      <c r="AN430" s="2">
        <v>1.251673</v>
      </c>
      <c r="AO430" s="2">
        <v>1.2358309999999999</v>
      </c>
      <c r="AP430" s="2">
        <v>1.233984</v>
      </c>
      <c r="AQ430" s="2">
        <v>1.2116830000000001</v>
      </c>
      <c r="AR430" s="2">
        <v>1.2125710000000001</v>
      </c>
      <c r="AS430" s="2">
        <v>1.194536</v>
      </c>
      <c r="AT430" s="2">
        <v>1.2164280000000001</v>
      </c>
      <c r="AU430" s="2">
        <v>1.229101</v>
      </c>
      <c r="AV430" s="2">
        <v>1.2397750000000001</v>
      </c>
      <c r="AW430" s="2">
        <v>1.2419960000000001</v>
      </c>
      <c r="AX430" s="2">
        <v>1.273156</v>
      </c>
      <c r="AY430" s="2">
        <v>1.366682</v>
      </c>
      <c r="AZ430" s="2">
        <v>1.366117</v>
      </c>
      <c r="BA430" s="2">
        <v>1.3693200000000001</v>
      </c>
      <c r="BB430" s="2">
        <v>1.413508</v>
      </c>
      <c r="BC430" s="2">
        <v>1.4168879999999999</v>
      </c>
      <c r="BD430" s="2">
        <v>1.378015</v>
      </c>
      <c r="BE430" s="2">
        <v>1.444615</v>
      </c>
      <c r="BF430" s="2">
        <v>1.4500150000000001</v>
      </c>
      <c r="BG430" s="58">
        <f>BF430+(BF430*BQ430)</f>
        <v>1.4994682352739466</v>
      </c>
      <c r="BH430" s="38"/>
      <c r="BI430" s="54" t="s">
        <v>175</v>
      </c>
      <c r="BJ430" s="54" t="s">
        <v>115</v>
      </c>
      <c r="BK430" s="2"/>
      <c r="BL430" s="2"/>
      <c r="BM430" s="2">
        <v>1.4581300000000001</v>
      </c>
      <c r="BN430" s="2">
        <v>1.50786</v>
      </c>
      <c r="BO430" s="57"/>
      <c r="BP430" s="57"/>
      <c r="BQ430" s="57">
        <f>(BN430-BM430)/BM430</f>
        <v>3.4105326685549178E-2</v>
      </c>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c r="DL430" s="37"/>
      <c r="DM430" s="37"/>
      <c r="DN430" s="37"/>
      <c r="DO430" s="37"/>
      <c r="DP430" s="37"/>
      <c r="DQ430" s="37"/>
      <c r="DR430" s="37"/>
      <c r="DS430" s="37"/>
      <c r="DT430" s="37"/>
      <c r="DU430" s="37"/>
      <c r="DV430" s="37"/>
      <c r="DW430" s="37"/>
      <c r="DX430" s="37"/>
      <c r="DY430" s="37"/>
      <c r="DZ430" s="37"/>
      <c r="EA430" s="37"/>
      <c r="EB430" s="37"/>
      <c r="EC430" s="37"/>
      <c r="ED430" s="37"/>
      <c r="EE430" s="37"/>
      <c r="EF430" s="37"/>
      <c r="EG430" s="37"/>
      <c r="EH430" s="37"/>
      <c r="EI430" s="37"/>
      <c r="EJ430" s="37"/>
      <c r="EK430" s="37"/>
      <c r="EL430" s="37"/>
      <c r="EM430" s="37"/>
      <c r="EN430" s="37"/>
      <c r="EO430" s="37"/>
      <c r="EP430" s="37"/>
      <c r="EQ430" s="37"/>
      <c r="ER430" s="37"/>
      <c r="ES430" s="37"/>
      <c r="ET430" s="37"/>
      <c r="EU430" s="37"/>
      <c r="EV430" s="37"/>
      <c r="EW430" s="37"/>
      <c r="EX430" s="37"/>
      <c r="EY430" s="37"/>
      <c r="EZ430" s="37"/>
      <c r="FA430" s="37"/>
      <c r="FB430" s="37"/>
      <c r="FC430" s="37"/>
      <c r="FD430" s="37"/>
      <c r="FE430" s="37"/>
      <c r="FF430" s="37"/>
      <c r="FG430" s="37"/>
      <c r="FH430" s="37"/>
      <c r="FI430" s="37"/>
      <c r="FJ430" s="37"/>
      <c r="FK430" s="37"/>
      <c r="FL430" s="37"/>
      <c r="FM430" s="37"/>
      <c r="FN430" s="37"/>
      <c r="FO430" s="37"/>
      <c r="FP430" s="37"/>
      <c r="FQ430" s="37"/>
      <c r="FR430" s="37"/>
      <c r="FS430" s="37"/>
      <c r="FT430" s="37"/>
      <c r="FU430" s="37"/>
      <c r="FV430" s="37"/>
      <c r="FW430" s="37"/>
      <c r="FX430" s="37"/>
      <c r="FY430" s="37"/>
      <c r="FZ430" s="37"/>
      <c r="GA430" s="37"/>
      <c r="GB430" s="37"/>
      <c r="GC430" s="37"/>
      <c r="GD430" s="37"/>
      <c r="GE430" s="37"/>
      <c r="GF430" s="37"/>
      <c r="GG430" s="37"/>
      <c r="GH430" s="37"/>
      <c r="GI430" s="37"/>
      <c r="GJ430" s="37"/>
      <c r="GK430" s="37"/>
      <c r="GL430" s="37"/>
      <c r="GM430" s="37"/>
      <c r="GN430" s="37"/>
      <c r="GO430" s="37"/>
      <c r="GP430" s="37"/>
      <c r="GQ430" s="37"/>
      <c r="GR430" s="37"/>
      <c r="GS430" s="37"/>
      <c r="GT430" s="37"/>
      <c r="GU430" s="37"/>
      <c r="GV430" s="37"/>
      <c r="GW430" s="37"/>
      <c r="GX430" s="37"/>
      <c r="GY430" s="37"/>
      <c r="GZ430" s="37"/>
      <c r="HA430" s="37"/>
      <c r="HB430" s="37"/>
      <c r="HC430" s="37"/>
      <c r="HD430" s="37"/>
      <c r="HE430" s="37"/>
      <c r="HF430" s="37"/>
      <c r="HG430" s="37"/>
      <c r="HH430" s="37"/>
      <c r="HI430" s="37"/>
      <c r="HJ430" s="37"/>
      <c r="HK430" s="37"/>
      <c r="HL430" s="37"/>
      <c r="HM430" s="37"/>
      <c r="HN430" s="37"/>
      <c r="HO430" s="37"/>
      <c r="HP430" s="37"/>
      <c r="HQ430" s="37"/>
      <c r="HR430" s="37"/>
      <c r="HS430" s="37"/>
      <c r="HT430" s="37"/>
      <c r="HU430" s="37"/>
      <c r="HV430" s="37"/>
      <c r="HW430" s="37"/>
      <c r="HX430" s="37"/>
      <c r="HY430" s="37"/>
      <c r="HZ430" s="37"/>
      <c r="IA430" s="37"/>
      <c r="IB430" s="37"/>
      <c r="IC430" s="37"/>
      <c r="ID430" s="37"/>
      <c r="IE430" s="37"/>
      <c r="IF430" s="37"/>
      <c r="IG430" s="37"/>
      <c r="IH430" s="37"/>
      <c r="II430" s="37"/>
      <c r="IJ430" s="37"/>
      <c r="IK430" s="37"/>
      <c r="IL430" s="37"/>
    </row>
    <row r="431" spans="1:246" x14ac:dyDescent="0.2">
      <c r="A431" s="49" t="s">
        <v>177</v>
      </c>
      <c r="B431" s="50" t="s">
        <v>163</v>
      </c>
      <c r="C431" s="50" t="s">
        <v>164</v>
      </c>
      <c r="D431" s="50" t="s">
        <v>177</v>
      </c>
      <c r="E431" s="50" t="s">
        <v>166</v>
      </c>
      <c r="F431" s="1">
        <v>0.26224700000000001</v>
      </c>
      <c r="G431" s="1">
        <v>0.205428</v>
      </c>
      <c r="H431" s="1">
        <v>0.18299199999999999</v>
      </c>
      <c r="I431" s="1">
        <v>0.15520300000000001</v>
      </c>
      <c r="J431" s="1">
        <v>0.12743599999999999</v>
      </c>
      <c r="K431" s="1">
        <v>0.111567</v>
      </c>
      <c r="L431" s="1">
        <v>0.149946</v>
      </c>
      <c r="M431" s="1">
        <v>0.12402000000000001</v>
      </c>
      <c r="N431" s="1">
        <v>0.11949799999999999</v>
      </c>
      <c r="O431" s="1">
        <v>0.10535600000000001</v>
      </c>
      <c r="P431" s="1">
        <v>8.3478999999999998E-2</v>
      </c>
      <c r="Q431" s="1">
        <v>7.0355000000000001E-2</v>
      </c>
      <c r="R431" s="1">
        <v>5.6951000000000002E-2</v>
      </c>
      <c r="S431" s="1">
        <v>3.4099999999999998E-2</v>
      </c>
      <c r="T431" s="1">
        <v>2.6297999999999998E-2</v>
      </c>
      <c r="U431" s="1">
        <v>1.6837000000000001E-2</v>
      </c>
      <c r="V431" s="1">
        <v>1.0807000000000001E-2</v>
      </c>
      <c r="W431" s="1">
        <v>8.3719999999999992E-3</v>
      </c>
      <c r="X431" s="1">
        <v>6.4920000000000004E-3</v>
      </c>
      <c r="Y431" s="1">
        <v>6.1250000000000002E-3</v>
      </c>
      <c r="Z431" s="1">
        <v>5.7130000000000002E-3</v>
      </c>
      <c r="AA431" s="1">
        <v>6.4530000000000004E-3</v>
      </c>
      <c r="AB431" s="1">
        <v>7.3210000000000003E-3</v>
      </c>
      <c r="AC431" s="1">
        <v>9.0489999999999998E-3</v>
      </c>
      <c r="AD431" s="1">
        <v>1.2251E-2</v>
      </c>
      <c r="AE431" s="1">
        <v>1.325E-2</v>
      </c>
      <c r="AF431" s="1">
        <v>1.3873999999999999E-2</v>
      </c>
      <c r="AG431" s="1">
        <v>1.4291E-2</v>
      </c>
      <c r="AH431" s="1">
        <v>1.4090999999999999E-2</v>
      </c>
      <c r="AI431" s="1">
        <v>1.5767E-2</v>
      </c>
      <c r="AJ431" s="1">
        <v>1.6163E-2</v>
      </c>
      <c r="AK431" s="1">
        <v>1.7086E-2</v>
      </c>
      <c r="AL431" s="1">
        <v>1.6854000000000001E-2</v>
      </c>
      <c r="AM431" s="1">
        <v>1.6299999999999999E-2</v>
      </c>
      <c r="AN431" s="1">
        <v>1.41E-2</v>
      </c>
      <c r="AO431" s="1">
        <v>1.1599999999999999E-2</v>
      </c>
      <c r="AP431" s="1">
        <v>1.1041E-2</v>
      </c>
      <c r="AQ431" s="1">
        <v>9.8230000000000001E-3</v>
      </c>
      <c r="AR431" s="1">
        <v>9.9860000000000001E-3</v>
      </c>
      <c r="AS431" s="1">
        <v>9.7970000000000002E-3</v>
      </c>
      <c r="AT431" s="1">
        <v>9.6010000000000002E-3</v>
      </c>
      <c r="AU431" s="1">
        <v>8.6499999999999997E-3</v>
      </c>
      <c r="AV431" s="1">
        <v>7.5449999999999996E-3</v>
      </c>
      <c r="AW431" s="1">
        <v>7.5129999999999997E-3</v>
      </c>
      <c r="AX431" s="1">
        <v>7.0060000000000001E-3</v>
      </c>
      <c r="AY431" s="1">
        <v>6.0520000000000001E-3</v>
      </c>
      <c r="AZ431" s="1">
        <v>6.4320000000000002E-3</v>
      </c>
      <c r="BA431" s="1">
        <v>7.1679999999999999E-3</v>
      </c>
      <c r="BB431" s="1">
        <v>7.6709999999999999E-3</v>
      </c>
      <c r="BC431" s="1">
        <v>7.7999999999999996E-3</v>
      </c>
      <c r="BD431" s="1">
        <v>8.1099999999999992E-3</v>
      </c>
      <c r="BE431" s="1">
        <v>8.3800000000000003E-3</v>
      </c>
      <c r="BF431" s="1">
        <v>8.5500000000000003E-3</v>
      </c>
      <c r="BG431" s="1"/>
      <c r="BH431" s="38"/>
      <c r="BI431" s="50"/>
      <c r="BJ431" s="50"/>
      <c r="BK431" s="70"/>
      <c r="BL431" s="70"/>
      <c r="BM431" s="1"/>
      <c r="BN431" s="1"/>
      <c r="BO431" s="1"/>
      <c r="BP431" s="1"/>
      <c r="BQ431" s="1"/>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c r="DL431" s="37"/>
      <c r="DM431" s="37"/>
      <c r="DN431" s="37"/>
      <c r="DO431" s="37"/>
      <c r="DP431" s="37"/>
      <c r="DQ431" s="37"/>
      <c r="DR431" s="37"/>
      <c r="DS431" s="37"/>
      <c r="DT431" s="37"/>
      <c r="DU431" s="37"/>
      <c r="DV431" s="37"/>
      <c r="DW431" s="37"/>
      <c r="DX431" s="37"/>
      <c r="DY431" s="37"/>
      <c r="DZ431" s="37"/>
      <c r="EA431" s="37"/>
      <c r="EB431" s="37"/>
      <c r="EC431" s="37"/>
      <c r="ED431" s="37"/>
      <c r="EE431" s="37"/>
      <c r="EF431" s="37"/>
      <c r="EG431" s="37"/>
      <c r="EH431" s="37"/>
      <c r="EI431" s="37"/>
      <c r="EJ431" s="37"/>
      <c r="EK431" s="37"/>
      <c r="EL431" s="37"/>
      <c r="EM431" s="37"/>
      <c r="EN431" s="37"/>
      <c r="EO431" s="37"/>
      <c r="EP431" s="37"/>
      <c r="EQ431" s="37"/>
      <c r="ER431" s="37"/>
      <c r="ES431" s="37"/>
      <c r="ET431" s="37"/>
      <c r="EU431" s="37"/>
      <c r="EV431" s="37"/>
      <c r="EW431" s="37"/>
      <c r="EX431" s="37"/>
      <c r="EY431" s="37"/>
      <c r="EZ431" s="37"/>
      <c r="FA431" s="37"/>
      <c r="FB431" s="37"/>
      <c r="FC431" s="37"/>
      <c r="FD431" s="37"/>
      <c r="FE431" s="37"/>
      <c r="FF431" s="37"/>
      <c r="FG431" s="37"/>
      <c r="FH431" s="37"/>
      <c r="FI431" s="37"/>
      <c r="FJ431" s="37"/>
      <c r="FK431" s="37"/>
      <c r="FL431" s="37"/>
      <c r="FM431" s="37"/>
      <c r="FN431" s="37"/>
      <c r="FO431" s="37"/>
      <c r="FP431" s="37"/>
      <c r="FQ431" s="37"/>
      <c r="FR431" s="37"/>
      <c r="FS431" s="37"/>
      <c r="FT431" s="37"/>
      <c r="FU431" s="37"/>
      <c r="FV431" s="37"/>
      <c r="FW431" s="37"/>
      <c r="FX431" s="37"/>
      <c r="FY431" s="37"/>
      <c r="FZ431" s="37"/>
      <c r="GA431" s="37"/>
      <c r="GB431" s="37"/>
      <c r="GC431" s="37"/>
      <c r="GD431" s="37"/>
      <c r="GE431" s="37"/>
      <c r="GF431" s="37"/>
      <c r="GG431" s="37"/>
      <c r="GH431" s="37"/>
      <c r="GI431" s="37"/>
      <c r="GJ431" s="37"/>
      <c r="GK431" s="37"/>
      <c r="GL431" s="37"/>
      <c r="GM431" s="37"/>
      <c r="GN431" s="37"/>
      <c r="GO431" s="37"/>
      <c r="GP431" s="37"/>
      <c r="GQ431" s="37"/>
      <c r="GR431" s="37"/>
      <c r="GS431" s="37"/>
      <c r="GT431" s="37"/>
      <c r="GU431" s="37"/>
      <c r="GV431" s="37"/>
      <c r="GW431" s="37"/>
      <c r="GX431" s="37"/>
      <c r="GY431" s="37"/>
      <c r="GZ431" s="37"/>
      <c r="HA431" s="37"/>
      <c r="HB431" s="37"/>
      <c r="HC431" s="37"/>
      <c r="HD431" s="37"/>
      <c r="HE431" s="37"/>
      <c r="HF431" s="37"/>
      <c r="HG431" s="37"/>
      <c r="HH431" s="37"/>
      <c r="HI431" s="37"/>
      <c r="HJ431" s="37"/>
      <c r="HK431" s="37"/>
      <c r="HL431" s="37"/>
      <c r="HM431" s="37"/>
      <c r="HN431" s="37"/>
      <c r="HO431" s="37"/>
      <c r="HP431" s="37"/>
      <c r="HQ431" s="37"/>
      <c r="HR431" s="37"/>
      <c r="HS431" s="37"/>
      <c r="HT431" s="37"/>
      <c r="HU431" s="37"/>
      <c r="HV431" s="37"/>
      <c r="HW431" s="37"/>
      <c r="HX431" s="37"/>
      <c r="HY431" s="37"/>
      <c r="HZ431" s="37"/>
      <c r="IA431" s="37"/>
      <c r="IB431" s="37"/>
      <c r="IC431" s="37"/>
      <c r="ID431" s="37"/>
      <c r="IE431" s="37"/>
      <c r="IF431" s="37"/>
      <c r="IG431" s="37"/>
      <c r="IH431" s="37"/>
      <c r="II431" s="37"/>
      <c r="IJ431" s="37"/>
      <c r="IK431" s="37"/>
      <c r="IL431" s="37"/>
    </row>
    <row r="432" spans="1:246" x14ac:dyDescent="0.2">
      <c r="A432" s="53" t="s">
        <v>177</v>
      </c>
      <c r="B432" s="54" t="s">
        <v>168</v>
      </c>
      <c r="C432" s="54" t="s">
        <v>169</v>
      </c>
      <c r="D432" s="54" t="s">
        <v>177</v>
      </c>
      <c r="E432" s="54" t="s">
        <v>170</v>
      </c>
      <c r="F432" s="2">
        <v>14.151</v>
      </c>
      <c r="G432" s="2">
        <v>13.571999999999999</v>
      </c>
      <c r="H432" s="2">
        <v>13.361000000000001</v>
      </c>
      <c r="I432" s="2">
        <v>12.616</v>
      </c>
      <c r="J432" s="2">
        <v>15.834999999999999</v>
      </c>
      <c r="K432" s="2">
        <v>15.381</v>
      </c>
      <c r="L432" s="2">
        <v>11.898</v>
      </c>
      <c r="M432" s="2">
        <v>8.8049999999999997</v>
      </c>
      <c r="N432" s="2">
        <v>9.0629999999999988</v>
      </c>
      <c r="O432" s="2">
        <v>9.1879999999999988</v>
      </c>
      <c r="P432" s="2">
        <v>8.3610000000000007</v>
      </c>
      <c r="Q432" s="2">
        <v>8.8409999999999993</v>
      </c>
      <c r="R432" s="2">
        <v>8.92</v>
      </c>
      <c r="S432" s="2">
        <v>11.32</v>
      </c>
      <c r="T432" s="2">
        <v>9.24</v>
      </c>
      <c r="U432" s="2">
        <v>8.4340000000000011</v>
      </c>
      <c r="V432" s="2">
        <v>15.083000000000002</v>
      </c>
      <c r="W432" s="2">
        <v>16.484000000000002</v>
      </c>
      <c r="X432" s="2">
        <v>16.943999999999999</v>
      </c>
      <c r="Y432" s="2">
        <v>19.102</v>
      </c>
      <c r="Z432" s="2">
        <v>20.48</v>
      </c>
      <c r="AA432" s="2">
        <v>23.4</v>
      </c>
      <c r="AB432" s="2">
        <v>24.86</v>
      </c>
      <c r="AC432" s="2">
        <v>24.091000000000001</v>
      </c>
      <c r="AD432" s="2">
        <v>21.303999999999998</v>
      </c>
      <c r="AE432" s="2">
        <v>22.716999999999999</v>
      </c>
      <c r="AF432" s="2">
        <v>24.218</v>
      </c>
      <c r="AG432" s="2">
        <v>24.140999999999998</v>
      </c>
      <c r="AH432" s="2">
        <v>25.619</v>
      </c>
      <c r="AI432" s="2">
        <v>25.052</v>
      </c>
      <c r="AJ432" s="2">
        <v>24.5</v>
      </c>
      <c r="AK432" s="2">
        <v>26.923000000000002</v>
      </c>
      <c r="AL432" s="2">
        <v>29.013999999999999</v>
      </c>
      <c r="AM432" s="2">
        <v>28.098000000000003</v>
      </c>
      <c r="AN432" s="2">
        <v>25.602999999999998</v>
      </c>
      <c r="AO432" s="2">
        <v>25.776</v>
      </c>
      <c r="AP432" s="2">
        <v>25.722000000000001</v>
      </c>
      <c r="AQ432" s="2">
        <v>28.097000000000001</v>
      </c>
      <c r="AR432" s="2">
        <v>27.238</v>
      </c>
      <c r="AS432" s="2">
        <v>27.252999999999997</v>
      </c>
      <c r="AT432" s="2">
        <v>26.975999999999999</v>
      </c>
      <c r="AU432" s="2">
        <v>24.161999999999999</v>
      </c>
      <c r="AV432" s="2">
        <v>22.928999999999998</v>
      </c>
      <c r="AW432" s="2">
        <v>25.689</v>
      </c>
      <c r="AX432" s="2">
        <v>28.404000000000003</v>
      </c>
      <c r="AY432" s="2">
        <v>26.106999999999999</v>
      </c>
      <c r="AZ432" s="2">
        <v>23.943000000000001</v>
      </c>
      <c r="BA432" s="2">
        <v>25.390999999999998</v>
      </c>
      <c r="BB432" s="2">
        <v>23.986000000000001</v>
      </c>
      <c r="BC432" s="2">
        <v>24.678999999999998</v>
      </c>
      <c r="BD432" s="2">
        <v>25.277000000000001</v>
      </c>
      <c r="BE432" s="2">
        <v>25.417999999999999</v>
      </c>
      <c r="BF432" s="2">
        <v>25.146000000000001</v>
      </c>
      <c r="BG432" s="2"/>
      <c r="BH432" s="38"/>
      <c r="BI432" s="54"/>
      <c r="BJ432" s="54"/>
      <c r="BK432" s="55"/>
      <c r="BL432" s="55"/>
      <c r="BM432" s="55"/>
      <c r="BN432" s="55"/>
      <c r="BO432" s="2"/>
      <c r="BP432" s="2"/>
      <c r="BQ432" s="2"/>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37"/>
      <c r="DS432" s="37"/>
      <c r="DT432" s="37"/>
      <c r="DU432" s="37"/>
      <c r="DV432" s="37"/>
      <c r="DW432" s="37"/>
      <c r="DX432" s="37"/>
      <c r="DY432" s="37"/>
      <c r="DZ432" s="37"/>
      <c r="EA432" s="37"/>
      <c r="EB432" s="37"/>
      <c r="EC432" s="37"/>
      <c r="ED432" s="37"/>
      <c r="EE432" s="37"/>
      <c r="EF432" s="37"/>
      <c r="EG432" s="37"/>
      <c r="EH432" s="37"/>
      <c r="EI432" s="37"/>
      <c r="EJ432" s="37"/>
      <c r="EK432" s="37"/>
      <c r="EL432" s="37"/>
      <c r="EM432" s="37"/>
      <c r="EN432" s="37"/>
      <c r="EO432" s="37"/>
      <c r="EP432" s="37"/>
      <c r="EQ432" s="37"/>
      <c r="ER432" s="37"/>
      <c r="ES432" s="37"/>
      <c r="ET432" s="37"/>
      <c r="EU432" s="37"/>
      <c r="EV432" s="37"/>
      <c r="EW432" s="37"/>
      <c r="EX432" s="37"/>
      <c r="EY432" s="37"/>
      <c r="EZ432" s="37"/>
      <c r="FA432" s="37"/>
      <c r="FB432" s="37"/>
      <c r="FC432" s="37"/>
      <c r="FD432" s="37"/>
      <c r="FE432" s="37"/>
      <c r="FF432" s="37"/>
      <c r="FG432" s="37"/>
      <c r="FH432" s="37"/>
      <c r="FI432" s="37"/>
      <c r="FJ432" s="37"/>
      <c r="FK432" s="37"/>
      <c r="FL432" s="37"/>
      <c r="FM432" s="37"/>
      <c r="FN432" s="37"/>
      <c r="FO432" s="37"/>
      <c r="FP432" s="37"/>
      <c r="FQ432" s="37"/>
      <c r="FR432" s="37"/>
      <c r="FS432" s="37"/>
      <c r="FT432" s="37"/>
      <c r="FU432" s="37"/>
      <c r="FV432" s="37"/>
      <c r="FW432" s="37"/>
      <c r="FX432" s="37"/>
      <c r="FY432" s="37"/>
      <c r="FZ432" s="37"/>
      <c r="GA432" s="37"/>
      <c r="GB432" s="37"/>
      <c r="GC432" s="37"/>
      <c r="GD432" s="37"/>
      <c r="GE432" s="37"/>
      <c r="GF432" s="37"/>
      <c r="GG432" s="37"/>
      <c r="GH432" s="37"/>
      <c r="GI432" s="37"/>
      <c r="GJ432" s="37"/>
      <c r="GK432" s="37"/>
      <c r="GL432" s="37"/>
      <c r="GM432" s="37"/>
      <c r="GN432" s="37"/>
      <c r="GO432" s="37"/>
      <c r="GP432" s="37"/>
      <c r="GQ432" s="37"/>
      <c r="GR432" s="37"/>
      <c r="GS432" s="37"/>
      <c r="GT432" s="37"/>
      <c r="GU432" s="37"/>
      <c r="GV432" s="37"/>
      <c r="GW432" s="37"/>
      <c r="GX432" s="37"/>
      <c r="GY432" s="37"/>
      <c r="GZ432" s="37"/>
      <c r="HA432" s="37"/>
      <c r="HB432" s="37"/>
      <c r="HC432" s="37"/>
      <c r="HD432" s="37"/>
      <c r="HE432" s="37"/>
      <c r="HF432" s="37"/>
      <c r="HG432" s="37"/>
      <c r="HH432" s="37"/>
      <c r="HI432" s="37"/>
      <c r="HJ432" s="37"/>
      <c r="HK432" s="37"/>
      <c r="HL432" s="37"/>
      <c r="HM432" s="37"/>
      <c r="HN432" s="37"/>
      <c r="HO432" s="37"/>
      <c r="HP432" s="37"/>
      <c r="HQ432" s="37"/>
      <c r="HR432" s="37"/>
      <c r="HS432" s="37"/>
      <c r="HT432" s="37"/>
      <c r="HU432" s="37"/>
      <c r="HV432" s="37"/>
      <c r="HW432" s="37"/>
      <c r="HX432" s="37"/>
      <c r="HY432" s="37"/>
      <c r="HZ432" s="37"/>
      <c r="IA432" s="37"/>
      <c r="IB432" s="37"/>
      <c r="IC432" s="37"/>
      <c r="ID432" s="37"/>
      <c r="IE432" s="37"/>
      <c r="IF432" s="37"/>
      <c r="IG432" s="37"/>
      <c r="IH432" s="37"/>
      <c r="II432" s="37"/>
      <c r="IJ432" s="37"/>
      <c r="IK432" s="37"/>
      <c r="IL432" s="37"/>
    </row>
    <row r="433" spans="1:246" x14ac:dyDescent="0.2">
      <c r="A433" s="53" t="s">
        <v>177</v>
      </c>
      <c r="B433" s="54" t="s">
        <v>112</v>
      </c>
      <c r="C433" s="54" t="s">
        <v>113</v>
      </c>
      <c r="D433" s="54" t="s">
        <v>178</v>
      </c>
      <c r="E433" s="54" t="s">
        <v>114</v>
      </c>
      <c r="F433" s="2">
        <v>3.7109999999999999E-3</v>
      </c>
      <c r="G433" s="2">
        <v>2.7880000000000001E-3</v>
      </c>
      <c r="H433" s="2">
        <v>2.4450000000000001E-3</v>
      </c>
      <c r="I433" s="2">
        <v>1.9580000000000001E-3</v>
      </c>
      <c r="J433" s="2">
        <v>2.0179999999999998E-3</v>
      </c>
      <c r="K433" s="2">
        <v>1.7160000000000001E-3</v>
      </c>
      <c r="L433" s="2">
        <v>1.784E-3</v>
      </c>
      <c r="M433" s="2">
        <v>1.0920000000000001E-3</v>
      </c>
      <c r="N433" s="2">
        <v>1.083E-3</v>
      </c>
      <c r="O433" s="2">
        <v>9.68E-4</v>
      </c>
      <c r="P433" s="2">
        <v>6.9800000000000005E-4</v>
      </c>
      <c r="Q433" s="2">
        <v>6.2200000000000005E-4</v>
      </c>
      <c r="R433" s="2">
        <v>5.0799999999999999E-4</v>
      </c>
      <c r="S433" s="2">
        <v>3.86E-4</v>
      </c>
      <c r="T433" s="2">
        <v>2.43E-4</v>
      </c>
      <c r="U433" s="2">
        <v>1.4200000000000001E-4</v>
      </c>
      <c r="V433" s="2">
        <v>1.63E-4</v>
      </c>
      <c r="W433" s="2">
        <v>1.3799999999999999E-4</v>
      </c>
      <c r="X433" s="2">
        <v>1.1E-4</v>
      </c>
      <c r="Y433" s="2">
        <v>1.17E-4</v>
      </c>
      <c r="Z433" s="2">
        <v>1.17E-4</v>
      </c>
      <c r="AA433" s="2">
        <v>1.5100000000000001E-4</v>
      </c>
      <c r="AB433" s="2">
        <v>1.8200000000000001E-4</v>
      </c>
      <c r="AC433" s="2">
        <v>2.1800000000000001E-4</v>
      </c>
      <c r="AD433" s="2">
        <v>2.61E-4</v>
      </c>
      <c r="AE433" s="2">
        <v>3.01E-4</v>
      </c>
      <c r="AF433" s="2">
        <v>3.3599999999999998E-4</v>
      </c>
      <c r="AG433" s="2">
        <v>3.4499999999999998E-4</v>
      </c>
      <c r="AH433" s="2">
        <v>3.6099999999999999E-4</v>
      </c>
      <c r="AI433" s="2">
        <v>3.9500000000000001E-4</v>
      </c>
      <c r="AJ433" s="2">
        <v>3.9599999999999998E-4</v>
      </c>
      <c r="AK433" s="2">
        <v>4.6000000000000001E-4</v>
      </c>
      <c r="AL433" s="2">
        <v>4.8899999999999996E-4</v>
      </c>
      <c r="AM433" s="2">
        <v>4.5800000000000002E-4</v>
      </c>
      <c r="AN433" s="2">
        <v>3.6099999999999999E-4</v>
      </c>
      <c r="AO433" s="2">
        <v>2.99E-4</v>
      </c>
      <c r="AP433" s="2">
        <v>2.8400000000000002E-4</v>
      </c>
      <c r="AQ433" s="2">
        <v>2.7599999999999999E-4</v>
      </c>
      <c r="AR433" s="2">
        <v>2.72E-4</v>
      </c>
      <c r="AS433" s="2">
        <v>2.6699999999999998E-4</v>
      </c>
      <c r="AT433" s="2">
        <v>2.5900000000000001E-4</v>
      </c>
      <c r="AU433" s="2">
        <v>2.0900000000000001E-4</v>
      </c>
      <c r="AV433" s="2">
        <v>1.73E-4</v>
      </c>
      <c r="AW433" s="2">
        <v>1.93E-4</v>
      </c>
      <c r="AX433" s="2">
        <v>1.9900000000000001E-4</v>
      </c>
      <c r="AY433" s="2">
        <v>1.5799999999999999E-4</v>
      </c>
      <c r="AZ433" s="2">
        <v>1.54E-4</v>
      </c>
      <c r="BA433" s="2">
        <v>1.8200000000000001E-4</v>
      </c>
      <c r="BB433" s="2">
        <v>1.84E-4</v>
      </c>
      <c r="BC433" s="2">
        <v>1.9249999999999999E-4</v>
      </c>
      <c r="BD433" s="2">
        <v>2.05E-4</v>
      </c>
      <c r="BE433" s="2">
        <v>2.13E-4</v>
      </c>
      <c r="BF433" s="2">
        <v>2.1499999999999999E-4</v>
      </c>
      <c r="BG433" s="58">
        <f>BF433</f>
        <v>2.1499999999999999E-4</v>
      </c>
      <c r="BH433" s="38"/>
      <c r="BI433" s="54"/>
      <c r="BJ433" s="54"/>
      <c r="BK433" s="2"/>
      <c r="BL433" s="2"/>
      <c r="BM433" s="2"/>
      <c r="BN433" s="2"/>
      <c r="BO433" s="57"/>
      <c r="BP433" s="57"/>
      <c r="BQ433" s="5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c r="DL433" s="37"/>
      <c r="DM433" s="37"/>
      <c r="DN433" s="37"/>
      <c r="DO433" s="37"/>
      <c r="DP433" s="37"/>
      <c r="DQ433" s="37"/>
      <c r="DR433" s="37"/>
      <c r="DS433" s="37"/>
      <c r="DT433" s="37"/>
      <c r="DU433" s="37"/>
      <c r="DV433" s="37"/>
      <c r="DW433" s="37"/>
      <c r="DX433" s="37"/>
      <c r="DY433" s="37"/>
      <c r="DZ433" s="37"/>
      <c r="EA433" s="37"/>
      <c r="EB433" s="37"/>
      <c r="EC433" s="37"/>
      <c r="ED433" s="37"/>
      <c r="EE433" s="37"/>
      <c r="EF433" s="37"/>
      <c r="EG433" s="37"/>
      <c r="EH433" s="37"/>
      <c r="EI433" s="37"/>
      <c r="EJ433" s="37"/>
      <c r="EK433" s="37"/>
      <c r="EL433" s="37"/>
      <c r="EM433" s="37"/>
      <c r="EN433" s="37"/>
      <c r="EO433" s="37"/>
      <c r="EP433" s="37"/>
      <c r="EQ433" s="37"/>
      <c r="ER433" s="37"/>
      <c r="ES433" s="37"/>
      <c r="ET433" s="37"/>
      <c r="EU433" s="37"/>
      <c r="EV433" s="37"/>
      <c r="EW433" s="37"/>
      <c r="EX433" s="37"/>
      <c r="EY433" s="37"/>
      <c r="EZ433" s="37"/>
      <c r="FA433" s="37"/>
      <c r="FB433" s="37"/>
      <c r="FC433" s="37"/>
      <c r="FD433" s="37"/>
      <c r="FE433" s="37"/>
      <c r="FF433" s="37"/>
      <c r="FG433" s="37"/>
      <c r="FH433" s="37"/>
      <c r="FI433" s="37"/>
      <c r="FJ433" s="37"/>
      <c r="FK433" s="37"/>
      <c r="FL433" s="37"/>
      <c r="FM433" s="37"/>
      <c r="FN433" s="37"/>
      <c r="FO433" s="37"/>
      <c r="FP433" s="37"/>
      <c r="FQ433" s="37"/>
      <c r="FR433" s="37"/>
      <c r="FS433" s="37"/>
      <c r="FT433" s="37"/>
      <c r="FU433" s="37"/>
      <c r="FV433" s="37"/>
      <c r="FW433" s="37"/>
      <c r="FX433" s="37"/>
      <c r="FY433" s="37"/>
      <c r="FZ433" s="37"/>
      <c r="GA433" s="37"/>
      <c r="GB433" s="37"/>
      <c r="GC433" s="37"/>
      <c r="GD433" s="37"/>
      <c r="GE433" s="37"/>
      <c r="GF433" s="37"/>
      <c r="GG433" s="37"/>
      <c r="GH433" s="37"/>
      <c r="GI433" s="37"/>
      <c r="GJ433" s="37"/>
      <c r="GK433" s="37"/>
      <c r="GL433" s="37"/>
      <c r="GM433" s="37"/>
      <c r="GN433" s="37"/>
      <c r="GO433" s="37"/>
      <c r="GP433" s="37"/>
      <c r="GQ433" s="37"/>
      <c r="GR433" s="37"/>
      <c r="GS433" s="37"/>
      <c r="GT433" s="37"/>
      <c r="GU433" s="37"/>
      <c r="GV433" s="37"/>
      <c r="GW433" s="37"/>
      <c r="GX433" s="37"/>
      <c r="GY433" s="37"/>
      <c r="GZ433" s="37"/>
      <c r="HA433" s="37"/>
      <c r="HB433" s="37"/>
      <c r="HC433" s="37"/>
      <c r="HD433" s="37"/>
      <c r="HE433" s="37"/>
      <c r="HF433" s="37"/>
      <c r="HG433" s="37"/>
      <c r="HH433" s="37"/>
      <c r="HI433" s="37"/>
      <c r="HJ433" s="37"/>
      <c r="HK433" s="37"/>
      <c r="HL433" s="37"/>
      <c r="HM433" s="37"/>
      <c r="HN433" s="37"/>
      <c r="HO433" s="37"/>
      <c r="HP433" s="37"/>
      <c r="HQ433" s="37"/>
      <c r="HR433" s="37"/>
      <c r="HS433" s="37"/>
      <c r="HT433" s="37"/>
      <c r="HU433" s="37"/>
      <c r="HV433" s="37"/>
      <c r="HW433" s="37"/>
      <c r="HX433" s="37"/>
      <c r="HY433" s="37"/>
      <c r="HZ433" s="37"/>
      <c r="IA433" s="37"/>
      <c r="IB433" s="37"/>
      <c r="IC433" s="37"/>
      <c r="ID433" s="37"/>
      <c r="IE433" s="37"/>
      <c r="IF433" s="37"/>
      <c r="IG433" s="37"/>
      <c r="IH433" s="37"/>
      <c r="II433" s="37"/>
      <c r="IJ433" s="37"/>
      <c r="IK433" s="37"/>
      <c r="IL433" s="37"/>
    </row>
    <row r="434" spans="1:246" x14ac:dyDescent="0.2">
      <c r="A434" s="82" t="s">
        <v>180</v>
      </c>
      <c r="B434" s="4" t="s">
        <v>112</v>
      </c>
      <c r="C434" s="4" t="s">
        <v>113</v>
      </c>
      <c r="D434" s="4" t="s">
        <v>181</v>
      </c>
      <c r="E434" s="4" t="s">
        <v>114</v>
      </c>
      <c r="F434" s="61">
        <v>0.68713500000000005</v>
      </c>
      <c r="G434" s="61">
        <v>0.87905900000000003</v>
      </c>
      <c r="H434" s="61">
        <v>0.86091600000000001</v>
      </c>
      <c r="I434" s="61">
        <v>0.97314500000000004</v>
      </c>
      <c r="J434" s="61">
        <v>1.0678479999999999</v>
      </c>
      <c r="K434" s="61">
        <v>1.1586369999999999</v>
      </c>
      <c r="L434" s="61">
        <v>1.2408859999999999</v>
      </c>
      <c r="M434" s="61">
        <v>1.266111</v>
      </c>
      <c r="N434" s="61">
        <v>1.393432</v>
      </c>
      <c r="O434" s="61">
        <v>1.6390990000000001</v>
      </c>
      <c r="P434" s="61">
        <v>1.8155220000000001</v>
      </c>
      <c r="Q434" s="61">
        <v>1.941713</v>
      </c>
      <c r="R434" s="61">
        <v>2.0040339999999999</v>
      </c>
      <c r="S434" s="61">
        <v>2.2384189999999999</v>
      </c>
      <c r="T434" s="61">
        <v>2.213762</v>
      </c>
      <c r="U434" s="61">
        <v>2.2287599999999999</v>
      </c>
      <c r="V434" s="61">
        <v>2.4820039999999999</v>
      </c>
      <c r="W434" s="61">
        <v>2.7215690000000001</v>
      </c>
      <c r="X434" s="61">
        <v>2.946844</v>
      </c>
      <c r="Y434" s="61">
        <v>3.0460729999999998</v>
      </c>
      <c r="Z434" s="61">
        <v>3.0137640000000001</v>
      </c>
      <c r="AA434" s="61">
        <v>3.117073</v>
      </c>
      <c r="AB434" s="61">
        <v>3.189235</v>
      </c>
      <c r="AC434" s="61">
        <v>3.2798600000000002</v>
      </c>
      <c r="AD434" s="61">
        <v>3.460969</v>
      </c>
      <c r="AE434" s="61">
        <v>3.5073989999999999</v>
      </c>
      <c r="AF434" s="61">
        <v>3.5856680000000001</v>
      </c>
      <c r="AG434" s="61">
        <v>3.6007090000000002</v>
      </c>
      <c r="AH434" s="61">
        <v>3.5712069999999998</v>
      </c>
      <c r="AI434" s="61">
        <v>3.5030869999999998</v>
      </c>
      <c r="AJ434" s="61">
        <v>3.4220950000000001</v>
      </c>
      <c r="AK434" s="61">
        <v>3.3986139999999998</v>
      </c>
      <c r="AL434" s="61">
        <v>3.3607740000000002</v>
      </c>
      <c r="AM434" s="61">
        <v>3.2587160000000002</v>
      </c>
      <c r="AN434" s="61">
        <v>3.164069</v>
      </c>
      <c r="AO434" s="61">
        <v>3.0641600000000002</v>
      </c>
      <c r="AP434" s="61">
        <v>3.0626869999999999</v>
      </c>
      <c r="AQ434" s="61">
        <v>3.041938</v>
      </c>
      <c r="AR434" s="61">
        <v>3.040638</v>
      </c>
      <c r="AS434" s="61">
        <v>2.9910450000000002</v>
      </c>
      <c r="AT434" s="61">
        <v>2.915994</v>
      </c>
      <c r="AU434" s="61">
        <v>3.0217589999999999</v>
      </c>
      <c r="AV434" s="61">
        <v>3.0201069999999999</v>
      </c>
      <c r="AW434" s="61">
        <v>3.0295679999999998</v>
      </c>
      <c r="AX434" s="61">
        <v>3.0309170000000001</v>
      </c>
      <c r="AY434" s="61">
        <v>3.1219060000000001</v>
      </c>
      <c r="AZ434" s="61">
        <v>3.1307710000000002</v>
      </c>
      <c r="BA434" s="61">
        <v>3.149235</v>
      </c>
      <c r="BB434" s="61">
        <v>3.250356</v>
      </c>
      <c r="BC434" s="61">
        <v>3.2333704999999999</v>
      </c>
      <c r="BD434" s="61">
        <v>3.1537860000000002</v>
      </c>
      <c r="BE434" s="61">
        <v>3.2681230000000001</v>
      </c>
      <c r="BF434" s="61">
        <v>3.2756539999999998</v>
      </c>
      <c r="BG434" s="80">
        <f>SUM(BG424,BG427,BG430,BG433)</f>
        <v>3.2874308095319735</v>
      </c>
      <c r="BH434" s="38"/>
      <c r="BI434" s="4"/>
      <c r="BJ434" s="4"/>
      <c r="BK434" s="61"/>
      <c r="BL434" s="61"/>
      <c r="BM434" s="61"/>
      <c r="BN434" s="61"/>
      <c r="BO434" s="63"/>
      <c r="BP434" s="63"/>
      <c r="BQ434" s="63"/>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37"/>
      <c r="DS434" s="37"/>
      <c r="DT434" s="37"/>
      <c r="DU434" s="37"/>
      <c r="DV434" s="37"/>
      <c r="DW434" s="37"/>
      <c r="DX434" s="37"/>
      <c r="DY434" s="37"/>
      <c r="DZ434" s="37"/>
      <c r="EA434" s="37"/>
      <c r="EB434" s="37"/>
      <c r="EC434" s="37"/>
      <c r="ED434" s="37"/>
      <c r="EE434" s="37"/>
      <c r="EF434" s="37"/>
      <c r="EG434" s="37"/>
      <c r="EH434" s="37"/>
      <c r="EI434" s="37"/>
      <c r="EJ434" s="37"/>
      <c r="EK434" s="37"/>
      <c r="EL434" s="37"/>
      <c r="EM434" s="37"/>
      <c r="EN434" s="37"/>
      <c r="EO434" s="37"/>
      <c r="EP434" s="37"/>
      <c r="EQ434" s="37"/>
      <c r="ER434" s="37"/>
      <c r="ES434" s="37"/>
      <c r="ET434" s="37"/>
      <c r="EU434" s="37"/>
      <c r="EV434" s="37"/>
      <c r="EW434" s="37"/>
      <c r="EX434" s="37"/>
      <c r="EY434" s="37"/>
      <c r="EZ434" s="37"/>
      <c r="FA434" s="37"/>
      <c r="FB434" s="37"/>
      <c r="FC434" s="37"/>
      <c r="FD434" s="37"/>
      <c r="FE434" s="37"/>
      <c r="FF434" s="37"/>
      <c r="FG434" s="37"/>
      <c r="FH434" s="37"/>
      <c r="FI434" s="37"/>
      <c r="FJ434" s="37"/>
      <c r="FK434" s="37"/>
      <c r="FL434" s="37"/>
      <c r="FM434" s="37"/>
      <c r="FN434" s="37"/>
      <c r="FO434" s="37"/>
      <c r="FP434" s="37"/>
      <c r="FQ434" s="37"/>
      <c r="FR434" s="37"/>
      <c r="FS434" s="37"/>
      <c r="FT434" s="37"/>
      <c r="FU434" s="37"/>
      <c r="FV434" s="37"/>
      <c r="FW434" s="37"/>
      <c r="FX434" s="37"/>
      <c r="FY434" s="37"/>
      <c r="FZ434" s="37"/>
      <c r="GA434" s="37"/>
      <c r="GB434" s="37"/>
      <c r="GC434" s="37"/>
      <c r="GD434" s="37"/>
      <c r="GE434" s="37"/>
      <c r="GF434" s="37"/>
      <c r="GG434" s="37"/>
      <c r="GH434" s="37"/>
      <c r="GI434" s="37"/>
      <c r="GJ434" s="37"/>
      <c r="GK434" s="37"/>
      <c r="GL434" s="37"/>
      <c r="GM434" s="37"/>
      <c r="GN434" s="37"/>
      <c r="GO434" s="37"/>
      <c r="GP434" s="37"/>
      <c r="GQ434" s="37"/>
      <c r="GR434" s="37"/>
      <c r="GS434" s="37"/>
      <c r="GT434" s="37"/>
      <c r="GU434" s="37"/>
      <c r="GV434" s="37"/>
      <c r="GW434" s="37"/>
      <c r="GX434" s="37"/>
      <c r="GY434" s="37"/>
      <c r="GZ434" s="37"/>
      <c r="HA434" s="37"/>
      <c r="HB434" s="37"/>
      <c r="HC434" s="37"/>
      <c r="HD434" s="37"/>
      <c r="HE434" s="37"/>
      <c r="HF434" s="37"/>
      <c r="HG434" s="37"/>
      <c r="HH434" s="37"/>
      <c r="HI434" s="37"/>
      <c r="HJ434" s="37"/>
      <c r="HK434" s="37"/>
      <c r="HL434" s="37"/>
      <c r="HM434" s="37"/>
      <c r="HN434" s="37"/>
      <c r="HO434" s="37"/>
      <c r="HP434" s="37"/>
      <c r="HQ434" s="37"/>
      <c r="HR434" s="37"/>
      <c r="HS434" s="37"/>
      <c r="HT434" s="37"/>
      <c r="HU434" s="37"/>
      <c r="HV434" s="37"/>
      <c r="HW434" s="37"/>
      <c r="HX434" s="37"/>
      <c r="HY434" s="37"/>
      <c r="HZ434" s="37"/>
      <c r="IA434" s="37"/>
      <c r="IB434" s="37"/>
      <c r="IC434" s="37"/>
      <c r="ID434" s="37"/>
      <c r="IE434" s="37"/>
      <c r="IF434" s="37"/>
      <c r="IG434" s="37"/>
      <c r="IH434" s="37"/>
      <c r="II434" s="37"/>
      <c r="IJ434" s="37"/>
      <c r="IK434" s="37"/>
      <c r="IL434" s="37"/>
    </row>
    <row r="435" spans="1:246" x14ac:dyDescent="0.2">
      <c r="A435" s="82" t="s">
        <v>182</v>
      </c>
      <c r="B435" s="4" t="s">
        <v>112</v>
      </c>
      <c r="C435" s="4" t="s">
        <v>113</v>
      </c>
      <c r="D435" s="4" t="s">
        <v>182</v>
      </c>
      <c r="E435" s="4" t="s">
        <v>114</v>
      </c>
      <c r="F435" s="61">
        <v>0.89700000000000002</v>
      </c>
      <c r="G435" s="61">
        <v>0.98099999999999998</v>
      </c>
      <c r="H435" s="61">
        <v>1.03</v>
      </c>
      <c r="I435" s="61">
        <v>1.224</v>
      </c>
      <c r="J435" s="61">
        <v>1.33</v>
      </c>
      <c r="K435" s="61">
        <v>1.23</v>
      </c>
      <c r="L435" s="61">
        <v>1.34</v>
      </c>
      <c r="M435" s="61">
        <v>1.464</v>
      </c>
      <c r="N435" s="61">
        <v>1.639</v>
      </c>
      <c r="O435" s="61">
        <v>1.766</v>
      </c>
      <c r="P435" s="61">
        <v>1.8</v>
      </c>
      <c r="Q435" s="61">
        <v>1.8109999999999999</v>
      </c>
      <c r="R435" s="61">
        <v>1.8149999999999999</v>
      </c>
      <c r="S435" s="61">
        <v>1.7929999999999999</v>
      </c>
      <c r="T435" s="61">
        <v>1.8069999999999999</v>
      </c>
      <c r="U435" s="61">
        <v>1.861</v>
      </c>
      <c r="V435" s="61">
        <v>1.9059999999999999</v>
      </c>
      <c r="W435" s="61">
        <v>1.9770000000000001</v>
      </c>
      <c r="X435" s="61">
        <v>1.9930000000000001</v>
      </c>
      <c r="Y435" s="61">
        <v>2.001582</v>
      </c>
      <c r="Z435" s="61">
        <v>1.9995419999999999</v>
      </c>
      <c r="AA435" s="61">
        <v>2.05742</v>
      </c>
      <c r="AB435" s="61">
        <v>2.0856409999999999</v>
      </c>
      <c r="AC435" s="61">
        <v>2.1299480000000002</v>
      </c>
      <c r="AD435" s="61">
        <v>2.1523560000000002</v>
      </c>
      <c r="AE435" s="61">
        <v>2.2309679999999998</v>
      </c>
      <c r="AF435" s="61">
        <v>2.375845</v>
      </c>
      <c r="AG435" s="61">
        <v>2.400061</v>
      </c>
      <c r="AH435" s="61">
        <v>2.4213849999999999</v>
      </c>
      <c r="AI435" s="61">
        <v>2.419</v>
      </c>
      <c r="AJ435" s="61">
        <v>2.4982989999999998</v>
      </c>
      <c r="AK435" s="61">
        <v>2.5714429999999999</v>
      </c>
      <c r="AL435" s="61">
        <v>2.5976840000000001</v>
      </c>
      <c r="AM435" s="61">
        <v>2.5693999999999999</v>
      </c>
      <c r="AN435" s="61">
        <v>2.5488270000000002</v>
      </c>
      <c r="AO435" s="61">
        <v>2.5643030000000002</v>
      </c>
      <c r="AP435" s="61">
        <v>2.5732110000000001</v>
      </c>
      <c r="AQ435" s="61">
        <v>2.536035</v>
      </c>
      <c r="AR435" s="61">
        <v>2.5394369999999999</v>
      </c>
      <c r="AS435" s="61">
        <v>2.535444</v>
      </c>
      <c r="AT435" s="61">
        <v>2.519088</v>
      </c>
      <c r="AU435" s="61">
        <v>2.5294240000000001</v>
      </c>
      <c r="AV435" s="61">
        <v>2.5303719999999998</v>
      </c>
      <c r="AW435" s="61">
        <v>2.4906799999999998</v>
      </c>
      <c r="AX435" s="61">
        <v>2.4809999999999999</v>
      </c>
      <c r="AY435" s="61">
        <v>2.4876960000000001</v>
      </c>
      <c r="AZ435" s="61">
        <v>2.5832920000000001</v>
      </c>
      <c r="BA435" s="61">
        <v>2.5535570000000001</v>
      </c>
      <c r="BB435" s="61">
        <v>2.5075419999999999</v>
      </c>
      <c r="BC435" s="61">
        <v>2.515323</v>
      </c>
      <c r="BD435" s="61">
        <v>2.4826280000000001</v>
      </c>
      <c r="BE435" s="61"/>
      <c r="BF435" s="61"/>
      <c r="BG435" s="61"/>
      <c r="BH435" s="38"/>
      <c r="BI435" s="4"/>
      <c r="BJ435" s="4"/>
      <c r="BK435" s="61"/>
      <c r="BL435" s="61"/>
      <c r="BM435" s="61"/>
      <c r="BN435" s="61"/>
      <c r="BO435" s="63"/>
      <c r="BP435" s="63"/>
      <c r="BQ435" s="63"/>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37"/>
      <c r="DS435" s="37"/>
      <c r="DT435" s="37"/>
      <c r="DU435" s="37"/>
      <c r="DV435" s="37"/>
      <c r="DW435" s="37"/>
      <c r="DX435" s="37"/>
      <c r="DY435" s="37"/>
      <c r="DZ435" s="37"/>
      <c r="EA435" s="37"/>
      <c r="EB435" s="37"/>
      <c r="EC435" s="37"/>
      <c r="ED435" s="37"/>
      <c r="EE435" s="37"/>
      <c r="EF435" s="37"/>
      <c r="EG435" s="37"/>
      <c r="EH435" s="37"/>
      <c r="EI435" s="37"/>
      <c r="EJ435" s="37"/>
      <c r="EK435" s="37"/>
      <c r="EL435" s="37"/>
      <c r="EM435" s="37"/>
      <c r="EN435" s="37"/>
      <c r="EO435" s="37"/>
      <c r="EP435" s="37"/>
      <c r="EQ435" s="37"/>
      <c r="ER435" s="37"/>
      <c r="ES435" s="37"/>
      <c r="ET435" s="37"/>
      <c r="EU435" s="37"/>
      <c r="EV435" s="37"/>
      <c r="EW435" s="37"/>
      <c r="EX435" s="37"/>
      <c r="EY435" s="37"/>
      <c r="EZ435" s="37"/>
      <c r="FA435" s="37"/>
      <c r="FB435" s="37"/>
      <c r="FC435" s="37"/>
      <c r="FD435" s="37"/>
      <c r="FE435" s="37"/>
      <c r="FF435" s="37"/>
      <c r="FG435" s="37"/>
      <c r="FH435" s="37"/>
      <c r="FI435" s="37"/>
      <c r="FJ435" s="37"/>
      <c r="FK435" s="37"/>
      <c r="FL435" s="37"/>
      <c r="FM435" s="37"/>
      <c r="FN435" s="37"/>
      <c r="FO435" s="37"/>
      <c r="FP435" s="37"/>
      <c r="FQ435" s="37"/>
      <c r="FR435" s="37"/>
      <c r="FS435" s="37"/>
      <c r="FT435" s="37"/>
      <c r="FU435" s="37"/>
      <c r="FV435" s="37"/>
      <c r="FW435" s="37"/>
      <c r="FX435" s="37"/>
      <c r="FY435" s="37"/>
      <c r="FZ435" s="37"/>
      <c r="GA435" s="37"/>
      <c r="GB435" s="37"/>
      <c r="GC435" s="37"/>
      <c r="GD435" s="37"/>
      <c r="GE435" s="37"/>
      <c r="GF435" s="37"/>
      <c r="GG435" s="37"/>
      <c r="GH435" s="37"/>
      <c r="GI435" s="37"/>
      <c r="GJ435" s="37"/>
      <c r="GK435" s="37"/>
      <c r="GL435" s="37"/>
      <c r="GM435" s="37"/>
      <c r="GN435" s="37"/>
      <c r="GO435" s="37"/>
      <c r="GP435" s="37"/>
      <c r="GQ435" s="37"/>
      <c r="GR435" s="37"/>
      <c r="GS435" s="37"/>
      <c r="GT435" s="37"/>
      <c r="GU435" s="37"/>
      <c r="GV435" s="37"/>
      <c r="GW435" s="37"/>
      <c r="GX435" s="37"/>
      <c r="GY435" s="37"/>
      <c r="GZ435" s="37"/>
      <c r="HA435" s="37"/>
      <c r="HB435" s="37"/>
      <c r="HC435" s="37"/>
      <c r="HD435" s="37"/>
      <c r="HE435" s="37"/>
      <c r="HF435" s="37"/>
      <c r="HG435" s="37"/>
      <c r="HH435" s="37"/>
      <c r="HI435" s="37"/>
      <c r="HJ435" s="37"/>
      <c r="HK435" s="37"/>
      <c r="HL435" s="37"/>
      <c r="HM435" s="37"/>
      <c r="HN435" s="37"/>
      <c r="HO435" s="37"/>
      <c r="HP435" s="37"/>
      <c r="HQ435" s="37"/>
      <c r="HR435" s="37"/>
      <c r="HS435" s="37"/>
      <c r="HT435" s="37"/>
      <c r="HU435" s="37"/>
      <c r="HV435" s="37"/>
      <c r="HW435" s="37"/>
      <c r="HX435" s="37"/>
      <c r="HY435" s="37"/>
      <c r="HZ435" s="37"/>
      <c r="IA435" s="37"/>
      <c r="IB435" s="37"/>
      <c r="IC435" s="37"/>
      <c r="ID435" s="37"/>
      <c r="IE435" s="37"/>
      <c r="IF435" s="37"/>
      <c r="IG435" s="37"/>
      <c r="IH435" s="37"/>
      <c r="II435" s="37"/>
      <c r="IJ435" s="37"/>
      <c r="IK435" s="37"/>
      <c r="IL435" s="37"/>
    </row>
    <row r="436" spans="1:246" x14ac:dyDescent="0.2">
      <c r="A436" s="82" t="s">
        <v>183</v>
      </c>
      <c r="B436" s="4" t="s">
        <v>112</v>
      </c>
      <c r="C436" s="4" t="s">
        <v>113</v>
      </c>
      <c r="D436" s="4" t="s">
        <v>184</v>
      </c>
      <c r="E436" s="4" t="s">
        <v>114</v>
      </c>
      <c r="F436" s="61">
        <v>6.2370369999999999</v>
      </c>
      <c r="G436" s="61">
        <v>6.3211639999999996</v>
      </c>
      <c r="H436" s="61">
        <v>6.2220769999999996</v>
      </c>
      <c r="I436" s="61">
        <v>5.9610630000000002</v>
      </c>
      <c r="J436" s="61">
        <v>6.4711309999999997</v>
      </c>
      <c r="K436" s="61">
        <v>6.661683</v>
      </c>
      <c r="L436" s="61">
        <v>7.3587509999999998</v>
      </c>
      <c r="M436" s="61">
        <v>8.1266660000000002</v>
      </c>
      <c r="N436" s="61">
        <v>8.1340170000000001</v>
      </c>
      <c r="O436" s="61">
        <v>8.7691429999999997</v>
      </c>
      <c r="P436" s="61">
        <v>9.3185990000000007</v>
      </c>
      <c r="Q436" s="61">
        <v>9.7173429999999996</v>
      </c>
      <c r="R436" s="61">
        <v>10.070452</v>
      </c>
      <c r="S436" s="61">
        <v>10.089788</v>
      </c>
      <c r="T436" s="61">
        <v>9.8829360000000008</v>
      </c>
      <c r="U436" s="61">
        <v>9.9977830000000001</v>
      </c>
      <c r="V436" s="61">
        <v>10.106391</v>
      </c>
      <c r="W436" s="61">
        <v>10.175973000000001</v>
      </c>
      <c r="X436" s="61">
        <v>9.9327860000000001</v>
      </c>
      <c r="Y436" s="61">
        <v>10.41798</v>
      </c>
      <c r="Z436" s="61">
        <v>10.669428999999999</v>
      </c>
      <c r="AA436" s="61">
        <v>10.762919</v>
      </c>
      <c r="AB436" s="61">
        <v>11.160931</v>
      </c>
      <c r="AC436" s="61">
        <v>11.922530999999999</v>
      </c>
      <c r="AD436" s="61">
        <v>11.334187999999999</v>
      </c>
      <c r="AE436" s="61">
        <v>11.866497000000001</v>
      </c>
      <c r="AF436" s="61">
        <v>11.733263000000001</v>
      </c>
      <c r="AG436" s="61">
        <v>11.885118</v>
      </c>
      <c r="AH436" s="61">
        <v>11.069053</v>
      </c>
      <c r="AI436" s="61">
        <v>10.265934</v>
      </c>
      <c r="AJ436" s="61">
        <v>9.2195420000000006</v>
      </c>
      <c r="AK436" s="61">
        <v>8.4160369999999993</v>
      </c>
      <c r="AL436" s="61">
        <v>7.9877520000000004</v>
      </c>
      <c r="AM436" s="61">
        <v>7.2940940000000003</v>
      </c>
      <c r="AN436" s="61">
        <v>6.7482699999999998</v>
      </c>
      <c r="AO436" s="61">
        <v>6.7291740000000004</v>
      </c>
      <c r="AP436" s="61">
        <v>6.6971809999999996</v>
      </c>
      <c r="AQ436" s="61">
        <v>6.0368019999999998</v>
      </c>
      <c r="AR436" s="61">
        <v>5.9212499999999997</v>
      </c>
      <c r="AS436" s="61">
        <v>5.7969489999999997</v>
      </c>
      <c r="AT436" s="61">
        <v>5.4775260000000001</v>
      </c>
      <c r="AU436" s="61">
        <v>5.1637430000000002</v>
      </c>
      <c r="AV436" s="61">
        <v>5.4631689999999997</v>
      </c>
      <c r="AW436" s="61">
        <v>5.0620969999999996</v>
      </c>
      <c r="AX436" s="61">
        <v>5.0224679999999999</v>
      </c>
      <c r="AY436" s="61">
        <v>5.025614</v>
      </c>
      <c r="AZ436" s="61">
        <v>5.0101519999999997</v>
      </c>
      <c r="BA436" s="61">
        <v>4.995825</v>
      </c>
      <c r="BB436" s="61">
        <v>4.8468349999999996</v>
      </c>
      <c r="BC436" s="61">
        <v>4.8468349999999996</v>
      </c>
      <c r="BD436" s="61">
        <v>4.8468349999999996</v>
      </c>
      <c r="BE436" s="80">
        <f>BD436+(BD436*BO436)</f>
        <v>4.7927874828901889</v>
      </c>
      <c r="BF436" s="80">
        <f>BE436+(BE436*BP436)</f>
        <v>4.7763416434881156</v>
      </c>
      <c r="BG436" s="80">
        <f>BF436+(BF436*BQ436)</f>
        <v>4.8554382996599958</v>
      </c>
      <c r="BH436" s="38"/>
      <c r="BI436" s="4" t="s">
        <v>185</v>
      </c>
      <c r="BJ436" s="4" t="s">
        <v>115</v>
      </c>
      <c r="BK436" s="61">
        <v>4.3323100000000005</v>
      </c>
      <c r="BL436" s="61">
        <v>4.2839999999999998</v>
      </c>
      <c r="BM436" s="61">
        <v>4.2693000000000003</v>
      </c>
      <c r="BN436" s="61">
        <v>4.34</v>
      </c>
      <c r="BO436" s="81">
        <f>(BL436-BK436)/BK436</f>
        <v>-1.1151094912414101E-2</v>
      </c>
      <c r="BP436" s="81">
        <f>(BM436-BL436)/BL436</f>
        <v>-3.4313725490194894E-3</v>
      </c>
      <c r="BQ436" s="81">
        <f>(BN436-BM436)/BM436</f>
        <v>1.6560091818330767E-2</v>
      </c>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37"/>
      <c r="DS436" s="37"/>
      <c r="DT436" s="37"/>
      <c r="DU436" s="37"/>
      <c r="DV436" s="37"/>
      <c r="DW436" s="37"/>
      <c r="DX436" s="37"/>
      <c r="DY436" s="37"/>
      <c r="DZ436" s="37"/>
      <c r="EA436" s="37"/>
      <c r="EB436" s="37"/>
      <c r="EC436" s="37"/>
      <c r="ED436" s="37"/>
      <c r="EE436" s="37"/>
      <c r="EF436" s="37"/>
      <c r="EG436" s="37"/>
      <c r="EH436" s="37"/>
      <c r="EI436" s="37"/>
      <c r="EJ436" s="37"/>
      <c r="EK436" s="37"/>
      <c r="EL436" s="37"/>
      <c r="EM436" s="37"/>
      <c r="EN436" s="37"/>
      <c r="EO436" s="37"/>
      <c r="EP436" s="37"/>
      <c r="EQ436" s="37"/>
      <c r="ER436" s="37"/>
      <c r="ES436" s="37"/>
      <c r="ET436" s="37"/>
      <c r="EU436" s="37"/>
      <c r="EV436" s="37"/>
      <c r="EW436" s="37"/>
      <c r="EX436" s="37"/>
      <c r="EY436" s="37"/>
      <c r="EZ436" s="37"/>
      <c r="FA436" s="37"/>
      <c r="FB436" s="37"/>
      <c r="FC436" s="37"/>
      <c r="FD436" s="37"/>
      <c r="FE436" s="37"/>
      <c r="FF436" s="37"/>
      <c r="FG436" s="37"/>
      <c r="FH436" s="37"/>
      <c r="FI436" s="37"/>
      <c r="FJ436" s="37"/>
      <c r="FK436" s="37"/>
      <c r="FL436" s="37"/>
      <c r="FM436" s="37"/>
      <c r="FN436" s="37"/>
      <c r="FO436" s="37"/>
      <c r="FP436" s="37"/>
      <c r="FQ436" s="37"/>
      <c r="FR436" s="37"/>
      <c r="FS436" s="37"/>
      <c r="FT436" s="37"/>
      <c r="FU436" s="37"/>
      <c r="FV436" s="37"/>
      <c r="FW436" s="37"/>
      <c r="FX436" s="37"/>
      <c r="FY436" s="37"/>
      <c r="FZ436" s="37"/>
      <c r="GA436" s="37"/>
      <c r="GB436" s="37"/>
      <c r="GC436" s="37"/>
      <c r="GD436" s="37"/>
      <c r="GE436" s="37"/>
      <c r="GF436" s="37"/>
      <c r="GG436" s="37"/>
      <c r="GH436" s="37"/>
      <c r="GI436" s="37"/>
      <c r="GJ436" s="37"/>
      <c r="GK436" s="37"/>
      <c r="GL436" s="37"/>
      <c r="GM436" s="37"/>
      <c r="GN436" s="37"/>
      <c r="GO436" s="37"/>
      <c r="GP436" s="37"/>
      <c r="GQ436" s="37"/>
      <c r="GR436" s="37"/>
      <c r="GS436" s="37"/>
      <c r="GT436" s="37"/>
      <c r="GU436" s="37"/>
      <c r="GV436" s="37"/>
      <c r="GW436" s="37"/>
      <c r="GX436" s="37"/>
      <c r="GY436" s="37"/>
      <c r="GZ436" s="37"/>
      <c r="HA436" s="37"/>
      <c r="HB436" s="37"/>
      <c r="HC436" s="37"/>
      <c r="HD436" s="37"/>
      <c r="HE436" s="37"/>
      <c r="HF436" s="37"/>
      <c r="HG436" s="37"/>
      <c r="HH436" s="37"/>
      <c r="HI436" s="37"/>
      <c r="HJ436" s="37"/>
      <c r="HK436" s="37"/>
      <c r="HL436" s="37"/>
      <c r="HM436" s="37"/>
      <c r="HN436" s="37"/>
      <c r="HO436" s="37"/>
      <c r="HP436" s="37"/>
      <c r="HQ436" s="37"/>
      <c r="HR436" s="37"/>
      <c r="HS436" s="37"/>
      <c r="HT436" s="37"/>
      <c r="HU436" s="37"/>
      <c r="HV436" s="37"/>
      <c r="HW436" s="37"/>
      <c r="HX436" s="37"/>
      <c r="HY436" s="37"/>
      <c r="HZ436" s="37"/>
      <c r="IA436" s="37"/>
      <c r="IB436" s="37"/>
      <c r="IC436" s="37"/>
      <c r="ID436" s="37"/>
      <c r="IE436" s="37"/>
      <c r="IF436" s="37"/>
      <c r="IG436" s="37"/>
      <c r="IH436" s="37"/>
      <c r="II436" s="37"/>
      <c r="IJ436" s="37"/>
      <c r="IK436" s="37"/>
      <c r="IL436" s="37"/>
    </row>
    <row r="437" spans="1:246" x14ac:dyDescent="0.2">
      <c r="A437" s="49" t="s">
        <v>186</v>
      </c>
      <c r="B437" s="50" t="s">
        <v>112</v>
      </c>
      <c r="C437" s="50" t="s">
        <v>113</v>
      </c>
      <c r="D437" s="50" t="s">
        <v>187</v>
      </c>
      <c r="E437" s="50" t="s">
        <v>112</v>
      </c>
      <c r="F437" s="1"/>
      <c r="G437" s="1"/>
      <c r="H437" s="1"/>
      <c r="I437" s="1"/>
      <c r="J437" s="1"/>
      <c r="K437" s="1"/>
      <c r="L437" s="1"/>
      <c r="M437" s="1"/>
      <c r="N437" s="1"/>
      <c r="O437" s="1"/>
      <c r="P437" s="1"/>
      <c r="Q437" s="1"/>
      <c r="R437" s="1">
        <v>0.12803</v>
      </c>
      <c r="S437" s="1">
        <v>0.11231000000000001</v>
      </c>
      <c r="T437" s="1">
        <v>9.240000000000001E-2</v>
      </c>
      <c r="U437" s="1">
        <v>9.1569999999999999E-2</v>
      </c>
      <c r="V437" s="1">
        <v>8.7770000000000001E-2</v>
      </c>
      <c r="W437" s="1">
        <v>9.2349999999999988E-2</v>
      </c>
      <c r="X437" s="1">
        <v>9.4459999999999988E-2</v>
      </c>
      <c r="Y437" s="1">
        <v>9.670999999999999E-2</v>
      </c>
      <c r="Z437" s="1">
        <v>9.5140000000000002E-2</v>
      </c>
      <c r="AA437" s="1">
        <v>9.1670000000000001E-2</v>
      </c>
      <c r="AB437" s="1">
        <v>0.09</v>
      </c>
      <c r="AC437" s="1">
        <v>9.2799999999999994E-2</v>
      </c>
      <c r="AD437" s="1">
        <v>9.1799999999999993E-2</v>
      </c>
      <c r="AE437" s="1">
        <v>8.8300000000000003E-2</v>
      </c>
      <c r="AF437" s="1">
        <v>8.48E-2</v>
      </c>
      <c r="AG437" s="1">
        <v>9.1200000000000003E-2</v>
      </c>
      <c r="AH437" s="1">
        <v>9.2499999999999999E-2</v>
      </c>
      <c r="AI437" s="1">
        <v>9.1200000000000003E-2</v>
      </c>
      <c r="AJ437" s="1">
        <v>9.11E-2</v>
      </c>
      <c r="AK437" s="1">
        <v>8.8099999999999998E-2</v>
      </c>
      <c r="AL437" s="1">
        <v>8.77E-2</v>
      </c>
      <c r="AM437" s="1">
        <v>0.08</v>
      </c>
      <c r="AN437" s="1">
        <v>2.9100000000000001E-2</v>
      </c>
      <c r="AO437" s="1">
        <v>2.181E-2</v>
      </c>
      <c r="AP437" s="1">
        <v>1.8380000000000001E-2</v>
      </c>
      <c r="AQ437" s="1">
        <v>1.8519999999999998E-2</v>
      </c>
      <c r="AR437" s="1">
        <v>1.822E-2</v>
      </c>
      <c r="AS437" s="1">
        <v>1.7989999999999999E-2</v>
      </c>
      <c r="AT437" s="1">
        <v>1.746E-2</v>
      </c>
      <c r="AU437" s="1">
        <v>1.702E-2</v>
      </c>
      <c r="AV437" s="1">
        <v>1.5009999999999999E-2</v>
      </c>
      <c r="AW437" s="1">
        <v>1.4659999999999999E-2</v>
      </c>
      <c r="AX437" s="1">
        <v>1.452E-2</v>
      </c>
      <c r="AY437" s="1">
        <v>1.388E-2</v>
      </c>
      <c r="AZ437" s="1">
        <v>1.3820000000000001E-2</v>
      </c>
      <c r="BA437" s="1">
        <v>1.354E-2</v>
      </c>
      <c r="BB437" s="1">
        <v>1.256E-2</v>
      </c>
      <c r="BC437" s="1">
        <v>1.325E-2</v>
      </c>
      <c r="BD437" s="1">
        <v>1.43E-2</v>
      </c>
      <c r="BE437" s="1">
        <v>1.2449999999999999E-2</v>
      </c>
      <c r="BF437" s="1">
        <v>1.077E-2</v>
      </c>
      <c r="BG437" s="1">
        <v>1.239E-2</v>
      </c>
      <c r="BH437" s="38"/>
      <c r="BI437" s="50"/>
      <c r="BJ437" s="50"/>
      <c r="BK437" s="1"/>
      <c r="BL437" s="1"/>
      <c r="BM437" s="1"/>
      <c r="BN437" s="1"/>
      <c r="BO437" s="76"/>
      <c r="BP437" s="76"/>
      <c r="BQ437" s="76"/>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c r="DL437" s="37"/>
      <c r="DM437" s="37"/>
      <c r="DN437" s="37"/>
      <c r="DO437" s="37"/>
      <c r="DP437" s="37"/>
      <c r="DQ437" s="37"/>
      <c r="DR437" s="37"/>
      <c r="DS437" s="37"/>
      <c r="DT437" s="37"/>
      <c r="DU437" s="37"/>
      <c r="DV437" s="37"/>
      <c r="DW437" s="37"/>
      <c r="DX437" s="37"/>
      <c r="DY437" s="37"/>
      <c r="DZ437" s="37"/>
      <c r="EA437" s="37"/>
      <c r="EB437" s="37"/>
      <c r="EC437" s="37"/>
      <c r="ED437" s="37"/>
      <c r="EE437" s="37"/>
      <c r="EF437" s="37"/>
      <c r="EG437" s="37"/>
      <c r="EH437" s="37"/>
      <c r="EI437" s="37"/>
      <c r="EJ437" s="37"/>
      <c r="EK437" s="37"/>
      <c r="EL437" s="37"/>
      <c r="EM437" s="37"/>
      <c r="EN437" s="37"/>
      <c r="EO437" s="37"/>
      <c r="EP437" s="37"/>
      <c r="EQ437" s="37"/>
      <c r="ER437" s="37"/>
      <c r="ES437" s="37"/>
      <c r="ET437" s="37"/>
      <c r="EU437" s="37"/>
      <c r="EV437" s="37"/>
      <c r="EW437" s="37"/>
      <c r="EX437" s="37"/>
      <c r="EY437" s="37"/>
      <c r="EZ437" s="37"/>
      <c r="FA437" s="37"/>
      <c r="FB437" s="37"/>
      <c r="FC437" s="37"/>
      <c r="FD437" s="37"/>
      <c r="FE437" s="37"/>
      <c r="FF437" s="37"/>
      <c r="FG437" s="37"/>
      <c r="FH437" s="37"/>
      <c r="FI437" s="37"/>
      <c r="FJ437" s="37"/>
      <c r="FK437" s="37"/>
      <c r="FL437" s="37"/>
      <c r="FM437" s="37"/>
      <c r="FN437" s="37"/>
      <c r="FO437" s="37"/>
      <c r="FP437" s="37"/>
      <c r="FQ437" s="37"/>
      <c r="FR437" s="37"/>
      <c r="FS437" s="37"/>
      <c r="FT437" s="37"/>
      <c r="FU437" s="37"/>
      <c r="FV437" s="37"/>
      <c r="FW437" s="37"/>
      <c r="FX437" s="37"/>
      <c r="FY437" s="37"/>
      <c r="FZ437" s="37"/>
      <c r="GA437" s="37"/>
      <c r="GB437" s="37"/>
      <c r="GC437" s="37"/>
      <c r="GD437" s="37"/>
      <c r="GE437" s="37"/>
      <c r="GF437" s="37"/>
      <c r="GG437" s="37"/>
      <c r="GH437" s="37"/>
      <c r="GI437" s="37"/>
      <c r="GJ437" s="37"/>
      <c r="GK437" s="37"/>
      <c r="GL437" s="37"/>
      <c r="GM437" s="37"/>
      <c r="GN437" s="37"/>
      <c r="GO437" s="37"/>
      <c r="GP437" s="37"/>
      <c r="GQ437" s="37"/>
      <c r="GR437" s="37"/>
      <c r="GS437" s="37"/>
      <c r="GT437" s="37"/>
      <c r="GU437" s="37"/>
      <c r="GV437" s="37"/>
      <c r="GW437" s="37"/>
      <c r="GX437" s="37"/>
      <c r="GY437" s="37"/>
      <c r="GZ437" s="37"/>
      <c r="HA437" s="37"/>
      <c r="HB437" s="37"/>
      <c r="HC437" s="37"/>
      <c r="HD437" s="37"/>
      <c r="HE437" s="37"/>
      <c r="HF437" s="37"/>
      <c r="HG437" s="37"/>
      <c r="HH437" s="37"/>
      <c r="HI437" s="37"/>
      <c r="HJ437" s="37"/>
      <c r="HK437" s="37"/>
      <c r="HL437" s="37"/>
      <c r="HM437" s="37"/>
      <c r="HN437" s="37"/>
      <c r="HO437" s="37"/>
      <c r="HP437" s="37"/>
      <c r="HQ437" s="37"/>
      <c r="HR437" s="37"/>
      <c r="HS437" s="37"/>
      <c r="HT437" s="37"/>
      <c r="HU437" s="37"/>
      <c r="HV437" s="37"/>
      <c r="HW437" s="37"/>
      <c r="HX437" s="37"/>
      <c r="HY437" s="37"/>
      <c r="HZ437" s="37"/>
      <c r="IA437" s="37"/>
      <c r="IB437" s="37"/>
      <c r="IC437" s="37"/>
      <c r="ID437" s="37"/>
      <c r="IE437" s="37"/>
      <c r="IF437" s="37"/>
      <c r="IG437" s="37"/>
      <c r="IH437" s="37"/>
      <c r="II437" s="37"/>
      <c r="IJ437" s="37"/>
      <c r="IK437" s="37"/>
      <c r="IL437" s="37"/>
    </row>
    <row r="438" spans="1:246" x14ac:dyDescent="0.2">
      <c r="A438" s="49" t="s">
        <v>188</v>
      </c>
      <c r="B438" s="50" t="s">
        <v>112</v>
      </c>
      <c r="C438" s="50" t="s">
        <v>113</v>
      </c>
      <c r="D438" s="50" t="s">
        <v>189</v>
      </c>
      <c r="E438" s="50" t="s">
        <v>112</v>
      </c>
      <c r="F438" s="1"/>
      <c r="G438" s="1"/>
      <c r="H438" s="1"/>
      <c r="I438" s="1"/>
      <c r="J438" s="1"/>
      <c r="K438" s="1"/>
      <c r="L438" s="1"/>
      <c r="M438" s="1"/>
      <c r="N438" s="1"/>
      <c r="O438" s="1">
        <v>7.0000000000000007E-2</v>
      </c>
      <c r="P438" s="1">
        <v>6.9000000000000006E-2</v>
      </c>
      <c r="Q438" s="1">
        <v>6.5000000000000002E-2</v>
      </c>
      <c r="R438" s="1">
        <v>6.5700000000000008E-2</v>
      </c>
      <c r="S438" s="1">
        <v>6.9800000000000001E-2</v>
      </c>
      <c r="T438" s="1">
        <v>7.6100000000000001E-2</v>
      </c>
      <c r="U438" s="1">
        <v>8.2099999999999992E-2</v>
      </c>
      <c r="V438" s="1">
        <v>0.1032</v>
      </c>
      <c r="W438" s="1">
        <v>0.1197</v>
      </c>
      <c r="X438" s="1">
        <v>0.1363</v>
      </c>
      <c r="Y438" s="1">
        <v>0.1268</v>
      </c>
      <c r="Z438" s="1">
        <v>0.12709999999999999</v>
      </c>
      <c r="AA438" s="1">
        <v>0.13150000000000001</v>
      </c>
      <c r="AB438" s="1">
        <v>0.15419999999999998</v>
      </c>
      <c r="AC438" s="1">
        <v>0.15530000000000002</v>
      </c>
      <c r="AD438" s="1">
        <v>0.18149999999999999</v>
      </c>
      <c r="AE438" s="1">
        <v>0.18359999999999999</v>
      </c>
      <c r="AF438" s="1">
        <v>0.15259999999999999</v>
      </c>
      <c r="AG438" s="1">
        <v>0.15947</v>
      </c>
      <c r="AH438" s="1">
        <v>0.17834999999999998</v>
      </c>
      <c r="AI438" s="1">
        <v>0.17859999999999998</v>
      </c>
      <c r="AJ438" s="1">
        <v>0.18128</v>
      </c>
      <c r="AK438" s="1">
        <v>0.20669999999999999</v>
      </c>
      <c r="AL438" s="1">
        <v>0.22244</v>
      </c>
      <c r="AM438" s="1">
        <v>0.18406999999999998</v>
      </c>
      <c r="AN438" s="1">
        <v>0.19041</v>
      </c>
      <c r="AO438" s="1">
        <v>0.20039999999999999</v>
      </c>
      <c r="AP438" s="1">
        <v>0.1996</v>
      </c>
      <c r="AQ438" s="1">
        <v>0.2016</v>
      </c>
      <c r="AR438" s="1">
        <v>0.1913</v>
      </c>
      <c r="AS438" s="1">
        <v>0.19369999999999998</v>
      </c>
      <c r="AT438" s="1">
        <v>0.17507</v>
      </c>
      <c r="AU438" s="1">
        <v>0.18252000000000002</v>
      </c>
      <c r="AV438" s="1">
        <v>0.18262</v>
      </c>
      <c r="AW438" s="1">
        <v>0.18265999999999999</v>
      </c>
      <c r="AX438" s="1">
        <v>0.18677000000000002</v>
      </c>
      <c r="AY438" s="1">
        <v>0.18074999999999999</v>
      </c>
      <c r="AZ438" s="1">
        <v>0.17352000000000001</v>
      </c>
      <c r="BA438" s="1">
        <v>0.15818000000000002</v>
      </c>
      <c r="BB438" s="1">
        <v>0.16725999999999999</v>
      </c>
      <c r="BC438" s="1">
        <v>0.15562000000000001</v>
      </c>
      <c r="BD438" s="1">
        <v>0.13713999999999998</v>
      </c>
      <c r="BE438" s="1">
        <v>0.1386</v>
      </c>
      <c r="BF438" s="1">
        <v>0.13635</v>
      </c>
      <c r="BG438" s="1">
        <v>0.11728</v>
      </c>
      <c r="BH438" s="38"/>
      <c r="BI438" s="50"/>
      <c r="BJ438" s="50"/>
      <c r="BK438" s="1"/>
      <c r="BL438" s="1"/>
      <c r="BM438" s="1"/>
      <c r="BN438" s="1"/>
      <c r="BO438" s="76"/>
      <c r="BP438" s="76"/>
      <c r="BQ438" s="76"/>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c r="CY438" s="37"/>
      <c r="CZ438" s="37"/>
      <c r="DA438" s="37"/>
      <c r="DB438" s="37"/>
      <c r="DC438" s="37"/>
      <c r="DD438" s="37"/>
      <c r="DE438" s="37"/>
      <c r="DF438" s="37"/>
      <c r="DG438" s="37"/>
      <c r="DH438" s="37"/>
      <c r="DI438" s="37"/>
      <c r="DJ438" s="37"/>
      <c r="DK438" s="37"/>
      <c r="DL438" s="37"/>
      <c r="DM438" s="37"/>
      <c r="DN438" s="37"/>
      <c r="DO438" s="37"/>
      <c r="DP438" s="37"/>
      <c r="DQ438" s="37"/>
      <c r="DR438" s="37"/>
      <c r="DS438" s="37"/>
      <c r="DT438" s="37"/>
      <c r="DU438" s="37"/>
      <c r="DV438" s="37"/>
      <c r="DW438" s="37"/>
      <c r="DX438" s="37"/>
      <c r="DY438" s="37"/>
      <c r="DZ438" s="37"/>
      <c r="EA438" s="37"/>
      <c r="EB438" s="37"/>
      <c r="EC438" s="37"/>
      <c r="ED438" s="37"/>
      <c r="EE438" s="37"/>
      <c r="EF438" s="37"/>
      <c r="EG438" s="37"/>
      <c r="EH438" s="37"/>
      <c r="EI438" s="37"/>
      <c r="EJ438" s="37"/>
      <c r="EK438" s="37"/>
      <c r="EL438" s="37"/>
      <c r="EM438" s="37"/>
      <c r="EN438" s="37"/>
      <c r="EO438" s="37"/>
      <c r="EP438" s="37"/>
      <c r="EQ438" s="37"/>
      <c r="ER438" s="37"/>
      <c r="ES438" s="37"/>
      <c r="ET438" s="37"/>
      <c r="EU438" s="37"/>
      <c r="EV438" s="37"/>
      <c r="EW438" s="37"/>
      <c r="EX438" s="37"/>
      <c r="EY438" s="37"/>
      <c r="EZ438" s="37"/>
      <c r="FA438" s="37"/>
      <c r="FB438" s="37"/>
      <c r="FC438" s="37"/>
      <c r="FD438" s="37"/>
      <c r="FE438" s="37"/>
      <c r="FF438" s="37"/>
      <c r="FG438" s="37"/>
      <c r="FH438" s="37"/>
      <c r="FI438" s="37"/>
      <c r="FJ438" s="37"/>
      <c r="FK438" s="37"/>
      <c r="FL438" s="37"/>
      <c r="FM438" s="37"/>
      <c r="FN438" s="37"/>
      <c r="FO438" s="37"/>
      <c r="FP438" s="37"/>
      <c r="FQ438" s="37"/>
      <c r="FR438" s="37"/>
      <c r="FS438" s="37"/>
      <c r="FT438" s="37"/>
      <c r="FU438" s="37"/>
      <c r="FV438" s="37"/>
      <c r="FW438" s="37"/>
      <c r="FX438" s="37"/>
      <c r="FY438" s="37"/>
      <c r="FZ438" s="37"/>
      <c r="GA438" s="37"/>
      <c r="GB438" s="37"/>
      <c r="GC438" s="37"/>
      <c r="GD438" s="37"/>
      <c r="GE438" s="37"/>
      <c r="GF438" s="37"/>
      <c r="GG438" s="37"/>
      <c r="GH438" s="37"/>
      <c r="GI438" s="37"/>
      <c r="GJ438" s="37"/>
      <c r="GK438" s="37"/>
      <c r="GL438" s="37"/>
      <c r="GM438" s="37"/>
      <c r="GN438" s="37"/>
      <c r="GO438" s="37"/>
      <c r="GP438" s="37"/>
      <c r="GQ438" s="37"/>
      <c r="GR438" s="37"/>
      <c r="GS438" s="37"/>
      <c r="GT438" s="37"/>
      <c r="GU438" s="37"/>
      <c r="GV438" s="37"/>
      <c r="GW438" s="37"/>
      <c r="GX438" s="37"/>
      <c r="GY438" s="37"/>
      <c r="GZ438" s="37"/>
      <c r="HA438" s="37"/>
      <c r="HB438" s="37"/>
      <c r="HC438" s="37"/>
      <c r="HD438" s="37"/>
      <c r="HE438" s="37"/>
      <c r="HF438" s="37"/>
      <c r="HG438" s="37"/>
      <c r="HH438" s="37"/>
      <c r="HI438" s="37"/>
      <c r="HJ438" s="37"/>
      <c r="HK438" s="37"/>
      <c r="HL438" s="37"/>
      <c r="HM438" s="37"/>
      <c r="HN438" s="37"/>
      <c r="HO438" s="37"/>
      <c r="HP438" s="37"/>
      <c r="HQ438" s="37"/>
      <c r="HR438" s="37"/>
      <c r="HS438" s="37"/>
      <c r="HT438" s="37"/>
      <c r="HU438" s="37"/>
      <c r="HV438" s="37"/>
      <c r="HW438" s="37"/>
      <c r="HX438" s="37"/>
      <c r="HY438" s="37"/>
      <c r="HZ438" s="37"/>
      <c r="IA438" s="37"/>
      <c r="IB438" s="37"/>
      <c r="IC438" s="37"/>
      <c r="ID438" s="37"/>
      <c r="IE438" s="37"/>
      <c r="IF438" s="37"/>
      <c r="IG438" s="37"/>
      <c r="IH438" s="37"/>
      <c r="II438" s="37"/>
      <c r="IJ438" s="37"/>
      <c r="IK438" s="37"/>
      <c r="IL438" s="37"/>
    </row>
    <row r="439" spans="1:246" x14ac:dyDescent="0.2">
      <c r="A439" s="49" t="s">
        <v>190</v>
      </c>
      <c r="B439" s="50" t="s">
        <v>112</v>
      </c>
      <c r="C439" s="50" t="s">
        <v>113</v>
      </c>
      <c r="D439" s="50" t="s">
        <v>190</v>
      </c>
      <c r="E439" s="50" t="s">
        <v>114</v>
      </c>
      <c r="F439" s="1">
        <v>2.01E-2</v>
      </c>
      <c r="G439" s="1">
        <v>2.3400000000000001E-2</v>
      </c>
      <c r="H439" s="1">
        <v>3.5700000000000003E-2</v>
      </c>
      <c r="I439" s="1">
        <v>3.9600000000000003E-2</v>
      </c>
      <c r="J439" s="1">
        <v>4.65E-2</v>
      </c>
      <c r="K439" s="1">
        <v>7.9799999999999996E-2</v>
      </c>
      <c r="L439" s="1">
        <v>9.2399999999999996E-2</v>
      </c>
      <c r="M439" s="1">
        <v>9.9599999999999994E-2</v>
      </c>
      <c r="N439" s="1">
        <v>0.11459999999999999</v>
      </c>
      <c r="O439" s="1">
        <v>0.12</v>
      </c>
      <c r="P439" s="1">
        <v>0.12870000000000001</v>
      </c>
      <c r="Q439" s="1">
        <v>0.1338</v>
      </c>
      <c r="R439" s="1">
        <v>0.1188</v>
      </c>
      <c r="S439" s="1">
        <v>0.13800000000000001</v>
      </c>
      <c r="T439" s="1">
        <v>0.1434</v>
      </c>
      <c r="U439" s="1">
        <v>0.15240000000000001</v>
      </c>
      <c r="V439" s="1">
        <v>0.16259999999999999</v>
      </c>
      <c r="W439" s="1">
        <v>0.1782</v>
      </c>
      <c r="X439" s="1">
        <v>0.18</v>
      </c>
      <c r="Y439" s="1">
        <v>0.17610000000000001</v>
      </c>
      <c r="Z439" s="1">
        <v>0.19020000000000001</v>
      </c>
      <c r="AA439" s="1">
        <v>0.1782</v>
      </c>
      <c r="AB439" s="1">
        <v>0.1812</v>
      </c>
      <c r="AC439" s="1">
        <v>0.18540000000000001</v>
      </c>
      <c r="AD439" s="1">
        <v>0.183</v>
      </c>
      <c r="AE439" s="1">
        <v>0.19500000000000001</v>
      </c>
      <c r="AF439" s="1">
        <v>0.2046</v>
      </c>
      <c r="AG439" s="1">
        <v>0.21659999999999999</v>
      </c>
      <c r="AH439" s="1">
        <v>0.2268</v>
      </c>
      <c r="AI439" s="1">
        <v>0.22020000000000001</v>
      </c>
      <c r="AJ439" s="1">
        <v>0.23699999999999999</v>
      </c>
      <c r="AK439" s="1">
        <v>0.2472</v>
      </c>
      <c r="AL439" s="1">
        <v>0.26879999999999998</v>
      </c>
      <c r="AM439" s="1">
        <v>0.27300000000000002</v>
      </c>
      <c r="AN439" s="1">
        <v>0.28739999999999999</v>
      </c>
      <c r="AO439" s="1">
        <v>0.29160000000000003</v>
      </c>
      <c r="AP439" s="1">
        <v>0.31080000000000002</v>
      </c>
      <c r="AQ439" s="1">
        <v>0.3372</v>
      </c>
      <c r="AR439" s="1">
        <v>0.3372</v>
      </c>
      <c r="AS439" s="1">
        <v>0.34439999999999998</v>
      </c>
      <c r="AT439" s="1">
        <v>0.33660000000000001</v>
      </c>
      <c r="AU439" s="1">
        <v>0.33479999999999999</v>
      </c>
      <c r="AV439" s="1">
        <v>0.33900000000000002</v>
      </c>
      <c r="AW439" s="1">
        <v>0.33989999999999998</v>
      </c>
      <c r="AX439" s="1">
        <v>0.33426</v>
      </c>
      <c r="AY439" s="1">
        <v>0.34055999999999997</v>
      </c>
      <c r="AZ439" s="1">
        <v>0.34200000000000003</v>
      </c>
      <c r="BA439" s="1">
        <v>0.32279999999999998</v>
      </c>
      <c r="BB439" s="1">
        <v>0.33306000000000002</v>
      </c>
      <c r="BC439" s="1">
        <v>0.34079999999999999</v>
      </c>
      <c r="BD439" s="1">
        <v>0.35820000000000002</v>
      </c>
      <c r="BE439" s="1"/>
      <c r="BF439" s="1"/>
      <c r="BG439" s="1"/>
      <c r="BH439" s="38"/>
      <c r="BI439" s="50"/>
      <c r="BJ439" s="73"/>
      <c r="BK439" s="1"/>
      <c r="BL439" s="1"/>
      <c r="BM439" s="1"/>
      <c r="BN439" s="1"/>
      <c r="BO439" s="74"/>
      <c r="BP439" s="74"/>
      <c r="BQ439" s="74"/>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c r="DL439" s="37"/>
      <c r="DM439" s="37"/>
      <c r="DN439" s="37"/>
      <c r="DO439" s="37"/>
      <c r="DP439" s="37"/>
      <c r="DQ439" s="37"/>
      <c r="DR439" s="37"/>
      <c r="DS439" s="37"/>
      <c r="DT439" s="37"/>
      <c r="DU439" s="37"/>
      <c r="DV439" s="37"/>
      <c r="DW439" s="37"/>
      <c r="DX439" s="37"/>
      <c r="DY439" s="37"/>
      <c r="DZ439" s="37"/>
      <c r="EA439" s="37"/>
      <c r="EB439" s="37"/>
      <c r="EC439" s="37"/>
      <c r="ED439" s="37"/>
      <c r="EE439" s="37"/>
      <c r="EF439" s="37"/>
      <c r="EG439" s="37"/>
      <c r="EH439" s="37"/>
      <c r="EI439" s="37"/>
      <c r="EJ439" s="37"/>
      <c r="EK439" s="37"/>
      <c r="EL439" s="37"/>
      <c r="EM439" s="37"/>
      <c r="EN439" s="37"/>
      <c r="EO439" s="37"/>
      <c r="EP439" s="37"/>
      <c r="EQ439" s="37"/>
      <c r="ER439" s="37"/>
      <c r="ES439" s="37"/>
      <c r="ET439" s="37"/>
      <c r="EU439" s="37"/>
      <c r="EV439" s="37"/>
      <c r="EW439" s="37"/>
      <c r="EX439" s="37"/>
      <c r="EY439" s="37"/>
      <c r="EZ439" s="37"/>
      <c r="FA439" s="37"/>
      <c r="FB439" s="37"/>
      <c r="FC439" s="37"/>
      <c r="FD439" s="37"/>
      <c r="FE439" s="37"/>
      <c r="FF439" s="37"/>
      <c r="FG439" s="37"/>
      <c r="FH439" s="37"/>
      <c r="FI439" s="37"/>
      <c r="FJ439" s="37"/>
      <c r="FK439" s="37"/>
      <c r="FL439" s="37"/>
      <c r="FM439" s="37"/>
      <c r="FN439" s="37"/>
      <c r="FO439" s="37"/>
      <c r="FP439" s="37"/>
      <c r="FQ439" s="37"/>
      <c r="FR439" s="37"/>
      <c r="FS439" s="37"/>
      <c r="FT439" s="37"/>
      <c r="FU439" s="37"/>
      <c r="FV439" s="37"/>
      <c r="FW439" s="37"/>
      <c r="FX439" s="37"/>
      <c r="FY439" s="37"/>
      <c r="FZ439" s="37"/>
      <c r="GA439" s="37"/>
      <c r="GB439" s="37"/>
      <c r="GC439" s="37"/>
      <c r="GD439" s="37"/>
      <c r="GE439" s="37"/>
      <c r="GF439" s="37"/>
      <c r="GG439" s="37"/>
      <c r="GH439" s="37"/>
      <c r="GI439" s="37"/>
      <c r="GJ439" s="37"/>
      <c r="GK439" s="37"/>
      <c r="GL439" s="37"/>
      <c r="GM439" s="37"/>
      <c r="GN439" s="37"/>
      <c r="GO439" s="37"/>
      <c r="GP439" s="37"/>
      <c r="GQ439" s="37"/>
      <c r="GR439" s="37"/>
      <c r="GS439" s="37"/>
      <c r="GT439" s="37"/>
      <c r="GU439" s="37"/>
      <c r="GV439" s="37"/>
      <c r="GW439" s="37"/>
      <c r="GX439" s="37"/>
      <c r="GY439" s="37"/>
      <c r="GZ439" s="37"/>
      <c r="HA439" s="37"/>
      <c r="HB439" s="37"/>
      <c r="HC439" s="37"/>
      <c r="HD439" s="37"/>
      <c r="HE439" s="37"/>
      <c r="HF439" s="37"/>
      <c r="HG439" s="37"/>
      <c r="HH439" s="37"/>
      <c r="HI439" s="37"/>
      <c r="HJ439" s="37"/>
      <c r="HK439" s="37"/>
      <c r="HL439" s="37"/>
      <c r="HM439" s="37"/>
      <c r="HN439" s="37"/>
      <c r="HO439" s="37"/>
      <c r="HP439" s="37"/>
      <c r="HQ439" s="37"/>
      <c r="HR439" s="37"/>
      <c r="HS439" s="37"/>
      <c r="HT439" s="37"/>
      <c r="HU439" s="37"/>
      <c r="HV439" s="37"/>
      <c r="HW439" s="37"/>
      <c r="HX439" s="37"/>
      <c r="HY439" s="37"/>
      <c r="HZ439" s="37"/>
      <c r="IA439" s="37"/>
      <c r="IB439" s="37"/>
      <c r="IC439" s="37"/>
      <c r="ID439" s="37"/>
      <c r="IE439" s="37"/>
      <c r="IF439" s="37"/>
      <c r="IG439" s="37"/>
      <c r="IH439" s="37"/>
      <c r="II439" s="37"/>
      <c r="IJ439" s="37"/>
      <c r="IK439" s="37"/>
      <c r="IL439" s="37"/>
    </row>
    <row r="440" spans="1:246" x14ac:dyDescent="0.2">
      <c r="A440" s="49" t="s">
        <v>191</v>
      </c>
      <c r="B440" s="50" t="s">
        <v>112</v>
      </c>
      <c r="C440" s="50" t="s">
        <v>113</v>
      </c>
      <c r="D440" s="50" t="s">
        <v>192</v>
      </c>
      <c r="E440" s="50" t="s">
        <v>114</v>
      </c>
      <c r="F440" s="1">
        <v>1.3214E-2</v>
      </c>
      <c r="G440" s="1">
        <v>1.8547999999999999E-2</v>
      </c>
      <c r="H440" s="1">
        <v>2.2422000000000001E-2</v>
      </c>
      <c r="I440" s="1">
        <v>2.2963000000000001E-2</v>
      </c>
      <c r="J440" s="1">
        <v>2.3866999999999999E-2</v>
      </c>
      <c r="K440" s="1">
        <v>2.5128000000000001E-2</v>
      </c>
      <c r="L440" s="1">
        <v>2.3713000000000001E-2</v>
      </c>
      <c r="M440" s="1">
        <v>3.2377999999999997E-2</v>
      </c>
      <c r="N440" s="1">
        <v>4.1880000000000001E-2</v>
      </c>
      <c r="O440" s="1">
        <v>4.3142E-2</v>
      </c>
      <c r="P440" s="1">
        <v>4.7698999999999998E-2</v>
      </c>
      <c r="Q440" s="1">
        <v>4.3791999999999998E-2</v>
      </c>
      <c r="R440" s="1">
        <v>4.2188999999999997E-2</v>
      </c>
      <c r="S440" s="1">
        <v>3.8816000000000003E-2</v>
      </c>
      <c r="T440" s="1">
        <v>4.0228E-2</v>
      </c>
      <c r="U440" s="1">
        <v>4.3616000000000002E-2</v>
      </c>
      <c r="V440" s="1">
        <v>5.4091E-2</v>
      </c>
      <c r="W440" s="1">
        <v>6.2188E-2</v>
      </c>
      <c r="X440" s="1">
        <v>6.9420999999999997E-2</v>
      </c>
      <c r="Y440" s="1">
        <v>6.4051999999999998E-2</v>
      </c>
      <c r="Z440" s="1">
        <v>6.3635999999999998E-2</v>
      </c>
      <c r="AA440" s="1">
        <v>6.3856999999999997E-2</v>
      </c>
      <c r="AB440" s="1">
        <v>7.4259000000000006E-2</v>
      </c>
      <c r="AC440" s="1">
        <v>7.7604000000000006E-2</v>
      </c>
      <c r="AD440" s="1">
        <v>8.8932999999999998E-2</v>
      </c>
      <c r="AE440" s="1">
        <v>8.7718000000000004E-2</v>
      </c>
      <c r="AF440" s="1">
        <v>6.8934999999999996E-2</v>
      </c>
      <c r="AG440" s="1">
        <v>6.8443000000000004E-2</v>
      </c>
      <c r="AH440" s="1">
        <v>7.8432000000000002E-2</v>
      </c>
      <c r="AI440" s="1">
        <v>7.6250999999999999E-2</v>
      </c>
      <c r="AJ440" s="1">
        <v>7.5922000000000003E-2</v>
      </c>
      <c r="AK440" s="1">
        <v>9.5114000000000004E-2</v>
      </c>
      <c r="AL440" s="1">
        <v>0.10799599999999999</v>
      </c>
      <c r="AM440" s="1">
        <v>7.9687999999999995E-2</v>
      </c>
      <c r="AN440" s="1">
        <v>8.0339999999999995E-2</v>
      </c>
      <c r="AO440" s="1">
        <v>8.6331000000000005E-2</v>
      </c>
      <c r="AP440" s="1">
        <v>8.7190000000000004E-2</v>
      </c>
      <c r="AQ440" s="1">
        <v>8.8930999999999996E-2</v>
      </c>
      <c r="AR440" s="1">
        <v>8.5503999999999997E-2</v>
      </c>
      <c r="AS440" s="1">
        <v>8.7578000000000003E-2</v>
      </c>
      <c r="AT440" s="1">
        <v>7.9536999999999997E-2</v>
      </c>
      <c r="AU440" s="1">
        <v>8.2743999999999998E-2</v>
      </c>
      <c r="AV440" s="1">
        <v>8.0078999999999997E-2</v>
      </c>
      <c r="AW440" s="1">
        <v>8.0037999999999998E-2</v>
      </c>
      <c r="AX440" s="1">
        <v>8.4071000000000007E-2</v>
      </c>
      <c r="AY440" s="1">
        <v>8.0477000000000007E-2</v>
      </c>
      <c r="AZ440" s="1">
        <v>7.5058E-2</v>
      </c>
      <c r="BA440" s="1">
        <v>7.1697999999999998E-2</v>
      </c>
      <c r="BB440" s="1">
        <v>8.0998000000000001E-2</v>
      </c>
      <c r="BC440" s="1">
        <v>7.3621000000000006E-2</v>
      </c>
      <c r="BD440" s="1">
        <v>6.2844999999999998E-2</v>
      </c>
      <c r="BE440" s="75">
        <f t="shared" ref="BE440:BG441" si="106">BD440+(BD440*BO440)</f>
        <v>6.8974512330946688E-2</v>
      </c>
      <c r="BF440" s="75">
        <f t="shared" si="106"/>
        <v>6.8294566428003176E-2</v>
      </c>
      <c r="BG440" s="75">
        <f t="shared" si="106"/>
        <v>5.9485267303102621E-2</v>
      </c>
      <c r="BH440" s="38"/>
      <c r="BI440" s="50" t="s">
        <v>193</v>
      </c>
      <c r="BJ440" s="73" t="s">
        <v>115</v>
      </c>
      <c r="BK440" s="1">
        <v>6.2850000000000003E-2</v>
      </c>
      <c r="BL440" s="1">
        <v>6.898E-2</v>
      </c>
      <c r="BM440" s="1">
        <v>6.83E-2</v>
      </c>
      <c r="BN440" s="1">
        <v>5.9490000000000001E-2</v>
      </c>
      <c r="BO440" s="76">
        <f t="shared" ref="BO440:BQ441" si="107">(BL440-BK440)/BK440</f>
        <v>9.7533810660302242E-2</v>
      </c>
      <c r="BP440" s="76">
        <f t="shared" si="107"/>
        <v>-9.8579298347347064E-3</v>
      </c>
      <c r="BQ440" s="76">
        <f t="shared" si="107"/>
        <v>-0.1289897510980966</v>
      </c>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c r="DL440" s="37"/>
      <c r="DM440" s="37"/>
      <c r="DN440" s="37"/>
      <c r="DO440" s="37"/>
      <c r="DP440" s="37"/>
      <c r="DQ440" s="37"/>
      <c r="DR440" s="37"/>
      <c r="DS440" s="37"/>
      <c r="DT440" s="37"/>
      <c r="DU440" s="37"/>
      <c r="DV440" s="37"/>
      <c r="DW440" s="37"/>
      <c r="DX440" s="37"/>
      <c r="DY440" s="37"/>
      <c r="DZ440" s="37"/>
      <c r="EA440" s="37"/>
      <c r="EB440" s="37"/>
      <c r="EC440" s="37"/>
      <c r="ED440" s="37"/>
      <c r="EE440" s="37"/>
      <c r="EF440" s="37"/>
      <c r="EG440" s="37"/>
      <c r="EH440" s="37"/>
      <c r="EI440" s="37"/>
      <c r="EJ440" s="37"/>
      <c r="EK440" s="37"/>
      <c r="EL440" s="37"/>
      <c r="EM440" s="37"/>
      <c r="EN440" s="37"/>
      <c r="EO440" s="37"/>
      <c r="EP440" s="37"/>
      <c r="EQ440" s="37"/>
      <c r="ER440" s="37"/>
      <c r="ES440" s="37"/>
      <c r="ET440" s="37"/>
      <c r="EU440" s="37"/>
      <c r="EV440" s="37"/>
      <c r="EW440" s="37"/>
      <c r="EX440" s="37"/>
      <c r="EY440" s="37"/>
      <c r="EZ440" s="37"/>
      <c r="FA440" s="37"/>
      <c r="FB440" s="37"/>
      <c r="FC440" s="37"/>
      <c r="FD440" s="37"/>
      <c r="FE440" s="37"/>
      <c r="FF440" s="37"/>
      <c r="FG440" s="37"/>
      <c r="FH440" s="37"/>
      <c r="FI440" s="37"/>
      <c r="FJ440" s="37"/>
      <c r="FK440" s="37"/>
      <c r="FL440" s="37"/>
      <c r="FM440" s="37"/>
      <c r="FN440" s="37"/>
      <c r="FO440" s="37"/>
      <c r="FP440" s="37"/>
      <c r="FQ440" s="37"/>
      <c r="FR440" s="37"/>
      <c r="FS440" s="37"/>
      <c r="FT440" s="37"/>
      <c r="FU440" s="37"/>
      <c r="FV440" s="37"/>
      <c r="FW440" s="37"/>
      <c r="FX440" s="37"/>
      <c r="FY440" s="37"/>
      <c r="FZ440" s="37"/>
      <c r="GA440" s="37"/>
      <c r="GB440" s="37"/>
      <c r="GC440" s="37"/>
      <c r="GD440" s="37"/>
      <c r="GE440" s="37"/>
      <c r="GF440" s="37"/>
      <c r="GG440" s="37"/>
      <c r="GH440" s="37"/>
      <c r="GI440" s="37"/>
      <c r="GJ440" s="37"/>
      <c r="GK440" s="37"/>
      <c r="GL440" s="37"/>
      <c r="GM440" s="37"/>
      <c r="GN440" s="37"/>
      <c r="GO440" s="37"/>
      <c r="GP440" s="37"/>
      <c r="GQ440" s="37"/>
      <c r="GR440" s="37"/>
      <c r="GS440" s="37"/>
      <c r="GT440" s="37"/>
      <c r="GU440" s="37"/>
      <c r="GV440" s="37"/>
      <c r="GW440" s="37"/>
      <c r="GX440" s="37"/>
      <c r="GY440" s="37"/>
      <c r="GZ440" s="37"/>
      <c r="HA440" s="37"/>
      <c r="HB440" s="37"/>
      <c r="HC440" s="37"/>
      <c r="HD440" s="37"/>
      <c r="HE440" s="37"/>
      <c r="HF440" s="37"/>
      <c r="HG440" s="37"/>
      <c r="HH440" s="37"/>
      <c r="HI440" s="37"/>
      <c r="HJ440" s="37"/>
      <c r="HK440" s="37"/>
      <c r="HL440" s="37"/>
      <c r="HM440" s="37"/>
      <c r="HN440" s="37"/>
      <c r="HO440" s="37"/>
      <c r="HP440" s="37"/>
      <c r="HQ440" s="37"/>
      <c r="HR440" s="37"/>
      <c r="HS440" s="37"/>
      <c r="HT440" s="37"/>
      <c r="HU440" s="37"/>
      <c r="HV440" s="37"/>
      <c r="HW440" s="37"/>
      <c r="HX440" s="37"/>
      <c r="HY440" s="37"/>
      <c r="HZ440" s="37"/>
      <c r="IA440" s="37"/>
      <c r="IB440" s="37"/>
      <c r="IC440" s="37"/>
      <c r="ID440" s="37"/>
      <c r="IE440" s="37"/>
      <c r="IF440" s="37"/>
      <c r="IG440" s="37"/>
      <c r="IH440" s="37"/>
      <c r="II440" s="37"/>
      <c r="IJ440" s="37"/>
      <c r="IK440" s="37"/>
      <c r="IL440" s="37"/>
    </row>
    <row r="441" spans="1:246" x14ac:dyDescent="0.2">
      <c r="A441" s="49" t="s">
        <v>194</v>
      </c>
      <c r="B441" s="50" t="s">
        <v>112</v>
      </c>
      <c r="C441" s="50" t="s">
        <v>113</v>
      </c>
      <c r="D441" s="50" t="s">
        <v>194</v>
      </c>
      <c r="E441" s="50" t="s">
        <v>114</v>
      </c>
      <c r="F441" s="1">
        <v>6.7000000000000002E-3</v>
      </c>
      <c r="G441" s="1">
        <v>7.8100000000000001E-3</v>
      </c>
      <c r="H441" s="1">
        <v>1.1900000000000001E-2</v>
      </c>
      <c r="I441" s="1">
        <v>1.32E-2</v>
      </c>
      <c r="J441" s="1">
        <v>1.55E-2</v>
      </c>
      <c r="K441" s="1">
        <v>2.6568000000000001E-2</v>
      </c>
      <c r="L441" s="1">
        <v>3.0858E-2</v>
      </c>
      <c r="M441" s="1">
        <v>3.3194000000000001E-2</v>
      </c>
      <c r="N441" s="1">
        <v>3.8219999999999997E-2</v>
      </c>
      <c r="O441" s="1">
        <v>3.9870000000000003E-2</v>
      </c>
      <c r="P441" s="1">
        <v>4.2906E-2</v>
      </c>
      <c r="Q441" s="1">
        <v>4.4578E-2</v>
      </c>
      <c r="R441" s="1">
        <v>4.3660999999999998E-2</v>
      </c>
      <c r="S441" s="1">
        <v>5.1672999999999997E-2</v>
      </c>
      <c r="T441" s="1">
        <v>5.3746000000000002E-2</v>
      </c>
      <c r="U441" s="1">
        <v>5.6991E-2</v>
      </c>
      <c r="V441" s="1">
        <v>6.0654E-2</v>
      </c>
      <c r="W441" s="1">
        <v>6.6375000000000003E-2</v>
      </c>
      <c r="X441" s="1">
        <v>6.7419999999999994E-2</v>
      </c>
      <c r="Y441" s="1">
        <v>6.5948999999999994E-2</v>
      </c>
      <c r="Z441" s="1">
        <v>7.1165000000000006E-2</v>
      </c>
      <c r="AA441" s="1">
        <v>6.6694000000000003E-2</v>
      </c>
      <c r="AB441" s="1">
        <v>6.7799999999999999E-2</v>
      </c>
      <c r="AC441" s="1">
        <v>6.9325999999999999E-2</v>
      </c>
      <c r="AD441" s="1">
        <v>6.8366999999999997E-2</v>
      </c>
      <c r="AE441" s="1">
        <v>7.3041999999999996E-2</v>
      </c>
      <c r="AF441" s="1">
        <v>7.6594999999999996E-2</v>
      </c>
      <c r="AG441" s="1">
        <v>8.1959000000000004E-2</v>
      </c>
      <c r="AH441" s="1">
        <v>8.4630999999999998E-2</v>
      </c>
      <c r="AI441" s="1">
        <v>8.2243999999999998E-2</v>
      </c>
      <c r="AJ441" s="1">
        <v>8.8539999999999994E-2</v>
      </c>
      <c r="AK441" s="1">
        <v>9.2217999999999994E-2</v>
      </c>
      <c r="AL441" s="1">
        <v>0.100442</v>
      </c>
      <c r="AM441" s="1">
        <v>0.101825</v>
      </c>
      <c r="AN441" s="1">
        <v>0.105389</v>
      </c>
      <c r="AO441" s="1">
        <v>0.108954</v>
      </c>
      <c r="AP441" s="1">
        <v>0.11404</v>
      </c>
      <c r="AQ441" s="1">
        <v>0.12381499999999999</v>
      </c>
      <c r="AR441" s="1">
        <v>0.12365900000000001</v>
      </c>
      <c r="AS441" s="1">
        <v>0.126249</v>
      </c>
      <c r="AT441" s="1">
        <v>0.12341299999999999</v>
      </c>
      <c r="AU441" s="1">
        <v>0.12278699999999999</v>
      </c>
      <c r="AV441" s="1">
        <v>0.124311</v>
      </c>
      <c r="AW441" s="1">
        <v>0.12461899999999999</v>
      </c>
      <c r="AX441" s="1">
        <v>0.12254900000000001</v>
      </c>
      <c r="AY441" s="1">
        <v>0.124888</v>
      </c>
      <c r="AZ441" s="1">
        <v>0.125392</v>
      </c>
      <c r="BA441" s="1">
        <v>0.11834699999999999</v>
      </c>
      <c r="BB441" s="1">
        <v>0.122129</v>
      </c>
      <c r="BC441" s="1">
        <v>0.12496400000000001</v>
      </c>
      <c r="BD441" s="1">
        <v>0.131329</v>
      </c>
      <c r="BE441" s="75">
        <f t="shared" si="106"/>
        <v>0.13450887893462471</v>
      </c>
      <c r="BF441" s="75">
        <f t="shared" si="106"/>
        <v>0.14029047699757871</v>
      </c>
      <c r="BG441" s="75">
        <f t="shared" si="106"/>
        <v>0.14326800000000001</v>
      </c>
      <c r="BH441" s="38"/>
      <c r="BI441" s="50" t="s">
        <v>195</v>
      </c>
      <c r="BJ441" s="73" t="s">
        <v>115</v>
      </c>
      <c r="BK441" s="1">
        <v>4.5429999999999998E-2</v>
      </c>
      <c r="BL441" s="1">
        <v>4.6530000000000002E-2</v>
      </c>
      <c r="BM441" s="1">
        <v>4.8530000000000004E-2</v>
      </c>
      <c r="BN441" s="1">
        <v>4.956E-2</v>
      </c>
      <c r="BO441" s="76">
        <f t="shared" si="107"/>
        <v>2.421307506053277E-2</v>
      </c>
      <c r="BP441" s="76">
        <f t="shared" si="107"/>
        <v>4.2983021706425997E-2</v>
      </c>
      <c r="BQ441" s="76">
        <f t="shared" si="107"/>
        <v>2.1223985163816118E-2</v>
      </c>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c r="DL441" s="37"/>
      <c r="DM441" s="37"/>
      <c r="DN441" s="37"/>
      <c r="DO441" s="37"/>
      <c r="DP441" s="37"/>
      <c r="DQ441" s="37"/>
      <c r="DR441" s="37"/>
      <c r="DS441" s="37"/>
      <c r="DT441" s="37"/>
      <c r="DU441" s="37"/>
      <c r="DV441" s="37"/>
      <c r="DW441" s="37"/>
      <c r="DX441" s="37"/>
      <c r="DY441" s="37"/>
      <c r="DZ441" s="37"/>
      <c r="EA441" s="37"/>
      <c r="EB441" s="37"/>
      <c r="EC441" s="37"/>
      <c r="ED441" s="37"/>
      <c r="EE441" s="37"/>
      <c r="EF441" s="37"/>
      <c r="EG441" s="37"/>
      <c r="EH441" s="37"/>
      <c r="EI441" s="37"/>
      <c r="EJ441" s="37"/>
      <c r="EK441" s="37"/>
      <c r="EL441" s="37"/>
      <c r="EM441" s="37"/>
      <c r="EN441" s="37"/>
      <c r="EO441" s="37"/>
      <c r="EP441" s="37"/>
      <c r="EQ441" s="37"/>
      <c r="ER441" s="37"/>
      <c r="ES441" s="37"/>
      <c r="ET441" s="37"/>
      <c r="EU441" s="37"/>
      <c r="EV441" s="37"/>
      <c r="EW441" s="37"/>
      <c r="EX441" s="37"/>
      <c r="EY441" s="37"/>
      <c r="EZ441" s="37"/>
      <c r="FA441" s="37"/>
      <c r="FB441" s="37"/>
      <c r="FC441" s="37"/>
      <c r="FD441" s="37"/>
      <c r="FE441" s="37"/>
      <c r="FF441" s="37"/>
      <c r="FG441" s="37"/>
      <c r="FH441" s="37"/>
      <c r="FI441" s="37"/>
      <c r="FJ441" s="37"/>
      <c r="FK441" s="37"/>
      <c r="FL441" s="37"/>
      <c r="FM441" s="37"/>
      <c r="FN441" s="37"/>
      <c r="FO441" s="37"/>
      <c r="FP441" s="37"/>
      <c r="FQ441" s="37"/>
      <c r="FR441" s="37"/>
      <c r="FS441" s="37"/>
      <c r="FT441" s="37"/>
      <c r="FU441" s="37"/>
      <c r="FV441" s="37"/>
      <c r="FW441" s="37"/>
      <c r="FX441" s="37"/>
      <c r="FY441" s="37"/>
      <c r="FZ441" s="37"/>
      <c r="GA441" s="37"/>
      <c r="GB441" s="37"/>
      <c r="GC441" s="37"/>
      <c r="GD441" s="37"/>
      <c r="GE441" s="37"/>
      <c r="GF441" s="37"/>
      <c r="GG441" s="37"/>
      <c r="GH441" s="37"/>
      <c r="GI441" s="37"/>
      <c r="GJ441" s="37"/>
      <c r="GK441" s="37"/>
      <c r="GL441" s="37"/>
      <c r="GM441" s="37"/>
      <c r="GN441" s="37"/>
      <c r="GO441" s="37"/>
      <c r="GP441" s="37"/>
      <c r="GQ441" s="37"/>
      <c r="GR441" s="37"/>
      <c r="GS441" s="37"/>
      <c r="GT441" s="37"/>
      <c r="GU441" s="37"/>
      <c r="GV441" s="37"/>
      <c r="GW441" s="37"/>
      <c r="GX441" s="37"/>
      <c r="GY441" s="37"/>
      <c r="GZ441" s="37"/>
      <c r="HA441" s="37"/>
      <c r="HB441" s="37"/>
      <c r="HC441" s="37"/>
      <c r="HD441" s="37"/>
      <c r="HE441" s="37"/>
      <c r="HF441" s="37"/>
      <c r="HG441" s="37"/>
      <c r="HH441" s="37"/>
      <c r="HI441" s="37"/>
      <c r="HJ441" s="37"/>
      <c r="HK441" s="37"/>
      <c r="HL441" s="37"/>
      <c r="HM441" s="37"/>
      <c r="HN441" s="37"/>
      <c r="HO441" s="37"/>
      <c r="HP441" s="37"/>
      <c r="HQ441" s="37"/>
      <c r="HR441" s="37"/>
      <c r="HS441" s="37"/>
      <c r="HT441" s="37"/>
      <c r="HU441" s="37"/>
      <c r="HV441" s="37"/>
      <c r="HW441" s="37"/>
      <c r="HX441" s="37"/>
      <c r="HY441" s="37"/>
      <c r="HZ441" s="37"/>
      <c r="IA441" s="37"/>
      <c r="IB441" s="37"/>
      <c r="IC441" s="37"/>
      <c r="ID441" s="37"/>
      <c r="IE441" s="37"/>
      <c r="IF441" s="37"/>
      <c r="IG441" s="37"/>
      <c r="IH441" s="37"/>
      <c r="II441" s="37"/>
      <c r="IJ441" s="37"/>
      <c r="IK441" s="37"/>
      <c r="IL441" s="37"/>
    </row>
    <row r="442" spans="1:246" x14ac:dyDescent="0.2">
      <c r="A442" s="82" t="s">
        <v>196</v>
      </c>
      <c r="B442" s="4" t="s">
        <v>163</v>
      </c>
      <c r="C442" s="4" t="s">
        <v>164</v>
      </c>
      <c r="D442" s="4" t="s">
        <v>197</v>
      </c>
      <c r="E442" s="4" t="s">
        <v>198</v>
      </c>
      <c r="F442" s="61">
        <v>0.56379999999999997</v>
      </c>
      <c r="G442" s="61">
        <v>0.63729999999999998</v>
      </c>
      <c r="H442" s="61">
        <v>0.72919999999999996</v>
      </c>
      <c r="I442" s="61">
        <v>0.79530000000000001</v>
      </c>
      <c r="J442" s="61">
        <v>0.85940000000000005</v>
      </c>
      <c r="K442" s="61">
        <v>0.88480000000000003</v>
      </c>
      <c r="L442" s="61">
        <v>0.91359999999999997</v>
      </c>
      <c r="M442" s="61">
        <v>0.96750000000000003</v>
      </c>
      <c r="N442" s="61">
        <v>1.0976999999999999</v>
      </c>
      <c r="O442" s="61">
        <v>1.198</v>
      </c>
      <c r="P442" s="61">
        <v>1.2450000000000001</v>
      </c>
      <c r="Q442" s="61">
        <v>1.2350000000000001</v>
      </c>
      <c r="R442" s="61">
        <v>1.2130000000000001</v>
      </c>
      <c r="S442" s="61">
        <v>1.2150000000000001</v>
      </c>
      <c r="T442" s="61">
        <v>1.2350000000000001</v>
      </c>
      <c r="U442" s="61">
        <v>1.2749999999999999</v>
      </c>
      <c r="V442" s="61">
        <v>1.3240000000000001</v>
      </c>
      <c r="W442" s="61">
        <v>1.377</v>
      </c>
      <c r="X442" s="61">
        <v>1.4470000000000001</v>
      </c>
      <c r="Y442" s="61">
        <v>1.4219999999999999</v>
      </c>
      <c r="Z442" s="61">
        <v>1.4570000000000001</v>
      </c>
      <c r="AA442" s="61">
        <v>1.4610000000000001</v>
      </c>
      <c r="AB442" s="61">
        <v>1.4690000000000001</v>
      </c>
      <c r="AC442" s="61">
        <v>1.474</v>
      </c>
      <c r="AD442" s="61">
        <v>1.4630000000000001</v>
      </c>
      <c r="AE442" s="61">
        <v>1.46</v>
      </c>
      <c r="AF442" s="61">
        <v>1.417</v>
      </c>
      <c r="AG442" s="61">
        <v>1.387</v>
      </c>
      <c r="AH442" s="61">
        <v>1.3979999999999999</v>
      </c>
      <c r="AI442" s="61">
        <v>1.395</v>
      </c>
      <c r="AJ442" s="61">
        <v>1.4139999999999999</v>
      </c>
      <c r="AK442" s="61">
        <v>1.4179999999999999</v>
      </c>
      <c r="AL442" s="61">
        <v>1.4159999999999999</v>
      </c>
      <c r="AM442" s="61">
        <v>1.3839999999999999</v>
      </c>
      <c r="AN442" s="61">
        <v>1.3420000000000001</v>
      </c>
      <c r="AO442" s="61">
        <v>1.3340000000000001</v>
      </c>
      <c r="AP442" s="61">
        <v>1.319</v>
      </c>
      <c r="AQ442" s="61">
        <v>1.3009999999999999</v>
      </c>
      <c r="AR442" s="61">
        <v>1.2789999999999999</v>
      </c>
      <c r="AS442" s="61">
        <v>1.2509999999999999</v>
      </c>
      <c r="AT442" s="61">
        <v>1.22</v>
      </c>
      <c r="AU442" s="61">
        <v>1.2190000000000001</v>
      </c>
      <c r="AV442" s="61">
        <v>1.21</v>
      </c>
      <c r="AW442" s="61">
        <v>1.179</v>
      </c>
      <c r="AX442" s="61">
        <v>1.145</v>
      </c>
      <c r="AY442" s="61">
        <v>1.131</v>
      </c>
      <c r="AZ442" s="61">
        <v>1.093</v>
      </c>
      <c r="BA442" s="61">
        <v>1.075</v>
      </c>
      <c r="BB442" s="61">
        <v>1.0549999999999999</v>
      </c>
      <c r="BC442" s="61">
        <v>1.0289999999999999</v>
      </c>
      <c r="BD442" s="61">
        <v>0.99960000000000004</v>
      </c>
      <c r="BE442" s="61">
        <v>1.012</v>
      </c>
      <c r="BF442" s="61">
        <v>0.99209999999999998</v>
      </c>
      <c r="BG442" s="62">
        <f>BF442+(BF442*BQ442)</f>
        <v>0.98800050503919357</v>
      </c>
      <c r="BH442" s="38"/>
      <c r="BI442" s="4" t="s">
        <v>196</v>
      </c>
      <c r="BJ442" s="4" t="s">
        <v>167</v>
      </c>
      <c r="BK442" s="61"/>
      <c r="BL442" s="61"/>
      <c r="BM442" s="61">
        <v>0.89300000000000002</v>
      </c>
      <c r="BN442" s="61">
        <v>0.88930999999999993</v>
      </c>
      <c r="BO442" s="63"/>
      <c r="BP442" s="63"/>
      <c r="BQ442" s="63">
        <f>(BN442-BM442)/BM442</f>
        <v>-4.132138857782847E-3</v>
      </c>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c r="DL442" s="37"/>
      <c r="DM442" s="37"/>
      <c r="DN442" s="37"/>
      <c r="DO442" s="37"/>
      <c r="DP442" s="37"/>
      <c r="DQ442" s="37"/>
      <c r="DR442" s="37"/>
      <c r="DS442" s="37"/>
      <c r="DT442" s="37"/>
      <c r="DU442" s="37"/>
      <c r="DV442" s="37"/>
      <c r="DW442" s="37"/>
      <c r="DX442" s="37"/>
      <c r="DY442" s="37"/>
      <c r="DZ442" s="37"/>
      <c r="EA442" s="37"/>
      <c r="EB442" s="37"/>
      <c r="EC442" s="37"/>
      <c r="ED442" s="37"/>
      <c r="EE442" s="37"/>
      <c r="EF442" s="37"/>
      <c r="EG442" s="37"/>
      <c r="EH442" s="37"/>
      <c r="EI442" s="37"/>
      <c r="EJ442" s="37"/>
      <c r="EK442" s="37"/>
      <c r="EL442" s="37"/>
      <c r="EM442" s="37"/>
      <c r="EN442" s="37"/>
      <c r="EO442" s="37"/>
      <c r="EP442" s="37"/>
      <c r="EQ442" s="37"/>
      <c r="ER442" s="37"/>
      <c r="ES442" s="37"/>
      <c r="ET442" s="37"/>
      <c r="EU442" s="37"/>
      <c r="EV442" s="37"/>
      <c r="EW442" s="37"/>
      <c r="EX442" s="37"/>
      <c r="EY442" s="37"/>
      <c r="EZ442" s="37"/>
      <c r="FA442" s="37"/>
      <c r="FB442" s="37"/>
      <c r="FC442" s="37"/>
      <c r="FD442" s="37"/>
      <c r="FE442" s="37"/>
      <c r="FF442" s="37"/>
      <c r="FG442" s="37"/>
      <c r="FH442" s="37"/>
      <c r="FI442" s="37"/>
      <c r="FJ442" s="37"/>
      <c r="FK442" s="37"/>
      <c r="FL442" s="37"/>
      <c r="FM442" s="37"/>
      <c r="FN442" s="37"/>
      <c r="FO442" s="37"/>
      <c r="FP442" s="37"/>
      <c r="FQ442" s="37"/>
      <c r="FR442" s="37"/>
      <c r="FS442" s="37"/>
      <c r="FT442" s="37"/>
      <c r="FU442" s="37"/>
      <c r="FV442" s="37"/>
      <c r="FW442" s="37"/>
      <c r="FX442" s="37"/>
      <c r="FY442" s="37"/>
      <c r="FZ442" s="37"/>
      <c r="GA442" s="37"/>
      <c r="GB442" s="37"/>
      <c r="GC442" s="37"/>
      <c r="GD442" s="37"/>
      <c r="GE442" s="37"/>
      <c r="GF442" s="37"/>
      <c r="GG442" s="37"/>
      <c r="GH442" s="37"/>
      <c r="GI442" s="37"/>
      <c r="GJ442" s="37"/>
      <c r="GK442" s="37"/>
      <c r="GL442" s="37"/>
      <c r="GM442" s="37"/>
      <c r="GN442" s="37"/>
      <c r="GO442" s="37"/>
      <c r="GP442" s="37"/>
      <c r="GQ442" s="37"/>
      <c r="GR442" s="37"/>
      <c r="GS442" s="37"/>
      <c r="GT442" s="37"/>
      <c r="GU442" s="37"/>
      <c r="GV442" s="37"/>
      <c r="GW442" s="37"/>
      <c r="GX442" s="37"/>
      <c r="GY442" s="37"/>
      <c r="GZ442" s="37"/>
      <c r="HA442" s="37"/>
      <c r="HB442" s="37"/>
      <c r="HC442" s="37"/>
      <c r="HD442" s="37"/>
      <c r="HE442" s="37"/>
      <c r="HF442" s="37"/>
      <c r="HG442" s="37"/>
      <c r="HH442" s="37"/>
      <c r="HI442" s="37"/>
      <c r="HJ442" s="37"/>
      <c r="HK442" s="37"/>
      <c r="HL442" s="37"/>
      <c r="HM442" s="37"/>
      <c r="HN442" s="37"/>
      <c r="HO442" s="37"/>
      <c r="HP442" s="37"/>
      <c r="HQ442" s="37"/>
      <c r="HR442" s="37"/>
      <c r="HS442" s="37"/>
      <c r="HT442" s="37"/>
      <c r="HU442" s="37"/>
      <c r="HV442" s="37"/>
      <c r="HW442" s="37"/>
      <c r="HX442" s="37"/>
      <c r="HY442" s="37"/>
      <c r="HZ442" s="37"/>
      <c r="IA442" s="37"/>
      <c r="IB442" s="37"/>
      <c r="IC442" s="37"/>
      <c r="ID442" s="37"/>
      <c r="IE442" s="37"/>
      <c r="IF442" s="37"/>
      <c r="IG442" s="37"/>
      <c r="IH442" s="37"/>
      <c r="II442" s="37"/>
      <c r="IJ442" s="37"/>
      <c r="IK442" s="37"/>
      <c r="IL442" s="37"/>
    </row>
    <row r="443" spans="1:246" x14ac:dyDescent="0.2">
      <c r="A443" s="5" t="s">
        <v>196</v>
      </c>
      <c r="B443" s="5" t="s">
        <v>11</v>
      </c>
      <c r="C443" s="5" t="s">
        <v>169</v>
      </c>
      <c r="D443" s="5" t="s">
        <v>197</v>
      </c>
      <c r="E443" s="5" t="s">
        <v>11</v>
      </c>
      <c r="F443" s="67">
        <v>3751.7629999999999</v>
      </c>
      <c r="G443" s="67">
        <v>3826.9919999999997</v>
      </c>
      <c r="H443" s="67">
        <v>3789.1519999999996</v>
      </c>
      <c r="I443" s="67">
        <v>3800.03</v>
      </c>
      <c r="J443" s="67">
        <v>3751.3239999999996</v>
      </c>
      <c r="K443" s="67">
        <v>3852.6379999999999</v>
      </c>
      <c r="L443" s="67">
        <v>3903.3650000000002</v>
      </c>
      <c r="M443" s="67">
        <v>4150.84</v>
      </c>
      <c r="N443" s="67">
        <v>4107.3379999999997</v>
      </c>
      <c r="O443" s="67">
        <v>3974.5150000000003</v>
      </c>
      <c r="P443" s="67">
        <v>3871.3530000000001</v>
      </c>
      <c r="Q443" s="67">
        <v>3999.0230000000001</v>
      </c>
      <c r="R443" s="67">
        <v>4046.4620000000004</v>
      </c>
      <c r="S443" s="67">
        <v>4006.7260000000001</v>
      </c>
      <c r="T443" s="67">
        <v>4017.018</v>
      </c>
      <c r="U443" s="67">
        <v>4127.3870000000006</v>
      </c>
      <c r="V443" s="67">
        <v>4331.5619999999999</v>
      </c>
      <c r="W443" s="67">
        <v>4441.9859999999999</v>
      </c>
      <c r="X443" s="67">
        <v>4466.3589999999995</v>
      </c>
      <c r="Y443" s="67">
        <v>4574.1610000000001</v>
      </c>
      <c r="Z443" s="67">
        <v>4536.8789999999999</v>
      </c>
      <c r="AA443" s="67">
        <v>4618.3440000000001</v>
      </c>
      <c r="AB443" s="67">
        <v>4793.9410000000007</v>
      </c>
      <c r="AC443" s="67">
        <v>4842.2660000000005</v>
      </c>
      <c r="AD443" s="67">
        <v>5044.7029999999995</v>
      </c>
      <c r="AE443" s="67">
        <v>5107.4930000000004</v>
      </c>
      <c r="AF443" s="67">
        <v>5176.3890000000001</v>
      </c>
      <c r="AG443" s="67">
        <v>5484.3360000000002</v>
      </c>
      <c r="AH443" s="67">
        <v>5764.625</v>
      </c>
      <c r="AI443" s="67">
        <v>5870.5</v>
      </c>
      <c r="AJ443" s="67">
        <v>5840.9719999999998</v>
      </c>
      <c r="AK443" s="67">
        <v>6048.2669999999998</v>
      </c>
      <c r="AL443" s="67">
        <v>6091.5959999999995</v>
      </c>
      <c r="AM443" s="67">
        <v>6061.4160000000002</v>
      </c>
      <c r="AN443" s="67">
        <v>6245.902</v>
      </c>
      <c r="AO443" s="67">
        <v>6489.5050000000001</v>
      </c>
      <c r="AP443" s="67">
        <v>6554.5529999999999</v>
      </c>
      <c r="AQ443" s="67">
        <v>6589.1009999999997</v>
      </c>
      <c r="AR443" s="67">
        <v>6614.3029999999999</v>
      </c>
      <c r="AS443" s="67">
        <v>6792.1660000000002</v>
      </c>
      <c r="AT443" s="67">
        <v>6804.098</v>
      </c>
      <c r="AU443" s="67">
        <v>6878.8350000000009</v>
      </c>
      <c r="AV443" s="67">
        <v>6942.2309999999998</v>
      </c>
      <c r="AW443" s="67">
        <v>7064.4610000000002</v>
      </c>
      <c r="AX443" s="67">
        <v>7235.996000000001</v>
      </c>
      <c r="AY443" s="67">
        <v>7195.402</v>
      </c>
      <c r="AZ443" s="67">
        <v>7326.0910000000003</v>
      </c>
      <c r="BA443" s="67">
        <v>7425.1440000000002</v>
      </c>
      <c r="BB443" s="67">
        <v>7498.0219999999999</v>
      </c>
      <c r="BC443" s="67">
        <v>7502.8729999999996</v>
      </c>
      <c r="BD443" s="67">
        <v>7477.3</v>
      </c>
      <c r="BE443" s="67">
        <v>7539.9390000000003</v>
      </c>
      <c r="BF443" s="67">
        <v>7568.0490000000009</v>
      </c>
      <c r="BG443" s="68">
        <f>(BG444/BG442)*1000</f>
        <v>7398.6542177344736</v>
      </c>
      <c r="BH443" s="38"/>
      <c r="BI443" s="5"/>
      <c r="BJ443" s="5"/>
      <c r="BK443" s="64"/>
      <c r="BL443" s="64"/>
      <c r="BM443" s="64"/>
      <c r="BN443" s="64"/>
      <c r="BO443" s="66"/>
      <c r="BP443" s="66"/>
      <c r="BQ443" s="66"/>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c r="DL443" s="37"/>
      <c r="DM443" s="37"/>
      <c r="DN443" s="37"/>
      <c r="DO443" s="37"/>
      <c r="DP443" s="37"/>
      <c r="DQ443" s="37"/>
      <c r="DR443" s="37"/>
      <c r="DS443" s="37"/>
      <c r="DT443" s="37"/>
      <c r="DU443" s="37"/>
      <c r="DV443" s="37"/>
      <c r="DW443" s="37"/>
      <c r="DX443" s="37"/>
      <c r="DY443" s="37"/>
      <c r="DZ443" s="37"/>
      <c r="EA443" s="37"/>
      <c r="EB443" s="37"/>
      <c r="EC443" s="37"/>
      <c r="ED443" s="37"/>
      <c r="EE443" s="37"/>
      <c r="EF443" s="37"/>
      <c r="EG443" s="37"/>
      <c r="EH443" s="37"/>
      <c r="EI443" s="37"/>
      <c r="EJ443" s="37"/>
      <c r="EK443" s="37"/>
      <c r="EL443" s="37"/>
      <c r="EM443" s="37"/>
      <c r="EN443" s="37"/>
      <c r="EO443" s="37"/>
      <c r="EP443" s="37"/>
      <c r="EQ443" s="37"/>
      <c r="ER443" s="37"/>
      <c r="ES443" s="37"/>
      <c r="ET443" s="37"/>
      <c r="EU443" s="37"/>
      <c r="EV443" s="37"/>
      <c r="EW443" s="37"/>
      <c r="EX443" s="37"/>
      <c r="EY443" s="37"/>
      <c r="EZ443" s="37"/>
      <c r="FA443" s="37"/>
      <c r="FB443" s="37"/>
      <c r="FC443" s="37"/>
      <c r="FD443" s="37"/>
      <c r="FE443" s="37"/>
      <c r="FF443" s="37"/>
      <c r="FG443" s="37"/>
      <c r="FH443" s="37"/>
      <c r="FI443" s="37"/>
      <c r="FJ443" s="37"/>
      <c r="FK443" s="37"/>
      <c r="FL443" s="37"/>
      <c r="FM443" s="37"/>
      <c r="FN443" s="37"/>
      <c r="FO443" s="37"/>
      <c r="FP443" s="37"/>
      <c r="FQ443" s="37"/>
      <c r="FR443" s="37"/>
      <c r="FS443" s="37"/>
      <c r="FT443" s="37"/>
      <c r="FU443" s="37"/>
      <c r="FV443" s="37"/>
      <c r="FW443" s="37"/>
      <c r="FX443" s="37"/>
      <c r="FY443" s="37"/>
      <c r="FZ443" s="37"/>
      <c r="GA443" s="37"/>
      <c r="GB443" s="37"/>
      <c r="GC443" s="37"/>
      <c r="GD443" s="37"/>
      <c r="GE443" s="37"/>
      <c r="GF443" s="37"/>
      <c r="GG443" s="37"/>
      <c r="GH443" s="37"/>
      <c r="GI443" s="37"/>
      <c r="GJ443" s="37"/>
      <c r="GK443" s="37"/>
      <c r="GL443" s="37"/>
      <c r="GM443" s="37"/>
      <c r="GN443" s="37"/>
      <c r="GO443" s="37"/>
      <c r="GP443" s="37"/>
      <c r="GQ443" s="37"/>
      <c r="GR443" s="37"/>
      <c r="GS443" s="37"/>
      <c r="GT443" s="37"/>
      <c r="GU443" s="37"/>
      <c r="GV443" s="37"/>
      <c r="GW443" s="37"/>
      <c r="GX443" s="37"/>
      <c r="GY443" s="37"/>
      <c r="GZ443" s="37"/>
      <c r="HA443" s="37"/>
      <c r="HB443" s="37"/>
      <c r="HC443" s="37"/>
      <c r="HD443" s="37"/>
      <c r="HE443" s="37"/>
      <c r="HF443" s="37"/>
      <c r="HG443" s="37"/>
      <c r="HH443" s="37"/>
      <c r="HI443" s="37"/>
      <c r="HJ443" s="37"/>
      <c r="HK443" s="37"/>
      <c r="HL443" s="37"/>
      <c r="HM443" s="37"/>
      <c r="HN443" s="37"/>
      <c r="HO443" s="37"/>
      <c r="HP443" s="37"/>
      <c r="HQ443" s="37"/>
      <c r="HR443" s="37"/>
      <c r="HS443" s="37"/>
      <c r="HT443" s="37"/>
      <c r="HU443" s="37"/>
      <c r="HV443" s="37"/>
      <c r="HW443" s="37"/>
      <c r="HX443" s="37"/>
      <c r="HY443" s="37"/>
      <c r="HZ443" s="37"/>
      <c r="IA443" s="37"/>
      <c r="IB443" s="37"/>
      <c r="IC443" s="37"/>
      <c r="ID443" s="37"/>
      <c r="IE443" s="37"/>
      <c r="IF443" s="37"/>
      <c r="IG443" s="37"/>
      <c r="IH443" s="37"/>
      <c r="II443" s="37"/>
      <c r="IJ443" s="37"/>
      <c r="IK443" s="37"/>
      <c r="IL443" s="37"/>
    </row>
    <row r="444" spans="1:246" x14ac:dyDescent="0.2">
      <c r="A444" s="6" t="s">
        <v>196</v>
      </c>
      <c r="B444" s="6" t="s">
        <v>112</v>
      </c>
      <c r="C444" s="6" t="s">
        <v>113</v>
      </c>
      <c r="D444" s="6" t="s">
        <v>197</v>
      </c>
      <c r="E444" s="6" t="s">
        <v>114</v>
      </c>
      <c r="F444" s="84">
        <v>2.1152440000000001</v>
      </c>
      <c r="G444" s="84">
        <v>2.4389419999999999</v>
      </c>
      <c r="H444" s="84">
        <v>2.7630499999999998</v>
      </c>
      <c r="I444" s="84">
        <v>3.0221640000000001</v>
      </c>
      <c r="J444" s="84">
        <v>3.2238880000000001</v>
      </c>
      <c r="K444" s="84">
        <v>3.408814</v>
      </c>
      <c r="L444" s="84">
        <v>3.5661139999999998</v>
      </c>
      <c r="M444" s="84">
        <v>4.0159380000000002</v>
      </c>
      <c r="N444" s="84">
        <v>4.5086250000000003</v>
      </c>
      <c r="O444" s="84">
        <v>4.761469</v>
      </c>
      <c r="P444" s="84">
        <v>4.8198340000000002</v>
      </c>
      <c r="Q444" s="84">
        <v>4.9387930000000004</v>
      </c>
      <c r="R444" s="84">
        <v>4.9083589999999999</v>
      </c>
      <c r="S444" s="84">
        <v>4.8681720000000004</v>
      </c>
      <c r="T444" s="84">
        <v>4.961017</v>
      </c>
      <c r="U444" s="84">
        <v>5.2624190000000004</v>
      </c>
      <c r="V444" s="84">
        <v>5.7349880000000004</v>
      </c>
      <c r="W444" s="84">
        <v>6.1166150000000004</v>
      </c>
      <c r="X444" s="84">
        <v>6.4628220000000001</v>
      </c>
      <c r="Y444" s="84">
        <v>6.5044570000000004</v>
      </c>
      <c r="Z444" s="84">
        <v>6.6102319999999999</v>
      </c>
      <c r="AA444" s="84">
        <v>6.7473999999999998</v>
      </c>
      <c r="AB444" s="84">
        <v>7.0423</v>
      </c>
      <c r="AC444" s="84">
        <v>7.1375000000000002</v>
      </c>
      <c r="AD444" s="84">
        <v>7.3803999999999998</v>
      </c>
      <c r="AE444" s="84">
        <v>7.4569400000000003</v>
      </c>
      <c r="AF444" s="84">
        <v>7.334943</v>
      </c>
      <c r="AG444" s="84">
        <v>7.6067739999999997</v>
      </c>
      <c r="AH444" s="84">
        <v>8.0589460000000006</v>
      </c>
      <c r="AI444" s="84">
        <v>8.1893480000000007</v>
      </c>
      <c r="AJ444" s="84">
        <v>8.2591339999999995</v>
      </c>
      <c r="AK444" s="84">
        <v>8.5764420000000001</v>
      </c>
      <c r="AL444" s="84">
        <v>8.6257000000000001</v>
      </c>
      <c r="AM444" s="84">
        <v>8.3889999999999993</v>
      </c>
      <c r="AN444" s="84">
        <v>8.3819999999999997</v>
      </c>
      <c r="AO444" s="84">
        <v>8.657</v>
      </c>
      <c r="AP444" s="84">
        <v>8.6454550000000001</v>
      </c>
      <c r="AQ444" s="84">
        <v>8.5724210000000003</v>
      </c>
      <c r="AR444" s="84">
        <v>8.4596940000000007</v>
      </c>
      <c r="AS444" s="84">
        <v>8.4969999999999999</v>
      </c>
      <c r="AT444" s="84">
        <v>8.3010000000000002</v>
      </c>
      <c r="AU444" s="84">
        <v>8.3853000000000009</v>
      </c>
      <c r="AV444" s="84">
        <v>8.4001000000000001</v>
      </c>
      <c r="AW444" s="84">
        <v>8.3290000000000006</v>
      </c>
      <c r="AX444" s="84">
        <v>8.2852150000000009</v>
      </c>
      <c r="AY444" s="84">
        <v>8.1379999999999999</v>
      </c>
      <c r="AZ444" s="84">
        <v>8.0074170000000002</v>
      </c>
      <c r="BA444" s="84">
        <v>7.98203</v>
      </c>
      <c r="BB444" s="84">
        <v>7.9104130000000001</v>
      </c>
      <c r="BC444" s="84">
        <v>7.7204560000000004</v>
      </c>
      <c r="BD444" s="84">
        <v>7.4743089999999999</v>
      </c>
      <c r="BE444" s="84">
        <v>7.6304179999999997</v>
      </c>
      <c r="BF444" s="84">
        <v>7.5082610000000001</v>
      </c>
      <c r="BG444" s="85">
        <f>BF444+(BF444*BQ444)</f>
        <v>7.3098741037320192</v>
      </c>
      <c r="BH444" s="38"/>
      <c r="BI444" s="6" t="s">
        <v>196</v>
      </c>
      <c r="BJ444" s="6" t="s">
        <v>115</v>
      </c>
      <c r="BK444" s="84"/>
      <c r="BL444" s="84"/>
      <c r="BM444" s="84">
        <v>7.508</v>
      </c>
      <c r="BN444" s="84">
        <v>7.3096199999999998</v>
      </c>
      <c r="BO444" s="86"/>
      <c r="BP444" s="86"/>
      <c r="BQ444" s="86">
        <f>(BN444-BM444)/BM444</f>
        <v>-2.6422482685135886E-2</v>
      </c>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c r="DL444" s="37"/>
      <c r="DM444" s="37"/>
      <c r="DN444" s="37"/>
      <c r="DO444" s="37"/>
      <c r="DP444" s="37"/>
      <c r="DQ444" s="37"/>
      <c r="DR444" s="37"/>
      <c r="DS444" s="37"/>
      <c r="DT444" s="37"/>
      <c r="DU444" s="37"/>
      <c r="DV444" s="37"/>
      <c r="DW444" s="37"/>
      <c r="DX444" s="37"/>
      <c r="DY444" s="37"/>
      <c r="DZ444" s="37"/>
      <c r="EA444" s="37"/>
      <c r="EB444" s="37"/>
      <c r="EC444" s="37"/>
      <c r="ED444" s="37"/>
      <c r="EE444" s="37"/>
      <c r="EF444" s="37"/>
      <c r="EG444" s="37"/>
      <c r="EH444" s="37"/>
      <c r="EI444" s="37"/>
      <c r="EJ444" s="37"/>
      <c r="EK444" s="37"/>
      <c r="EL444" s="37"/>
      <c r="EM444" s="37"/>
      <c r="EN444" s="37"/>
      <c r="EO444" s="37"/>
      <c r="EP444" s="37"/>
      <c r="EQ444" s="37"/>
      <c r="ER444" s="37"/>
      <c r="ES444" s="37"/>
      <c r="ET444" s="37"/>
      <c r="EU444" s="37"/>
      <c r="EV444" s="37"/>
      <c r="EW444" s="37"/>
      <c r="EX444" s="37"/>
      <c r="EY444" s="37"/>
      <c r="EZ444" s="37"/>
      <c r="FA444" s="37"/>
      <c r="FB444" s="37"/>
      <c r="FC444" s="37"/>
      <c r="FD444" s="37"/>
      <c r="FE444" s="37"/>
      <c r="FF444" s="37"/>
      <c r="FG444" s="37"/>
      <c r="FH444" s="37"/>
      <c r="FI444" s="37"/>
      <c r="FJ444" s="37"/>
      <c r="FK444" s="37"/>
      <c r="FL444" s="37"/>
      <c r="FM444" s="37"/>
      <c r="FN444" s="37"/>
      <c r="FO444" s="37"/>
      <c r="FP444" s="37"/>
      <c r="FQ444" s="37"/>
      <c r="FR444" s="37"/>
      <c r="FS444" s="37"/>
      <c r="FT444" s="37"/>
      <c r="FU444" s="37"/>
      <c r="FV444" s="37"/>
      <c r="FW444" s="37"/>
      <c r="FX444" s="37"/>
      <c r="FY444" s="37"/>
      <c r="FZ444" s="37"/>
      <c r="GA444" s="37"/>
      <c r="GB444" s="37"/>
      <c r="GC444" s="37"/>
      <c r="GD444" s="37"/>
      <c r="GE444" s="37"/>
      <c r="GF444" s="37"/>
      <c r="GG444" s="37"/>
      <c r="GH444" s="37"/>
      <c r="GI444" s="37"/>
      <c r="GJ444" s="37"/>
      <c r="GK444" s="37"/>
      <c r="GL444" s="37"/>
      <c r="GM444" s="37"/>
      <c r="GN444" s="37"/>
      <c r="GO444" s="37"/>
      <c r="GP444" s="37"/>
      <c r="GQ444" s="37"/>
      <c r="GR444" s="37"/>
      <c r="GS444" s="37"/>
      <c r="GT444" s="37"/>
      <c r="GU444" s="37"/>
      <c r="GV444" s="37"/>
      <c r="GW444" s="37"/>
      <c r="GX444" s="37"/>
      <c r="GY444" s="37"/>
      <c r="GZ444" s="37"/>
      <c r="HA444" s="37"/>
      <c r="HB444" s="37"/>
      <c r="HC444" s="37"/>
      <c r="HD444" s="37"/>
      <c r="HE444" s="37"/>
      <c r="HF444" s="37"/>
      <c r="HG444" s="37"/>
      <c r="HH444" s="37"/>
      <c r="HI444" s="37"/>
      <c r="HJ444" s="37"/>
      <c r="HK444" s="37"/>
      <c r="HL444" s="37"/>
      <c r="HM444" s="37"/>
      <c r="HN444" s="37"/>
      <c r="HO444" s="37"/>
      <c r="HP444" s="37"/>
      <c r="HQ444" s="37"/>
      <c r="HR444" s="37"/>
      <c r="HS444" s="37"/>
      <c r="HT444" s="37"/>
      <c r="HU444" s="37"/>
      <c r="HV444" s="37"/>
      <c r="HW444" s="37"/>
      <c r="HX444" s="37"/>
      <c r="HY444" s="37"/>
      <c r="HZ444" s="37"/>
      <c r="IA444" s="37"/>
      <c r="IB444" s="37"/>
      <c r="IC444" s="37"/>
      <c r="ID444" s="37"/>
      <c r="IE444" s="37"/>
      <c r="IF444" s="37"/>
      <c r="IG444" s="37"/>
      <c r="IH444" s="37"/>
      <c r="II444" s="37"/>
      <c r="IJ444" s="37"/>
      <c r="IK444" s="37"/>
      <c r="IL444" s="37"/>
    </row>
    <row r="445" spans="1:246" x14ac:dyDescent="0.2">
      <c r="A445" s="87"/>
      <c r="B445" s="87"/>
      <c r="C445" s="8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8"/>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37"/>
      <c r="DS445" s="37"/>
      <c r="DT445" s="37"/>
      <c r="DU445" s="37"/>
      <c r="DV445" s="37"/>
      <c r="DW445" s="37"/>
      <c r="DX445" s="37"/>
      <c r="DY445" s="37"/>
      <c r="DZ445" s="37"/>
      <c r="EA445" s="37"/>
      <c r="EB445" s="37"/>
      <c r="EC445" s="37"/>
      <c r="ED445" s="37"/>
      <c r="EE445" s="37"/>
      <c r="EF445" s="37"/>
      <c r="EG445" s="37"/>
      <c r="EH445" s="37"/>
      <c r="EI445" s="37"/>
      <c r="EJ445" s="37"/>
      <c r="EK445" s="37"/>
      <c r="EL445" s="37"/>
      <c r="EM445" s="37"/>
      <c r="EN445" s="37"/>
      <c r="EO445" s="37"/>
      <c r="EP445" s="37"/>
      <c r="EQ445" s="37"/>
      <c r="ER445" s="37"/>
      <c r="ES445" s="37"/>
      <c r="ET445" s="37"/>
      <c r="EU445" s="37"/>
      <c r="EV445" s="37"/>
      <c r="EW445" s="37"/>
      <c r="EX445" s="37"/>
      <c r="EY445" s="37"/>
      <c r="EZ445" s="37"/>
      <c r="FA445" s="37"/>
      <c r="FB445" s="37"/>
      <c r="FC445" s="37"/>
      <c r="FD445" s="37"/>
      <c r="FE445" s="37"/>
      <c r="FF445" s="37"/>
      <c r="FG445" s="37"/>
      <c r="FH445" s="37"/>
      <c r="FI445" s="37"/>
      <c r="FJ445" s="37"/>
      <c r="FK445" s="37"/>
      <c r="FL445" s="37"/>
      <c r="FM445" s="37"/>
      <c r="FN445" s="37"/>
      <c r="FO445" s="37"/>
      <c r="FP445" s="37"/>
      <c r="FQ445" s="37"/>
      <c r="FR445" s="37"/>
      <c r="FS445" s="37"/>
      <c r="FT445" s="37"/>
      <c r="FU445" s="37"/>
      <c r="FV445" s="37"/>
      <c r="FW445" s="37"/>
      <c r="FX445" s="37"/>
      <c r="FY445" s="37"/>
      <c r="FZ445" s="37"/>
      <c r="GA445" s="37"/>
      <c r="GB445" s="37"/>
      <c r="GC445" s="37"/>
      <c r="GD445" s="37"/>
      <c r="GE445" s="37"/>
      <c r="GF445" s="37"/>
      <c r="GG445" s="37"/>
      <c r="GH445" s="37"/>
      <c r="GI445" s="37"/>
      <c r="GJ445" s="37"/>
      <c r="GK445" s="37"/>
      <c r="GL445" s="37"/>
      <c r="GM445" s="37"/>
      <c r="GN445" s="37"/>
      <c r="GO445" s="37"/>
      <c r="GP445" s="37"/>
      <c r="GQ445" s="37"/>
      <c r="GR445" s="37"/>
      <c r="GS445" s="37"/>
      <c r="GT445" s="37"/>
      <c r="GU445" s="37"/>
      <c r="GV445" s="37"/>
      <c r="GW445" s="37"/>
      <c r="GX445" s="37"/>
      <c r="GY445" s="37"/>
      <c r="GZ445" s="37"/>
      <c r="HA445" s="37"/>
      <c r="HB445" s="37"/>
      <c r="HC445" s="37"/>
      <c r="HD445" s="37"/>
      <c r="HE445" s="37"/>
      <c r="HF445" s="37"/>
      <c r="HG445" s="37"/>
      <c r="HH445" s="37"/>
      <c r="HI445" s="37"/>
      <c r="HJ445" s="37"/>
      <c r="HK445" s="37"/>
      <c r="HL445" s="37"/>
      <c r="HM445" s="37"/>
      <c r="HN445" s="37"/>
      <c r="HO445" s="37"/>
      <c r="HP445" s="37"/>
      <c r="HQ445" s="37"/>
      <c r="HR445" s="37"/>
      <c r="HS445" s="37"/>
      <c r="HT445" s="37"/>
      <c r="HU445" s="37"/>
      <c r="HV445" s="37"/>
      <c r="HW445" s="37"/>
      <c r="HX445" s="37"/>
      <c r="HY445" s="37"/>
      <c r="HZ445" s="37"/>
      <c r="IA445" s="37"/>
      <c r="IB445" s="37"/>
      <c r="IC445" s="37"/>
      <c r="ID445" s="37"/>
      <c r="IE445" s="37"/>
      <c r="IF445" s="37"/>
      <c r="IG445" s="37"/>
      <c r="IH445" s="37"/>
      <c r="II445" s="37"/>
      <c r="IJ445" s="37"/>
      <c r="IK445" s="37"/>
      <c r="IL445" s="37"/>
    </row>
    <row r="446" spans="1:246" x14ac:dyDescent="0.2">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8"/>
      <c r="BR446" s="100"/>
    </row>
    <row r="447" spans="1:246" ht="15" x14ac:dyDescent="0.2">
      <c r="A447" s="45" t="s">
        <v>208</v>
      </c>
      <c r="B447" s="46"/>
      <c r="C447" s="46"/>
      <c r="D447" s="37"/>
      <c r="E447" s="46"/>
      <c r="F447" s="37"/>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1"/>
      <c r="AI447" s="90"/>
      <c r="AJ447" s="90"/>
      <c r="AK447" s="90"/>
      <c r="AL447" s="90"/>
      <c r="AM447" s="90"/>
      <c r="AN447" s="90"/>
      <c r="AO447" s="90"/>
      <c r="AP447" s="90"/>
      <c r="AQ447" s="90"/>
      <c r="AR447" s="91"/>
      <c r="AS447" s="91"/>
      <c r="AT447" s="91"/>
      <c r="AU447" s="92"/>
      <c r="AV447" s="91"/>
      <c r="AW447" s="91"/>
      <c r="AX447" s="91"/>
      <c r="AY447" s="91"/>
      <c r="AZ447" s="92"/>
      <c r="BA447" s="93"/>
      <c r="BB447" s="37"/>
      <c r="BC447" s="37"/>
      <c r="BD447" s="37"/>
      <c r="BE447" s="47" t="s">
        <v>46</v>
      </c>
      <c r="BF447" s="37"/>
      <c r="BG447" s="37"/>
      <c r="BR447" s="100"/>
    </row>
    <row r="448" spans="1:246" x14ac:dyDescent="0.2">
      <c r="A448" s="179" t="s">
        <v>47</v>
      </c>
      <c r="B448" s="179" t="s">
        <v>6</v>
      </c>
      <c r="C448" s="179" t="s">
        <v>5</v>
      </c>
      <c r="D448" s="179" t="s">
        <v>48</v>
      </c>
      <c r="E448" s="179" t="s">
        <v>49</v>
      </c>
      <c r="F448" s="20" t="s">
        <v>50</v>
      </c>
      <c r="G448" s="20" t="s">
        <v>51</v>
      </c>
      <c r="H448" s="20" t="s">
        <v>52</v>
      </c>
      <c r="I448" s="20" t="s">
        <v>53</v>
      </c>
      <c r="J448" s="20" t="s">
        <v>54</v>
      </c>
      <c r="K448" s="20" t="s">
        <v>55</v>
      </c>
      <c r="L448" s="20" t="s">
        <v>56</v>
      </c>
      <c r="M448" s="20" t="s">
        <v>57</v>
      </c>
      <c r="N448" s="20" t="s">
        <v>58</v>
      </c>
      <c r="O448" s="20" t="s">
        <v>59</v>
      </c>
      <c r="P448" s="20" t="s">
        <v>60</v>
      </c>
      <c r="Q448" s="20" t="s">
        <v>61</v>
      </c>
      <c r="R448" s="20" t="s">
        <v>62</v>
      </c>
      <c r="S448" s="20" t="s">
        <v>63</v>
      </c>
      <c r="T448" s="20" t="s">
        <v>64</v>
      </c>
      <c r="U448" s="20" t="s">
        <v>65</v>
      </c>
      <c r="V448" s="20" t="s">
        <v>66</v>
      </c>
      <c r="W448" s="20" t="s">
        <v>67</v>
      </c>
      <c r="X448" s="20" t="s">
        <v>68</v>
      </c>
      <c r="Y448" s="20" t="s">
        <v>69</v>
      </c>
      <c r="Z448" s="20" t="s">
        <v>70</v>
      </c>
      <c r="AA448" s="20" t="s">
        <v>71</v>
      </c>
      <c r="AB448" s="20" t="s">
        <v>72</v>
      </c>
      <c r="AC448" s="20" t="s">
        <v>73</v>
      </c>
      <c r="AD448" s="20" t="s">
        <v>74</v>
      </c>
      <c r="AE448" s="20" t="s">
        <v>75</v>
      </c>
      <c r="AF448" s="20" t="s">
        <v>76</v>
      </c>
      <c r="AG448" s="20" t="s">
        <v>77</v>
      </c>
      <c r="AH448" s="20" t="s">
        <v>78</v>
      </c>
      <c r="AI448" s="20" t="s">
        <v>79</v>
      </c>
      <c r="AJ448" s="20" t="s">
        <v>80</v>
      </c>
      <c r="AK448" s="20" t="s">
        <v>81</v>
      </c>
      <c r="AL448" s="20" t="s">
        <v>82</v>
      </c>
      <c r="AM448" s="20" t="s">
        <v>83</v>
      </c>
      <c r="AN448" s="20" t="s">
        <v>84</v>
      </c>
      <c r="AO448" s="20" t="s">
        <v>85</v>
      </c>
      <c r="AP448" s="20" t="s">
        <v>86</v>
      </c>
      <c r="AQ448" s="20" t="s">
        <v>87</v>
      </c>
      <c r="AR448" s="20" t="s">
        <v>88</v>
      </c>
      <c r="AS448" s="20" t="s">
        <v>89</v>
      </c>
      <c r="AT448" s="20" t="s">
        <v>90</v>
      </c>
      <c r="AU448" s="20" t="s">
        <v>91</v>
      </c>
      <c r="AV448" s="20" t="s">
        <v>92</v>
      </c>
      <c r="AW448" s="20" t="s">
        <v>93</v>
      </c>
      <c r="AX448" s="20" t="s">
        <v>94</v>
      </c>
      <c r="AY448" s="20" t="s">
        <v>95</v>
      </c>
      <c r="AZ448" s="20" t="s">
        <v>96</v>
      </c>
      <c r="BA448" s="20" t="s">
        <v>97</v>
      </c>
      <c r="BB448" s="20" t="s">
        <v>98</v>
      </c>
      <c r="BC448" s="20" t="s">
        <v>99</v>
      </c>
      <c r="BD448" s="20" t="s">
        <v>100</v>
      </c>
      <c r="BE448" s="20" t="s">
        <v>101</v>
      </c>
      <c r="BF448" s="20" t="s">
        <v>102</v>
      </c>
      <c r="BG448" s="20" t="s">
        <v>103</v>
      </c>
      <c r="BH448" s="38"/>
      <c r="BI448" s="179" t="s">
        <v>104</v>
      </c>
      <c r="BJ448" s="179" t="s">
        <v>105</v>
      </c>
      <c r="BK448" s="20" t="s">
        <v>100</v>
      </c>
      <c r="BL448" s="20" t="s">
        <v>101</v>
      </c>
      <c r="BM448" s="20" t="s">
        <v>102</v>
      </c>
      <c r="BN448" s="20" t="s">
        <v>103</v>
      </c>
      <c r="BO448" s="181" t="s">
        <v>106</v>
      </c>
      <c r="BP448" s="182"/>
      <c r="BQ448" s="183"/>
    </row>
    <row r="449" spans="1:246" x14ac:dyDescent="0.2">
      <c r="A449" s="184"/>
      <c r="B449" s="184"/>
      <c r="C449" s="184"/>
      <c r="D449" s="184"/>
      <c r="E449" s="184"/>
      <c r="F449" s="20">
        <v>1961</v>
      </c>
      <c r="G449" s="20">
        <v>1962</v>
      </c>
      <c r="H449" s="20">
        <v>1963</v>
      </c>
      <c r="I449" s="20">
        <v>1964</v>
      </c>
      <c r="J449" s="20">
        <v>1965</v>
      </c>
      <c r="K449" s="20">
        <v>1966</v>
      </c>
      <c r="L449" s="20">
        <v>1967</v>
      </c>
      <c r="M449" s="20">
        <v>1968</v>
      </c>
      <c r="N449" s="20">
        <v>1969</v>
      </c>
      <c r="O449" s="20">
        <v>1970</v>
      </c>
      <c r="P449" s="20">
        <v>1971</v>
      </c>
      <c r="Q449" s="20">
        <v>1972</v>
      </c>
      <c r="R449" s="20">
        <v>1973</v>
      </c>
      <c r="S449" s="20">
        <v>1974</v>
      </c>
      <c r="T449" s="20">
        <v>1975</v>
      </c>
      <c r="U449" s="20">
        <v>1976</v>
      </c>
      <c r="V449" s="20">
        <v>1977</v>
      </c>
      <c r="W449" s="20">
        <v>1978</v>
      </c>
      <c r="X449" s="20">
        <v>1979</v>
      </c>
      <c r="Y449" s="20">
        <v>1980</v>
      </c>
      <c r="Z449" s="20">
        <v>1981</v>
      </c>
      <c r="AA449" s="20">
        <v>1982</v>
      </c>
      <c r="AB449" s="20">
        <v>1983</v>
      </c>
      <c r="AC449" s="20">
        <v>1984</v>
      </c>
      <c r="AD449" s="20">
        <v>1985</v>
      </c>
      <c r="AE449" s="20">
        <v>1986</v>
      </c>
      <c r="AF449" s="20">
        <v>1987</v>
      </c>
      <c r="AG449" s="20">
        <v>1988</v>
      </c>
      <c r="AH449" s="20">
        <v>1989</v>
      </c>
      <c r="AI449" s="20">
        <v>1990</v>
      </c>
      <c r="AJ449" s="20">
        <v>1991</v>
      </c>
      <c r="AK449" s="20">
        <v>1992</v>
      </c>
      <c r="AL449" s="20">
        <v>1993</v>
      </c>
      <c r="AM449" s="20">
        <v>1994</v>
      </c>
      <c r="AN449" s="20">
        <v>1995</v>
      </c>
      <c r="AO449" s="20">
        <v>1996</v>
      </c>
      <c r="AP449" s="20">
        <v>1997</v>
      </c>
      <c r="AQ449" s="20">
        <v>1998</v>
      </c>
      <c r="AR449" s="20">
        <v>1999</v>
      </c>
      <c r="AS449" s="20">
        <v>2000</v>
      </c>
      <c r="AT449" s="20">
        <v>2001</v>
      </c>
      <c r="AU449" s="20">
        <v>2002</v>
      </c>
      <c r="AV449" s="20">
        <v>2003</v>
      </c>
      <c r="AW449" s="20">
        <v>2004</v>
      </c>
      <c r="AX449" s="20">
        <v>2005</v>
      </c>
      <c r="AY449" s="20">
        <v>2006</v>
      </c>
      <c r="AZ449" s="20">
        <v>2007</v>
      </c>
      <c r="BA449" s="20">
        <v>2008</v>
      </c>
      <c r="BB449" s="20">
        <v>2009</v>
      </c>
      <c r="BC449" s="20">
        <v>2010</v>
      </c>
      <c r="BD449" s="20">
        <v>2011</v>
      </c>
      <c r="BE449" s="20">
        <v>2012</v>
      </c>
      <c r="BF449" s="20">
        <v>2013</v>
      </c>
      <c r="BG449" s="20">
        <v>2014</v>
      </c>
      <c r="BH449" s="38"/>
      <c r="BI449" s="180"/>
      <c r="BJ449" s="180"/>
      <c r="BK449" s="48">
        <v>2011</v>
      </c>
      <c r="BL449" s="48">
        <v>2012</v>
      </c>
      <c r="BM449" s="48">
        <v>2013</v>
      </c>
      <c r="BN449" s="48">
        <v>2014</v>
      </c>
      <c r="BO449" s="48" t="s">
        <v>107</v>
      </c>
      <c r="BP449" s="48" t="s">
        <v>108</v>
      </c>
      <c r="BQ449" s="48" t="s">
        <v>109</v>
      </c>
    </row>
    <row r="450" spans="1:246" x14ac:dyDescent="0.2">
      <c r="A450" s="49" t="s">
        <v>110</v>
      </c>
      <c r="B450" s="50" t="s">
        <v>13</v>
      </c>
      <c r="C450" s="50" t="s">
        <v>15</v>
      </c>
      <c r="D450" s="50" t="s">
        <v>110</v>
      </c>
      <c r="E450" s="50" t="s">
        <v>12</v>
      </c>
      <c r="F450" s="1">
        <v>6.0336990000000004</v>
      </c>
      <c r="G450" s="1">
        <v>6.7400659999999997</v>
      </c>
      <c r="H450" s="1">
        <v>6.758032</v>
      </c>
      <c r="I450" s="1">
        <v>7.3340350000000001</v>
      </c>
      <c r="J450" s="1">
        <v>7.1624369999999997</v>
      </c>
      <c r="K450" s="1">
        <v>8.5075000000000003</v>
      </c>
      <c r="L450" s="1">
        <v>9.174944</v>
      </c>
      <c r="M450" s="1">
        <v>10.971994</v>
      </c>
      <c r="N450" s="1">
        <v>9.6156950000000005</v>
      </c>
      <c r="O450" s="1">
        <v>6.586875</v>
      </c>
      <c r="P450" s="1">
        <v>7.2353800000000001</v>
      </c>
      <c r="Q450" s="1">
        <v>7.7106779999999997</v>
      </c>
      <c r="R450" s="1">
        <v>9.0559569999999994</v>
      </c>
      <c r="S450" s="1">
        <v>8.3749549999999999</v>
      </c>
      <c r="T450" s="1">
        <v>8.6128579999999992</v>
      </c>
      <c r="U450" s="1">
        <v>9.0600009999999997</v>
      </c>
      <c r="V450" s="1">
        <v>10.051100999999999</v>
      </c>
      <c r="W450" s="1">
        <v>10.339877</v>
      </c>
      <c r="X450" s="1">
        <v>11.23987</v>
      </c>
      <c r="Y450" s="1">
        <v>11.369002999999999</v>
      </c>
      <c r="Z450" s="1">
        <v>11.966243</v>
      </c>
      <c r="AA450" s="1">
        <v>11.591168</v>
      </c>
      <c r="AB450" s="1">
        <v>13.001533999999999</v>
      </c>
      <c r="AC450" s="1">
        <v>12.14668</v>
      </c>
      <c r="AD450" s="1">
        <v>11.753843</v>
      </c>
      <c r="AE450" s="1">
        <v>11.226353</v>
      </c>
      <c r="AF450" s="1">
        <v>9.0879630000000002</v>
      </c>
      <c r="AG450" s="1">
        <v>8.8774309999999996</v>
      </c>
      <c r="AH450" s="1">
        <v>9.0417079999999999</v>
      </c>
      <c r="AI450" s="1">
        <v>9.2565910000000002</v>
      </c>
      <c r="AJ450" s="1">
        <v>7.2184999999999997</v>
      </c>
      <c r="AK450" s="1">
        <v>8.3106139999999993</v>
      </c>
      <c r="AL450" s="1">
        <v>8.4220000000000006</v>
      </c>
      <c r="AM450" s="1">
        <v>7.93269</v>
      </c>
      <c r="AN450" s="1">
        <v>9.2708200000000005</v>
      </c>
      <c r="AO450" s="1">
        <v>10.984</v>
      </c>
      <c r="AP450" s="1">
        <v>10.497</v>
      </c>
      <c r="AQ450" s="1">
        <v>11.5916</v>
      </c>
      <c r="AR450" s="1">
        <v>12.3908</v>
      </c>
      <c r="AS450" s="1">
        <v>12.1935</v>
      </c>
      <c r="AT450" s="1">
        <v>11.577999999999999</v>
      </c>
      <c r="AU450" s="1">
        <v>11.212187</v>
      </c>
      <c r="AV450" s="1">
        <v>13.1099</v>
      </c>
      <c r="AW450" s="1">
        <v>13.438459</v>
      </c>
      <c r="AX450" s="1">
        <v>12.495414999999999</v>
      </c>
      <c r="AY450" s="1">
        <v>11.835850000000001</v>
      </c>
      <c r="AZ450" s="1">
        <v>12.618847000000001</v>
      </c>
      <c r="BA450" s="1">
        <v>13.572521999999999</v>
      </c>
      <c r="BB450" s="1">
        <v>13.841885</v>
      </c>
      <c r="BC450" s="1">
        <v>13.561762</v>
      </c>
      <c r="BD450" s="1">
        <v>13.554385</v>
      </c>
      <c r="BE450" s="1">
        <v>13.95689</v>
      </c>
      <c r="BF450" s="1">
        <v>13.028562000000001</v>
      </c>
      <c r="BG450" s="51">
        <f>BF450+(BF450*BQ450)</f>
        <v>13.342406831788583</v>
      </c>
      <c r="BH450" s="38"/>
      <c r="BI450" s="50" t="s">
        <v>110</v>
      </c>
      <c r="BJ450" s="50" t="s">
        <v>111</v>
      </c>
      <c r="BK450" s="1"/>
      <c r="BL450" s="1"/>
      <c r="BM450" s="1">
        <v>13.560969999999999</v>
      </c>
      <c r="BN450" s="1">
        <v>13.887639999999999</v>
      </c>
      <c r="BO450" s="52"/>
      <c r="BP450" s="52"/>
      <c r="BQ450" s="52">
        <f>(BN450-BM450)/BM450</f>
        <v>2.4088984785011695E-2</v>
      </c>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c r="DL450" s="37"/>
      <c r="DM450" s="37"/>
      <c r="DN450" s="37"/>
      <c r="DO450" s="37"/>
      <c r="DP450" s="37"/>
      <c r="DQ450" s="37"/>
      <c r="DR450" s="37"/>
      <c r="DS450" s="37"/>
      <c r="DT450" s="37"/>
      <c r="DU450" s="37"/>
      <c r="DV450" s="37"/>
      <c r="DW450" s="37"/>
      <c r="DX450" s="37"/>
      <c r="DY450" s="37"/>
      <c r="DZ450" s="37"/>
      <c r="EA450" s="37"/>
      <c r="EB450" s="37"/>
      <c r="EC450" s="37"/>
      <c r="ED450" s="37"/>
      <c r="EE450" s="37"/>
      <c r="EF450" s="37"/>
      <c r="EG450" s="37"/>
      <c r="EH450" s="37"/>
      <c r="EI450" s="37"/>
      <c r="EJ450" s="37"/>
      <c r="EK450" s="37"/>
      <c r="EL450" s="37"/>
      <c r="EM450" s="37"/>
      <c r="EN450" s="37"/>
      <c r="EO450" s="37"/>
      <c r="EP450" s="37"/>
      <c r="EQ450" s="37"/>
      <c r="ER450" s="37"/>
      <c r="ES450" s="37"/>
      <c r="ET450" s="37"/>
      <c r="EU450" s="37"/>
      <c r="EV450" s="37"/>
      <c r="EW450" s="37"/>
      <c r="EX450" s="37"/>
      <c r="EY450" s="37"/>
      <c r="EZ450" s="37"/>
      <c r="FA450" s="37"/>
      <c r="FB450" s="37"/>
      <c r="FC450" s="37"/>
      <c r="FD450" s="37"/>
      <c r="FE450" s="37"/>
      <c r="FF450" s="37"/>
      <c r="FG450" s="37"/>
      <c r="FH450" s="37"/>
      <c r="FI450" s="37"/>
      <c r="FJ450" s="37"/>
      <c r="FK450" s="37"/>
      <c r="FL450" s="37"/>
      <c r="FM450" s="37"/>
      <c r="FN450" s="37"/>
      <c r="FO450" s="37"/>
      <c r="FP450" s="37"/>
      <c r="FQ450" s="37"/>
      <c r="FR450" s="37"/>
      <c r="FS450" s="37"/>
      <c r="FT450" s="37"/>
      <c r="FU450" s="37"/>
      <c r="FV450" s="37"/>
      <c r="FW450" s="37"/>
      <c r="FX450" s="37"/>
      <c r="FY450" s="37"/>
      <c r="FZ450" s="37"/>
      <c r="GA450" s="37"/>
      <c r="GB450" s="37"/>
      <c r="GC450" s="37"/>
      <c r="GD450" s="37"/>
      <c r="GE450" s="37"/>
      <c r="GF450" s="37"/>
      <c r="GG450" s="37"/>
      <c r="GH450" s="37"/>
      <c r="GI450" s="37"/>
      <c r="GJ450" s="37"/>
      <c r="GK450" s="37"/>
      <c r="GL450" s="37"/>
      <c r="GM450" s="37"/>
      <c r="GN450" s="37"/>
      <c r="GO450" s="37"/>
      <c r="GP450" s="37"/>
      <c r="GQ450" s="37"/>
      <c r="GR450" s="37"/>
      <c r="GS450" s="37"/>
      <c r="GT450" s="37"/>
      <c r="GU450" s="37"/>
      <c r="GV450" s="37"/>
      <c r="GW450" s="37"/>
      <c r="GX450" s="37"/>
      <c r="GY450" s="37"/>
      <c r="GZ450" s="37"/>
      <c r="HA450" s="37"/>
      <c r="HB450" s="37"/>
      <c r="HC450" s="37"/>
      <c r="HD450" s="37"/>
      <c r="HE450" s="37"/>
      <c r="HF450" s="37"/>
      <c r="HG450" s="37"/>
      <c r="HH450" s="37"/>
      <c r="HI450" s="37"/>
      <c r="HJ450" s="37"/>
      <c r="HK450" s="37"/>
      <c r="HL450" s="37"/>
      <c r="HM450" s="37"/>
      <c r="HN450" s="37"/>
      <c r="HO450" s="37"/>
      <c r="HP450" s="37"/>
      <c r="HQ450" s="37"/>
      <c r="HR450" s="37"/>
      <c r="HS450" s="37"/>
      <c r="HT450" s="37"/>
      <c r="HU450" s="37"/>
      <c r="HV450" s="37"/>
      <c r="HW450" s="37"/>
      <c r="HX450" s="37"/>
      <c r="HY450" s="37"/>
      <c r="HZ450" s="37"/>
      <c r="IA450" s="37"/>
      <c r="IB450" s="37"/>
      <c r="IC450" s="37"/>
      <c r="ID450" s="37"/>
      <c r="IE450" s="37"/>
      <c r="IF450" s="37"/>
      <c r="IG450" s="37"/>
      <c r="IH450" s="37"/>
      <c r="II450" s="37"/>
      <c r="IJ450" s="37"/>
      <c r="IK450" s="37"/>
      <c r="IL450" s="37"/>
    </row>
    <row r="451" spans="1:246" x14ac:dyDescent="0.2">
      <c r="A451" s="53" t="s">
        <v>110</v>
      </c>
      <c r="B451" s="54" t="s">
        <v>11</v>
      </c>
      <c r="C451" s="54" t="s">
        <v>14</v>
      </c>
      <c r="D451" s="54" t="s">
        <v>110</v>
      </c>
      <c r="E451" s="54" t="s">
        <v>11</v>
      </c>
      <c r="F451" s="55">
        <v>1.1569260000000001</v>
      </c>
      <c r="G451" s="55">
        <v>1.2709290000000002</v>
      </c>
      <c r="H451" s="55">
        <v>1.3574440000000001</v>
      </c>
      <c r="I451" s="55">
        <v>1.4059030000000001</v>
      </c>
      <c r="J451" s="55">
        <v>1.021633</v>
      </c>
      <c r="K451" s="55">
        <v>1.52701</v>
      </c>
      <c r="L451" s="55">
        <v>0.86043600000000009</v>
      </c>
      <c r="M451" s="55">
        <v>1.389581</v>
      </c>
      <c r="N451" s="55">
        <v>1.1444669999999999</v>
      </c>
      <c r="O451" s="55">
        <v>1.241428</v>
      </c>
      <c r="P451" s="55">
        <v>1.23444</v>
      </c>
      <c r="Q451" s="55">
        <v>0.90506500000000001</v>
      </c>
      <c r="R451" s="55">
        <v>1.365191</v>
      </c>
      <c r="S451" s="55">
        <v>1.3816889999999999</v>
      </c>
      <c r="T451" s="55">
        <v>1.4120600000000001</v>
      </c>
      <c r="U451" s="55">
        <v>1.3452729999999999</v>
      </c>
      <c r="V451" s="55">
        <v>0.96749300000000005</v>
      </c>
      <c r="W451" s="55">
        <v>1.7813319999999999</v>
      </c>
      <c r="X451" s="55">
        <v>1.4664790000000001</v>
      </c>
      <c r="Y451" s="55">
        <v>0.98177199999999998</v>
      </c>
      <c r="Z451" s="55">
        <v>1.3943989999999999</v>
      </c>
      <c r="AA451" s="55">
        <v>0.79091499999999992</v>
      </c>
      <c r="AB451" s="55">
        <v>1.7164759999999999</v>
      </c>
      <c r="AC451" s="55">
        <v>1.5626149999999999</v>
      </c>
      <c r="AD451" s="55">
        <v>1.3875110000000002</v>
      </c>
      <c r="AE451" s="55">
        <v>1.4696400000000001</v>
      </c>
      <c r="AF451" s="55">
        <v>1.3890709999999999</v>
      </c>
      <c r="AG451" s="55">
        <v>1.5929139999999999</v>
      </c>
      <c r="AH451" s="55">
        <v>1.5870329999999999</v>
      </c>
      <c r="AI451" s="55">
        <v>1.6479220000000001</v>
      </c>
      <c r="AJ451" s="55">
        <v>1.487579</v>
      </c>
      <c r="AK451" s="55">
        <v>1.7964639999999998</v>
      </c>
      <c r="AL451" s="55">
        <v>1.9827119999999998</v>
      </c>
      <c r="AM451" s="55">
        <v>1.160123</v>
      </c>
      <c r="AN451" s="55">
        <v>1.8066549999999999</v>
      </c>
      <c r="AO451" s="55">
        <v>2.183084</v>
      </c>
      <c r="AP451" s="55">
        <v>1.8615790000000001</v>
      </c>
      <c r="AQ451" s="55">
        <v>1.9333049999999998</v>
      </c>
      <c r="AR451" s="55">
        <v>2.0238400000000003</v>
      </c>
      <c r="AS451" s="55">
        <v>1.8398330000000003</v>
      </c>
      <c r="AT451" s="55">
        <v>2.1301610000000002</v>
      </c>
      <c r="AU451" s="55">
        <v>0.93054999999999999</v>
      </c>
      <c r="AV451" s="55">
        <v>2.0177499999999999</v>
      </c>
      <c r="AW451" s="55">
        <v>1.6537689999999998</v>
      </c>
      <c r="AX451" s="55">
        <v>2.0401039999999999</v>
      </c>
      <c r="AY451" s="55">
        <v>0.93642800000000004</v>
      </c>
      <c r="AZ451" s="55">
        <v>1.1026209999999999</v>
      </c>
      <c r="BA451" s="55">
        <v>1.603499</v>
      </c>
      <c r="BB451" s="55">
        <v>1.593675</v>
      </c>
      <c r="BC451" s="55">
        <v>1.665189</v>
      </c>
      <c r="BD451" s="55">
        <v>2.0505049999999998</v>
      </c>
      <c r="BE451" s="55">
        <v>2.1776789999999999</v>
      </c>
      <c r="BF451" s="55">
        <v>1.7886380000000002</v>
      </c>
      <c r="BG451" s="56">
        <f>BG452/BG450</f>
        <v>1.5022210781696101</v>
      </c>
      <c r="BH451" s="38"/>
      <c r="BI451" s="54"/>
      <c r="BJ451" s="54"/>
      <c r="BK451" s="55"/>
      <c r="BL451" s="55"/>
      <c r="BM451" s="55"/>
      <c r="BN451" s="55"/>
      <c r="BO451" s="57"/>
      <c r="BP451" s="57"/>
      <c r="BQ451" s="5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c r="DL451" s="37"/>
      <c r="DM451" s="37"/>
      <c r="DN451" s="37"/>
      <c r="DO451" s="37"/>
      <c r="DP451" s="37"/>
      <c r="DQ451" s="37"/>
      <c r="DR451" s="37"/>
      <c r="DS451" s="37"/>
      <c r="DT451" s="37"/>
      <c r="DU451" s="37"/>
      <c r="DV451" s="37"/>
      <c r="DW451" s="37"/>
      <c r="DX451" s="37"/>
      <c r="DY451" s="37"/>
      <c r="DZ451" s="37"/>
      <c r="EA451" s="37"/>
      <c r="EB451" s="37"/>
      <c r="EC451" s="37"/>
      <c r="ED451" s="37"/>
      <c r="EE451" s="37"/>
      <c r="EF451" s="37"/>
      <c r="EG451" s="37"/>
      <c r="EH451" s="37"/>
      <c r="EI451" s="37"/>
      <c r="EJ451" s="37"/>
      <c r="EK451" s="37"/>
      <c r="EL451" s="37"/>
      <c r="EM451" s="37"/>
      <c r="EN451" s="37"/>
      <c r="EO451" s="37"/>
      <c r="EP451" s="37"/>
      <c r="EQ451" s="37"/>
      <c r="ER451" s="37"/>
      <c r="ES451" s="37"/>
      <c r="ET451" s="37"/>
      <c r="EU451" s="37"/>
      <c r="EV451" s="37"/>
      <c r="EW451" s="37"/>
      <c r="EX451" s="37"/>
      <c r="EY451" s="37"/>
      <c r="EZ451" s="37"/>
      <c r="FA451" s="37"/>
      <c r="FB451" s="37"/>
      <c r="FC451" s="37"/>
      <c r="FD451" s="37"/>
      <c r="FE451" s="37"/>
      <c r="FF451" s="37"/>
      <c r="FG451" s="37"/>
      <c r="FH451" s="37"/>
      <c r="FI451" s="37"/>
      <c r="FJ451" s="37"/>
      <c r="FK451" s="37"/>
      <c r="FL451" s="37"/>
      <c r="FM451" s="37"/>
      <c r="FN451" s="37"/>
      <c r="FO451" s="37"/>
      <c r="FP451" s="37"/>
      <c r="FQ451" s="37"/>
      <c r="FR451" s="37"/>
      <c r="FS451" s="37"/>
      <c r="FT451" s="37"/>
      <c r="FU451" s="37"/>
      <c r="FV451" s="37"/>
      <c r="FW451" s="37"/>
      <c r="FX451" s="37"/>
      <c r="FY451" s="37"/>
      <c r="FZ451" s="37"/>
      <c r="GA451" s="37"/>
      <c r="GB451" s="37"/>
      <c r="GC451" s="37"/>
      <c r="GD451" s="37"/>
      <c r="GE451" s="37"/>
      <c r="GF451" s="37"/>
      <c r="GG451" s="37"/>
      <c r="GH451" s="37"/>
      <c r="GI451" s="37"/>
      <c r="GJ451" s="37"/>
      <c r="GK451" s="37"/>
      <c r="GL451" s="37"/>
      <c r="GM451" s="37"/>
      <c r="GN451" s="37"/>
      <c r="GO451" s="37"/>
      <c r="GP451" s="37"/>
      <c r="GQ451" s="37"/>
      <c r="GR451" s="37"/>
      <c r="GS451" s="37"/>
      <c r="GT451" s="37"/>
      <c r="GU451" s="37"/>
      <c r="GV451" s="37"/>
      <c r="GW451" s="37"/>
      <c r="GX451" s="37"/>
      <c r="GY451" s="37"/>
      <c r="GZ451" s="37"/>
      <c r="HA451" s="37"/>
      <c r="HB451" s="37"/>
      <c r="HC451" s="37"/>
      <c r="HD451" s="37"/>
      <c r="HE451" s="37"/>
      <c r="HF451" s="37"/>
      <c r="HG451" s="37"/>
      <c r="HH451" s="37"/>
      <c r="HI451" s="37"/>
      <c r="HJ451" s="37"/>
      <c r="HK451" s="37"/>
      <c r="HL451" s="37"/>
      <c r="HM451" s="37"/>
      <c r="HN451" s="37"/>
      <c r="HO451" s="37"/>
      <c r="HP451" s="37"/>
      <c r="HQ451" s="37"/>
      <c r="HR451" s="37"/>
      <c r="HS451" s="37"/>
      <c r="HT451" s="37"/>
      <c r="HU451" s="37"/>
      <c r="HV451" s="37"/>
      <c r="HW451" s="37"/>
      <c r="HX451" s="37"/>
      <c r="HY451" s="37"/>
      <c r="HZ451" s="37"/>
      <c r="IA451" s="37"/>
      <c r="IB451" s="37"/>
      <c r="IC451" s="37"/>
      <c r="ID451" s="37"/>
      <c r="IE451" s="37"/>
      <c r="IF451" s="37"/>
      <c r="IG451" s="37"/>
      <c r="IH451" s="37"/>
      <c r="II451" s="37"/>
      <c r="IJ451" s="37"/>
      <c r="IK451" s="37"/>
      <c r="IL451" s="37"/>
    </row>
    <row r="452" spans="1:246" x14ac:dyDescent="0.2">
      <c r="A452" s="53" t="s">
        <v>110</v>
      </c>
      <c r="B452" s="54" t="s">
        <v>112</v>
      </c>
      <c r="C452" s="54" t="s">
        <v>113</v>
      </c>
      <c r="D452" s="54" t="s">
        <v>110</v>
      </c>
      <c r="E452" s="54" t="s">
        <v>114</v>
      </c>
      <c r="F452" s="2">
        <v>6.9805409999999997</v>
      </c>
      <c r="G452" s="2">
        <v>8.5661450000000006</v>
      </c>
      <c r="H452" s="2">
        <v>9.173648</v>
      </c>
      <c r="I452" s="2">
        <v>10.310943999999999</v>
      </c>
      <c r="J452" s="2">
        <v>7.31738</v>
      </c>
      <c r="K452" s="2">
        <v>12.991035</v>
      </c>
      <c r="L452" s="2">
        <v>7.8944510000000001</v>
      </c>
      <c r="M452" s="2">
        <v>15.246477000000001</v>
      </c>
      <c r="N452" s="2">
        <v>11.004842</v>
      </c>
      <c r="O452" s="2">
        <v>8.17713</v>
      </c>
      <c r="P452" s="2">
        <v>8.9316460000000006</v>
      </c>
      <c r="Q452" s="2">
        <v>6.9786630000000001</v>
      </c>
      <c r="R452" s="2">
        <v>12.363111</v>
      </c>
      <c r="S452" s="2">
        <v>11.571581999999999</v>
      </c>
      <c r="T452" s="2">
        <v>12.161873999999999</v>
      </c>
      <c r="U452" s="2">
        <v>12.188178000000001</v>
      </c>
      <c r="V452" s="2">
        <v>9.7243709999999997</v>
      </c>
      <c r="W452" s="2">
        <v>18.418755999999998</v>
      </c>
      <c r="X452" s="2">
        <v>16.483028000000001</v>
      </c>
      <c r="Y452" s="2">
        <v>11.161768</v>
      </c>
      <c r="Z452" s="2">
        <v>16.685722999999999</v>
      </c>
      <c r="AA452" s="2">
        <v>9.1676230000000007</v>
      </c>
      <c r="AB452" s="2">
        <v>22.316825000000001</v>
      </c>
      <c r="AC452" s="2">
        <v>18.980588000000001</v>
      </c>
      <c r="AD452" s="2">
        <v>16.308591</v>
      </c>
      <c r="AE452" s="2">
        <v>16.498699999999999</v>
      </c>
      <c r="AF452" s="2">
        <v>12.623823</v>
      </c>
      <c r="AG452" s="2">
        <v>14.140984</v>
      </c>
      <c r="AH452" s="2">
        <v>14.349489</v>
      </c>
      <c r="AI452" s="2">
        <v>15.254142</v>
      </c>
      <c r="AJ452" s="2">
        <v>10.73809</v>
      </c>
      <c r="AK452" s="2">
        <v>14.929717</v>
      </c>
      <c r="AL452" s="2">
        <v>16.698399999999999</v>
      </c>
      <c r="AM452" s="2">
        <v>9.2028999999999996</v>
      </c>
      <c r="AN452" s="2">
        <v>16.749172999999999</v>
      </c>
      <c r="AO452" s="2">
        <v>23.978999999999999</v>
      </c>
      <c r="AP452" s="2">
        <v>19.541</v>
      </c>
      <c r="AQ452" s="2">
        <v>22.4101</v>
      </c>
      <c r="AR452" s="2">
        <v>25.077000000000002</v>
      </c>
      <c r="AS452" s="2">
        <v>22.434000000000001</v>
      </c>
      <c r="AT452" s="2">
        <v>24.663</v>
      </c>
      <c r="AU452" s="2">
        <v>10.433498</v>
      </c>
      <c r="AV452" s="2">
        <v>26.452500000000001</v>
      </c>
      <c r="AW452" s="2">
        <v>22.224112999999999</v>
      </c>
      <c r="AX452" s="2">
        <v>25.491945999999999</v>
      </c>
      <c r="AY452" s="2">
        <v>11.083425999999999</v>
      </c>
      <c r="AZ452" s="2">
        <v>13.913812</v>
      </c>
      <c r="BA452" s="2">
        <v>21.763527</v>
      </c>
      <c r="BB452" s="2">
        <v>22.059463999999998</v>
      </c>
      <c r="BC452" s="2">
        <v>22.582891</v>
      </c>
      <c r="BD452" s="2">
        <v>27.793337999999999</v>
      </c>
      <c r="BE452" s="2">
        <v>30.393623000000002</v>
      </c>
      <c r="BF452" s="2">
        <v>23.303376</v>
      </c>
      <c r="BG452" s="58">
        <f>BF452+(BF452*BQ452)</f>
        <v>20.043244776227017</v>
      </c>
      <c r="BH452" s="38"/>
      <c r="BI452" s="54" t="s">
        <v>110</v>
      </c>
      <c r="BJ452" s="54" t="s">
        <v>115</v>
      </c>
      <c r="BK452" s="2"/>
      <c r="BL452" s="2"/>
      <c r="BM452" s="2">
        <v>27.439550000000001</v>
      </c>
      <c r="BN452" s="2">
        <v>23.600770000000001</v>
      </c>
      <c r="BO452" s="57"/>
      <c r="BP452" s="57"/>
      <c r="BQ452" s="57">
        <f>(BN452-BM452)/BM452</f>
        <v>-0.13989952459132893</v>
      </c>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c r="DL452" s="37"/>
      <c r="DM452" s="37"/>
      <c r="DN452" s="37"/>
      <c r="DO452" s="37"/>
      <c r="DP452" s="37"/>
      <c r="DQ452" s="37"/>
      <c r="DR452" s="37"/>
      <c r="DS452" s="37"/>
      <c r="DT452" s="37"/>
      <c r="DU452" s="37"/>
      <c r="DV452" s="37"/>
      <c r="DW452" s="37"/>
      <c r="DX452" s="37"/>
      <c r="DY452" s="37"/>
      <c r="DZ452" s="37"/>
      <c r="EA452" s="37"/>
      <c r="EB452" s="37"/>
      <c r="EC452" s="37"/>
      <c r="ED452" s="37"/>
      <c r="EE452" s="37"/>
      <c r="EF452" s="37"/>
      <c r="EG452" s="37"/>
      <c r="EH452" s="37"/>
      <c r="EI452" s="37"/>
      <c r="EJ452" s="37"/>
      <c r="EK452" s="37"/>
      <c r="EL452" s="37"/>
      <c r="EM452" s="37"/>
      <c r="EN452" s="37"/>
      <c r="EO452" s="37"/>
      <c r="EP452" s="37"/>
      <c r="EQ452" s="37"/>
      <c r="ER452" s="37"/>
      <c r="ES452" s="37"/>
      <c r="ET452" s="37"/>
      <c r="EU452" s="37"/>
      <c r="EV452" s="37"/>
      <c r="EW452" s="37"/>
      <c r="EX452" s="37"/>
      <c r="EY452" s="37"/>
      <c r="EZ452" s="37"/>
      <c r="FA452" s="37"/>
      <c r="FB452" s="37"/>
      <c r="FC452" s="37"/>
      <c r="FD452" s="37"/>
      <c r="FE452" s="37"/>
      <c r="FF452" s="37"/>
      <c r="FG452" s="37"/>
      <c r="FH452" s="37"/>
      <c r="FI452" s="37"/>
      <c r="FJ452" s="37"/>
      <c r="FK452" s="37"/>
      <c r="FL452" s="37"/>
      <c r="FM452" s="37"/>
      <c r="FN452" s="37"/>
      <c r="FO452" s="37"/>
      <c r="FP452" s="37"/>
      <c r="FQ452" s="37"/>
      <c r="FR452" s="37"/>
      <c r="FS452" s="37"/>
      <c r="FT452" s="37"/>
      <c r="FU452" s="37"/>
      <c r="FV452" s="37"/>
      <c r="FW452" s="37"/>
      <c r="FX452" s="37"/>
      <c r="FY452" s="37"/>
      <c r="FZ452" s="37"/>
      <c r="GA452" s="37"/>
      <c r="GB452" s="37"/>
      <c r="GC452" s="37"/>
      <c r="GD452" s="37"/>
      <c r="GE452" s="37"/>
      <c r="GF452" s="37"/>
      <c r="GG452" s="37"/>
      <c r="GH452" s="37"/>
      <c r="GI452" s="37"/>
      <c r="GJ452" s="37"/>
      <c r="GK452" s="37"/>
      <c r="GL452" s="37"/>
      <c r="GM452" s="37"/>
      <c r="GN452" s="37"/>
      <c r="GO452" s="37"/>
      <c r="GP452" s="37"/>
      <c r="GQ452" s="37"/>
      <c r="GR452" s="37"/>
      <c r="GS452" s="37"/>
      <c r="GT452" s="37"/>
      <c r="GU452" s="37"/>
      <c r="GV452" s="37"/>
      <c r="GW452" s="37"/>
      <c r="GX452" s="37"/>
      <c r="GY452" s="37"/>
      <c r="GZ452" s="37"/>
      <c r="HA452" s="37"/>
      <c r="HB452" s="37"/>
      <c r="HC452" s="37"/>
      <c r="HD452" s="37"/>
      <c r="HE452" s="37"/>
      <c r="HF452" s="37"/>
      <c r="HG452" s="37"/>
      <c r="HH452" s="37"/>
      <c r="HI452" s="37"/>
      <c r="HJ452" s="37"/>
      <c r="HK452" s="37"/>
      <c r="HL452" s="37"/>
      <c r="HM452" s="37"/>
      <c r="HN452" s="37"/>
      <c r="HO452" s="37"/>
      <c r="HP452" s="37"/>
      <c r="HQ452" s="37"/>
      <c r="HR452" s="37"/>
      <c r="HS452" s="37"/>
      <c r="HT452" s="37"/>
      <c r="HU452" s="37"/>
      <c r="HV452" s="37"/>
      <c r="HW452" s="37"/>
      <c r="HX452" s="37"/>
      <c r="HY452" s="37"/>
      <c r="HZ452" s="37"/>
      <c r="IA452" s="37"/>
      <c r="IB452" s="37"/>
      <c r="IC452" s="37"/>
      <c r="ID452" s="37"/>
      <c r="IE452" s="37"/>
      <c r="IF452" s="37"/>
      <c r="IG452" s="37"/>
      <c r="IH452" s="37"/>
      <c r="II452" s="37"/>
      <c r="IJ452" s="37"/>
      <c r="IK452" s="37"/>
      <c r="IL452" s="37"/>
    </row>
    <row r="453" spans="1:246" x14ac:dyDescent="0.2">
      <c r="A453" s="49" t="s">
        <v>116</v>
      </c>
      <c r="B453" s="50" t="s">
        <v>13</v>
      </c>
      <c r="C453" s="50" t="s">
        <v>15</v>
      </c>
      <c r="D453" s="50" t="s">
        <v>116</v>
      </c>
      <c r="E453" s="50" t="s">
        <v>12</v>
      </c>
      <c r="F453" s="1">
        <v>7.7435000000000004E-2</v>
      </c>
      <c r="G453" s="1">
        <v>8.8154999999999997E-2</v>
      </c>
      <c r="H453" s="1">
        <v>8.7971999999999995E-2</v>
      </c>
      <c r="I453" s="1">
        <v>9.0814000000000006E-2</v>
      </c>
      <c r="J453" s="1">
        <v>8.9847999999999997E-2</v>
      </c>
      <c r="K453" s="1">
        <v>8.2864999999999994E-2</v>
      </c>
      <c r="L453" s="1">
        <v>8.4560999999999997E-2</v>
      </c>
      <c r="M453" s="1">
        <v>8.6972999999999995E-2</v>
      </c>
      <c r="N453" s="1">
        <v>7.3653999999999997E-2</v>
      </c>
      <c r="O453" s="1">
        <v>8.7693999999999994E-2</v>
      </c>
      <c r="P453" s="1">
        <v>9.7616999999999995E-2</v>
      </c>
      <c r="Q453" s="1">
        <v>9.2998999999999998E-2</v>
      </c>
      <c r="R453" s="1">
        <v>7.2117000000000001E-2</v>
      </c>
      <c r="S453" s="1">
        <v>5.8122E-2</v>
      </c>
      <c r="T453" s="1">
        <v>7.1953000000000003E-2</v>
      </c>
      <c r="U453" s="1">
        <v>7.2790999999999995E-2</v>
      </c>
      <c r="V453" s="1">
        <v>8.1587999999999994E-2</v>
      </c>
      <c r="W453" s="1">
        <v>7.0122000000000004E-2</v>
      </c>
      <c r="X453" s="1">
        <v>7.2287000000000004E-2</v>
      </c>
      <c r="Y453" s="1">
        <v>7.3437000000000002E-2</v>
      </c>
      <c r="Z453" s="1">
        <v>7.3723999999999998E-2</v>
      </c>
      <c r="AA453" s="1">
        <v>7.9750000000000001E-2</v>
      </c>
      <c r="AB453" s="1">
        <v>8.1457000000000002E-2</v>
      </c>
      <c r="AC453" s="1">
        <v>8.5998000000000005E-2</v>
      </c>
      <c r="AD453" s="1">
        <v>0.120695</v>
      </c>
      <c r="AE453" s="1">
        <v>0.10372099999999999</v>
      </c>
      <c r="AF453" s="1">
        <v>7.6629000000000003E-2</v>
      </c>
      <c r="AG453" s="1">
        <v>7.1569999999999995E-2</v>
      </c>
      <c r="AH453" s="1">
        <v>6.6562999999999997E-2</v>
      </c>
      <c r="AI453" s="1">
        <v>6.9857000000000002E-2</v>
      </c>
      <c r="AJ453" s="1">
        <v>6.7545999999999995E-2</v>
      </c>
      <c r="AK453" s="1">
        <v>6.9966E-2</v>
      </c>
      <c r="AL453" s="1">
        <v>6.0832999999999998E-2</v>
      </c>
      <c r="AM453" s="1">
        <v>5.8478000000000002E-2</v>
      </c>
      <c r="AN453" s="1">
        <v>6.6724000000000006E-2</v>
      </c>
      <c r="AO453" s="1">
        <v>7.4896000000000004E-2</v>
      </c>
      <c r="AP453" s="1">
        <v>8.6499999999999994E-2</v>
      </c>
      <c r="AQ453" s="1">
        <v>7.4499999999999997E-2</v>
      </c>
      <c r="AR453" s="1">
        <v>8.5445999999999994E-2</v>
      </c>
      <c r="AS453" s="1">
        <v>9.9961999999999995E-2</v>
      </c>
      <c r="AT453" s="1">
        <v>9.0999999999999998E-2</v>
      </c>
      <c r="AU453" s="1">
        <v>9.7178E-2</v>
      </c>
      <c r="AV453" s="1">
        <v>6.8291000000000004E-2</v>
      </c>
      <c r="AW453" s="1">
        <v>8.5125999999999993E-2</v>
      </c>
      <c r="AX453" s="1">
        <v>9.1613E-2</v>
      </c>
      <c r="AY453" s="1">
        <v>9.5685999999999993E-2</v>
      </c>
      <c r="AZ453" s="1">
        <v>6.5881999999999996E-2</v>
      </c>
      <c r="BA453" s="1">
        <v>8.6300000000000002E-2</v>
      </c>
      <c r="BB453" s="1">
        <v>8.6138000000000006E-2</v>
      </c>
      <c r="BC453" s="1">
        <v>7.6548000000000005E-2</v>
      </c>
      <c r="BD453" s="1">
        <v>8.0696000000000004E-2</v>
      </c>
      <c r="BE453" s="1">
        <v>8.9125999999999997E-2</v>
      </c>
      <c r="BF453" s="1">
        <v>9.7269999999999995E-2</v>
      </c>
      <c r="BG453" s="51">
        <f>BF453+(BF453*BQ453)</f>
        <v>0.10750894736842105</v>
      </c>
      <c r="BH453" s="38"/>
      <c r="BI453" s="50" t="s">
        <v>117</v>
      </c>
      <c r="BJ453" s="50" t="s">
        <v>118</v>
      </c>
      <c r="BK453" s="1"/>
      <c r="BL453" s="1"/>
      <c r="BM453" s="1">
        <v>7.5999999999999998E-2</v>
      </c>
      <c r="BN453" s="1">
        <v>8.4000000000000005E-2</v>
      </c>
      <c r="BO453" s="52"/>
      <c r="BP453" s="52"/>
      <c r="BQ453" s="52">
        <f>(BN453-BM453)/BM453</f>
        <v>0.10526315789473693</v>
      </c>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c r="DL453" s="37"/>
      <c r="DM453" s="37"/>
      <c r="DN453" s="37"/>
      <c r="DO453" s="37"/>
      <c r="DP453" s="37"/>
      <c r="DQ453" s="37"/>
      <c r="DR453" s="37"/>
      <c r="DS453" s="37"/>
      <c r="DT453" s="37"/>
      <c r="DU453" s="37"/>
      <c r="DV453" s="37"/>
      <c r="DW453" s="37"/>
      <c r="DX453" s="37"/>
      <c r="DY453" s="37"/>
      <c r="DZ453" s="37"/>
      <c r="EA453" s="37"/>
      <c r="EB453" s="37"/>
      <c r="EC453" s="37"/>
      <c r="ED453" s="37"/>
      <c r="EE453" s="37"/>
      <c r="EF453" s="37"/>
      <c r="EG453" s="37"/>
      <c r="EH453" s="37"/>
      <c r="EI453" s="37"/>
      <c r="EJ453" s="37"/>
      <c r="EK453" s="37"/>
      <c r="EL453" s="37"/>
      <c r="EM453" s="37"/>
      <c r="EN453" s="37"/>
      <c r="EO453" s="37"/>
      <c r="EP453" s="37"/>
      <c r="EQ453" s="37"/>
      <c r="ER453" s="37"/>
      <c r="ES453" s="37"/>
      <c r="ET453" s="37"/>
      <c r="EU453" s="37"/>
      <c r="EV453" s="37"/>
      <c r="EW453" s="37"/>
      <c r="EX453" s="37"/>
      <c r="EY453" s="37"/>
      <c r="EZ453" s="37"/>
      <c r="FA453" s="37"/>
      <c r="FB453" s="37"/>
      <c r="FC453" s="37"/>
      <c r="FD453" s="37"/>
      <c r="FE453" s="37"/>
      <c r="FF453" s="37"/>
      <c r="FG453" s="37"/>
      <c r="FH453" s="37"/>
      <c r="FI453" s="37"/>
      <c r="FJ453" s="37"/>
      <c r="FK453" s="37"/>
      <c r="FL453" s="37"/>
      <c r="FM453" s="37"/>
      <c r="FN453" s="37"/>
      <c r="FO453" s="37"/>
      <c r="FP453" s="37"/>
      <c r="FQ453" s="37"/>
      <c r="FR453" s="37"/>
      <c r="FS453" s="37"/>
      <c r="FT453" s="37"/>
      <c r="FU453" s="37"/>
      <c r="FV453" s="37"/>
      <c r="FW453" s="37"/>
      <c r="FX453" s="37"/>
      <c r="FY453" s="37"/>
      <c r="FZ453" s="37"/>
      <c r="GA453" s="37"/>
      <c r="GB453" s="37"/>
      <c r="GC453" s="37"/>
      <c r="GD453" s="37"/>
      <c r="GE453" s="37"/>
      <c r="GF453" s="37"/>
      <c r="GG453" s="37"/>
      <c r="GH453" s="37"/>
      <c r="GI453" s="37"/>
      <c r="GJ453" s="37"/>
      <c r="GK453" s="37"/>
      <c r="GL453" s="37"/>
      <c r="GM453" s="37"/>
      <c r="GN453" s="37"/>
      <c r="GO453" s="37"/>
      <c r="GP453" s="37"/>
      <c r="GQ453" s="37"/>
      <c r="GR453" s="37"/>
      <c r="GS453" s="37"/>
      <c r="GT453" s="37"/>
      <c r="GU453" s="37"/>
      <c r="GV453" s="37"/>
      <c r="GW453" s="37"/>
      <c r="GX453" s="37"/>
      <c r="GY453" s="37"/>
      <c r="GZ453" s="37"/>
      <c r="HA453" s="37"/>
      <c r="HB453" s="37"/>
      <c r="HC453" s="37"/>
      <c r="HD453" s="37"/>
      <c r="HE453" s="37"/>
      <c r="HF453" s="37"/>
      <c r="HG453" s="37"/>
      <c r="HH453" s="37"/>
      <c r="HI453" s="37"/>
      <c r="HJ453" s="37"/>
      <c r="HK453" s="37"/>
      <c r="HL453" s="37"/>
      <c r="HM453" s="37"/>
      <c r="HN453" s="37"/>
      <c r="HO453" s="37"/>
      <c r="HP453" s="37"/>
      <c r="HQ453" s="37"/>
      <c r="HR453" s="37"/>
      <c r="HS453" s="37"/>
      <c r="HT453" s="37"/>
      <c r="HU453" s="37"/>
      <c r="HV453" s="37"/>
      <c r="HW453" s="37"/>
      <c r="HX453" s="37"/>
      <c r="HY453" s="37"/>
      <c r="HZ453" s="37"/>
      <c r="IA453" s="37"/>
      <c r="IB453" s="37"/>
      <c r="IC453" s="37"/>
      <c r="ID453" s="37"/>
      <c r="IE453" s="37"/>
      <c r="IF453" s="37"/>
      <c r="IG453" s="37"/>
      <c r="IH453" s="37"/>
      <c r="II453" s="37"/>
      <c r="IJ453" s="37"/>
      <c r="IK453" s="37"/>
      <c r="IL453" s="37"/>
    </row>
    <row r="454" spans="1:246" x14ac:dyDescent="0.2">
      <c r="A454" s="53" t="s">
        <v>116</v>
      </c>
      <c r="B454" s="54" t="s">
        <v>11</v>
      </c>
      <c r="C454" s="54" t="s">
        <v>14</v>
      </c>
      <c r="D454" s="54" t="s">
        <v>116</v>
      </c>
      <c r="E454" s="54" t="s">
        <v>11</v>
      </c>
      <c r="F454" s="55">
        <v>2.1810810000000003</v>
      </c>
      <c r="G454" s="55">
        <v>2.2625599999999997</v>
      </c>
      <c r="H454" s="55">
        <v>2.3289800000000001</v>
      </c>
      <c r="I454" s="55">
        <v>2.088257</v>
      </c>
      <c r="J454" s="55">
        <v>2.2068270000000001</v>
      </c>
      <c r="K454" s="55">
        <v>1.7411209999999999</v>
      </c>
      <c r="L454" s="55">
        <v>2.4688689999999998</v>
      </c>
      <c r="M454" s="55">
        <v>2.4956139999999998</v>
      </c>
      <c r="N454" s="55">
        <v>2.7175439999999997</v>
      </c>
      <c r="O454" s="55">
        <v>2.8533770000000001</v>
      </c>
      <c r="P454" s="55">
        <v>3.2082319999999998</v>
      </c>
      <c r="Q454" s="55">
        <v>3.5500699999999998</v>
      </c>
      <c r="R454" s="55">
        <v>3.5540440000000002</v>
      </c>
      <c r="S454" s="55">
        <v>3.3395959999999998</v>
      </c>
      <c r="T454" s="55">
        <v>4.0429029999999999</v>
      </c>
      <c r="U454" s="55">
        <v>4.3403029999999996</v>
      </c>
      <c r="V454" s="55">
        <v>4.3461780000000001</v>
      </c>
      <c r="W454" s="55">
        <v>4.3444709999999995</v>
      </c>
      <c r="X454" s="55">
        <v>4.8113489999999999</v>
      </c>
      <c r="Y454" s="55">
        <v>4.1854110000000002</v>
      </c>
      <c r="Z454" s="55">
        <v>4.4067059999999998</v>
      </c>
      <c r="AA454" s="55">
        <v>4.7958370000000006</v>
      </c>
      <c r="AB454" s="55">
        <v>3.4606480000000004</v>
      </c>
      <c r="AC454" s="55">
        <v>4.5637569999999998</v>
      </c>
      <c r="AD454" s="55">
        <v>3.8612540000000002</v>
      </c>
      <c r="AE454" s="55">
        <v>4.4870369999999999</v>
      </c>
      <c r="AF454" s="55">
        <v>4.9922740000000001</v>
      </c>
      <c r="AG454" s="55">
        <v>4.8228870000000006</v>
      </c>
      <c r="AH454" s="55">
        <v>5.3389720000000001</v>
      </c>
      <c r="AI454" s="55">
        <v>5.445138</v>
      </c>
      <c r="AJ454" s="55">
        <v>5.5826989999999999</v>
      </c>
      <c r="AK454" s="55">
        <v>6.1857040000000003</v>
      </c>
      <c r="AL454" s="55">
        <v>5.4553609999999999</v>
      </c>
      <c r="AM454" s="55">
        <v>5.9320599999999999</v>
      </c>
      <c r="AN454" s="55">
        <v>6.0423089999999995</v>
      </c>
      <c r="AO454" s="55">
        <v>7.1392329999999999</v>
      </c>
      <c r="AP454" s="55">
        <v>6.8439309999999995</v>
      </c>
      <c r="AQ454" s="55">
        <v>6</v>
      </c>
      <c r="AR454" s="55">
        <v>6.2612639999999997</v>
      </c>
      <c r="AS454" s="55">
        <v>5.872662</v>
      </c>
      <c r="AT454" s="55">
        <v>5.7340660000000003</v>
      </c>
      <c r="AU454" s="55">
        <v>6.2035339999999994</v>
      </c>
      <c r="AV454" s="55">
        <v>7.4267770000000004</v>
      </c>
      <c r="AW454" s="55">
        <v>6.6137259999999998</v>
      </c>
      <c r="AX454" s="55">
        <v>6.875935000000001</v>
      </c>
      <c r="AY454" s="55">
        <v>6.3442300000000005</v>
      </c>
      <c r="AZ454" s="55">
        <v>6.4586079999999999</v>
      </c>
      <c r="BA454" s="55">
        <v>6.8662460000000003</v>
      </c>
      <c r="BB454" s="55">
        <v>7.1224550000000004</v>
      </c>
      <c r="BC454" s="55">
        <v>6.7514759999999994</v>
      </c>
      <c r="BD454" s="55">
        <v>7.0278330000000002</v>
      </c>
      <c r="BE454" s="55">
        <v>7.4250610000000004</v>
      </c>
      <c r="BF454" s="55">
        <v>7.2826570000000004</v>
      </c>
      <c r="BG454" s="56">
        <f>BG455/BG453</f>
        <v>7.6102544970580341</v>
      </c>
      <c r="BH454" s="38"/>
      <c r="BI454" s="54"/>
      <c r="BJ454" s="54"/>
      <c r="BK454" s="55"/>
      <c r="BL454" s="55"/>
      <c r="BM454" s="55"/>
      <c r="BN454" s="55"/>
      <c r="BO454" s="57"/>
      <c r="BP454" s="57"/>
      <c r="BQ454" s="5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37"/>
      <c r="DS454" s="37"/>
      <c r="DT454" s="37"/>
      <c r="DU454" s="37"/>
      <c r="DV454" s="37"/>
      <c r="DW454" s="37"/>
      <c r="DX454" s="37"/>
      <c r="DY454" s="37"/>
      <c r="DZ454" s="37"/>
      <c r="EA454" s="37"/>
      <c r="EB454" s="37"/>
      <c r="EC454" s="37"/>
      <c r="ED454" s="37"/>
      <c r="EE454" s="37"/>
      <c r="EF454" s="37"/>
      <c r="EG454" s="37"/>
      <c r="EH454" s="37"/>
      <c r="EI454" s="37"/>
      <c r="EJ454" s="37"/>
      <c r="EK454" s="37"/>
      <c r="EL454" s="37"/>
      <c r="EM454" s="37"/>
      <c r="EN454" s="37"/>
      <c r="EO454" s="37"/>
      <c r="EP454" s="37"/>
      <c r="EQ454" s="37"/>
      <c r="ER454" s="37"/>
      <c r="ES454" s="37"/>
      <c r="ET454" s="37"/>
      <c r="EU454" s="37"/>
      <c r="EV454" s="37"/>
      <c r="EW454" s="37"/>
      <c r="EX454" s="37"/>
      <c r="EY454" s="37"/>
      <c r="EZ454" s="37"/>
      <c r="FA454" s="37"/>
      <c r="FB454" s="37"/>
      <c r="FC454" s="37"/>
      <c r="FD454" s="37"/>
      <c r="FE454" s="37"/>
      <c r="FF454" s="37"/>
      <c r="FG454" s="37"/>
      <c r="FH454" s="37"/>
      <c r="FI454" s="37"/>
      <c r="FJ454" s="37"/>
      <c r="FK454" s="37"/>
      <c r="FL454" s="37"/>
      <c r="FM454" s="37"/>
      <c r="FN454" s="37"/>
      <c r="FO454" s="37"/>
      <c r="FP454" s="37"/>
      <c r="FQ454" s="37"/>
      <c r="FR454" s="37"/>
      <c r="FS454" s="37"/>
      <c r="FT454" s="37"/>
      <c r="FU454" s="37"/>
      <c r="FV454" s="37"/>
      <c r="FW454" s="37"/>
      <c r="FX454" s="37"/>
      <c r="FY454" s="37"/>
      <c r="FZ454" s="37"/>
      <c r="GA454" s="37"/>
      <c r="GB454" s="37"/>
      <c r="GC454" s="37"/>
      <c r="GD454" s="37"/>
      <c r="GE454" s="37"/>
      <c r="GF454" s="37"/>
      <c r="GG454" s="37"/>
      <c r="GH454" s="37"/>
      <c r="GI454" s="37"/>
      <c r="GJ454" s="37"/>
      <c r="GK454" s="37"/>
      <c r="GL454" s="37"/>
      <c r="GM454" s="37"/>
      <c r="GN454" s="37"/>
      <c r="GO454" s="37"/>
      <c r="GP454" s="37"/>
      <c r="GQ454" s="37"/>
      <c r="GR454" s="37"/>
      <c r="GS454" s="37"/>
      <c r="GT454" s="37"/>
      <c r="GU454" s="37"/>
      <c r="GV454" s="37"/>
      <c r="GW454" s="37"/>
      <c r="GX454" s="37"/>
      <c r="GY454" s="37"/>
      <c r="GZ454" s="37"/>
      <c r="HA454" s="37"/>
      <c r="HB454" s="37"/>
      <c r="HC454" s="37"/>
      <c r="HD454" s="37"/>
      <c r="HE454" s="37"/>
      <c r="HF454" s="37"/>
      <c r="HG454" s="37"/>
      <c r="HH454" s="37"/>
      <c r="HI454" s="37"/>
      <c r="HJ454" s="37"/>
      <c r="HK454" s="37"/>
      <c r="HL454" s="37"/>
      <c r="HM454" s="37"/>
      <c r="HN454" s="37"/>
      <c r="HO454" s="37"/>
      <c r="HP454" s="37"/>
      <c r="HQ454" s="37"/>
      <c r="HR454" s="37"/>
      <c r="HS454" s="37"/>
      <c r="HT454" s="37"/>
      <c r="HU454" s="37"/>
      <c r="HV454" s="37"/>
      <c r="HW454" s="37"/>
      <c r="HX454" s="37"/>
      <c r="HY454" s="37"/>
      <c r="HZ454" s="37"/>
      <c r="IA454" s="37"/>
      <c r="IB454" s="37"/>
      <c r="IC454" s="37"/>
      <c r="ID454" s="37"/>
      <c r="IE454" s="37"/>
      <c r="IF454" s="37"/>
      <c r="IG454" s="37"/>
      <c r="IH454" s="37"/>
      <c r="II454" s="37"/>
      <c r="IJ454" s="37"/>
      <c r="IK454" s="37"/>
      <c r="IL454" s="37"/>
    </row>
    <row r="455" spans="1:246" x14ac:dyDescent="0.2">
      <c r="A455" s="53" t="s">
        <v>116</v>
      </c>
      <c r="B455" s="54" t="s">
        <v>112</v>
      </c>
      <c r="C455" s="54" t="s">
        <v>113</v>
      </c>
      <c r="D455" s="54" t="s">
        <v>116</v>
      </c>
      <c r="E455" s="54" t="s">
        <v>114</v>
      </c>
      <c r="F455" s="2">
        <v>0.16889199999999999</v>
      </c>
      <c r="G455" s="2">
        <v>0.19945599999999999</v>
      </c>
      <c r="H455" s="2">
        <v>0.20488500000000001</v>
      </c>
      <c r="I455" s="2">
        <v>0.18964300000000001</v>
      </c>
      <c r="J455" s="2">
        <v>0.19827900000000001</v>
      </c>
      <c r="K455" s="2">
        <v>0.14427799999999999</v>
      </c>
      <c r="L455" s="2">
        <v>0.20877000000000001</v>
      </c>
      <c r="M455" s="2">
        <v>0.21705099999999999</v>
      </c>
      <c r="N455" s="2">
        <v>0.200158</v>
      </c>
      <c r="O455" s="2">
        <v>0.250224</v>
      </c>
      <c r="P455" s="2">
        <v>0.31317800000000001</v>
      </c>
      <c r="Q455" s="2">
        <v>0.33015299999999997</v>
      </c>
      <c r="R455" s="2">
        <v>0.25630700000000001</v>
      </c>
      <c r="S455" s="2">
        <v>0.194104</v>
      </c>
      <c r="T455" s="2">
        <v>0.29089900000000002</v>
      </c>
      <c r="U455" s="2">
        <v>0.31593500000000002</v>
      </c>
      <c r="V455" s="2">
        <v>0.35459600000000002</v>
      </c>
      <c r="W455" s="2">
        <v>0.304643</v>
      </c>
      <c r="X455" s="2">
        <v>0.347798</v>
      </c>
      <c r="Y455" s="2">
        <v>0.30736400000000003</v>
      </c>
      <c r="Z455" s="2">
        <v>0.32488</v>
      </c>
      <c r="AA455" s="2">
        <v>0.38246799999999997</v>
      </c>
      <c r="AB455" s="2">
        <v>0.28189399999999998</v>
      </c>
      <c r="AC455" s="2">
        <v>0.39247399999999999</v>
      </c>
      <c r="AD455" s="2">
        <v>0.466034</v>
      </c>
      <c r="AE455" s="2">
        <v>0.46539999999999998</v>
      </c>
      <c r="AF455" s="2">
        <v>0.38255299999999998</v>
      </c>
      <c r="AG455" s="2">
        <v>0.34517399999999998</v>
      </c>
      <c r="AH455" s="2">
        <v>0.35537800000000003</v>
      </c>
      <c r="AI455" s="2">
        <v>0.38038100000000002</v>
      </c>
      <c r="AJ455" s="2">
        <v>0.37708900000000001</v>
      </c>
      <c r="AK455" s="2">
        <v>0.43278899999999998</v>
      </c>
      <c r="AL455" s="2">
        <v>0.33186599999999999</v>
      </c>
      <c r="AM455" s="2">
        <v>0.34689500000000001</v>
      </c>
      <c r="AN455" s="2">
        <v>0.403167</v>
      </c>
      <c r="AO455" s="2">
        <v>0.53469999999999995</v>
      </c>
      <c r="AP455" s="2">
        <v>0.59199999999999997</v>
      </c>
      <c r="AQ455" s="2">
        <v>0.44700000000000001</v>
      </c>
      <c r="AR455" s="2">
        <v>0.53500000000000003</v>
      </c>
      <c r="AS455" s="2">
        <v>0.58704299999999998</v>
      </c>
      <c r="AT455" s="2">
        <v>0.52180000000000004</v>
      </c>
      <c r="AU455" s="2">
        <v>0.60284700000000002</v>
      </c>
      <c r="AV455" s="2">
        <v>0.50718200000000002</v>
      </c>
      <c r="AW455" s="2">
        <v>0.56299999999999994</v>
      </c>
      <c r="AX455" s="2">
        <v>0.62992499999999996</v>
      </c>
      <c r="AY455" s="2">
        <v>0.60705399999999998</v>
      </c>
      <c r="AZ455" s="2">
        <v>0.425506</v>
      </c>
      <c r="BA455" s="2">
        <v>0.592557</v>
      </c>
      <c r="BB455" s="2">
        <v>0.613514</v>
      </c>
      <c r="BC455" s="2">
        <v>0.51681200000000005</v>
      </c>
      <c r="BD455" s="2">
        <v>0.56711800000000001</v>
      </c>
      <c r="BE455" s="2">
        <v>0.66176599999999997</v>
      </c>
      <c r="BF455" s="2">
        <v>0.70838400000000001</v>
      </c>
      <c r="BG455" s="58">
        <f>BF455+(BF455*BQ455)</f>
        <v>0.81817045018450185</v>
      </c>
      <c r="BH455" s="38"/>
      <c r="BI455" s="54" t="s">
        <v>117</v>
      </c>
      <c r="BJ455" s="54" t="s">
        <v>119</v>
      </c>
      <c r="BK455" s="2"/>
      <c r="BL455" s="2"/>
      <c r="BM455" s="2">
        <v>0.54200000000000004</v>
      </c>
      <c r="BN455" s="2">
        <v>0.626</v>
      </c>
      <c r="BO455" s="57"/>
      <c r="BP455" s="57"/>
      <c r="BQ455" s="57">
        <f>(BN455-BM455)/BM455</f>
        <v>0.15498154981549808</v>
      </c>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37"/>
      <c r="DS455" s="37"/>
      <c r="DT455" s="37"/>
      <c r="DU455" s="37"/>
      <c r="DV455" s="37"/>
      <c r="DW455" s="37"/>
      <c r="DX455" s="37"/>
      <c r="DY455" s="37"/>
      <c r="DZ455" s="37"/>
      <c r="EA455" s="37"/>
      <c r="EB455" s="37"/>
      <c r="EC455" s="37"/>
      <c r="ED455" s="37"/>
      <c r="EE455" s="37"/>
      <c r="EF455" s="37"/>
      <c r="EG455" s="37"/>
      <c r="EH455" s="37"/>
      <c r="EI455" s="37"/>
      <c r="EJ455" s="37"/>
      <c r="EK455" s="37"/>
      <c r="EL455" s="37"/>
      <c r="EM455" s="37"/>
      <c r="EN455" s="37"/>
      <c r="EO455" s="37"/>
      <c r="EP455" s="37"/>
      <c r="EQ455" s="37"/>
      <c r="ER455" s="37"/>
      <c r="ES455" s="37"/>
      <c r="ET455" s="37"/>
      <c r="EU455" s="37"/>
      <c r="EV455" s="37"/>
      <c r="EW455" s="37"/>
      <c r="EX455" s="37"/>
      <c r="EY455" s="37"/>
      <c r="EZ455" s="37"/>
      <c r="FA455" s="37"/>
      <c r="FB455" s="37"/>
      <c r="FC455" s="37"/>
      <c r="FD455" s="37"/>
      <c r="FE455" s="37"/>
      <c r="FF455" s="37"/>
      <c r="FG455" s="37"/>
      <c r="FH455" s="37"/>
      <c r="FI455" s="37"/>
      <c r="FJ455" s="37"/>
      <c r="FK455" s="37"/>
      <c r="FL455" s="37"/>
      <c r="FM455" s="37"/>
      <c r="FN455" s="37"/>
      <c r="FO455" s="37"/>
      <c r="FP455" s="37"/>
      <c r="FQ455" s="37"/>
      <c r="FR455" s="37"/>
      <c r="FS455" s="37"/>
      <c r="FT455" s="37"/>
      <c r="FU455" s="37"/>
      <c r="FV455" s="37"/>
      <c r="FW455" s="37"/>
      <c r="FX455" s="37"/>
      <c r="FY455" s="37"/>
      <c r="FZ455" s="37"/>
      <c r="GA455" s="37"/>
      <c r="GB455" s="37"/>
      <c r="GC455" s="37"/>
      <c r="GD455" s="37"/>
      <c r="GE455" s="37"/>
      <c r="GF455" s="37"/>
      <c r="GG455" s="37"/>
      <c r="GH455" s="37"/>
      <c r="GI455" s="37"/>
      <c r="GJ455" s="37"/>
      <c r="GK455" s="37"/>
      <c r="GL455" s="37"/>
      <c r="GM455" s="37"/>
      <c r="GN455" s="37"/>
      <c r="GO455" s="37"/>
      <c r="GP455" s="37"/>
      <c r="GQ455" s="37"/>
      <c r="GR455" s="37"/>
      <c r="GS455" s="37"/>
      <c r="GT455" s="37"/>
      <c r="GU455" s="37"/>
      <c r="GV455" s="37"/>
      <c r="GW455" s="37"/>
      <c r="GX455" s="37"/>
      <c r="GY455" s="37"/>
      <c r="GZ455" s="37"/>
      <c r="HA455" s="37"/>
      <c r="HB455" s="37"/>
      <c r="HC455" s="37"/>
      <c r="HD455" s="37"/>
      <c r="HE455" s="37"/>
      <c r="HF455" s="37"/>
      <c r="HG455" s="37"/>
      <c r="HH455" s="37"/>
      <c r="HI455" s="37"/>
      <c r="HJ455" s="37"/>
      <c r="HK455" s="37"/>
      <c r="HL455" s="37"/>
      <c r="HM455" s="37"/>
      <c r="HN455" s="37"/>
      <c r="HO455" s="37"/>
      <c r="HP455" s="37"/>
      <c r="HQ455" s="37"/>
      <c r="HR455" s="37"/>
      <c r="HS455" s="37"/>
      <c r="HT455" s="37"/>
      <c r="HU455" s="37"/>
      <c r="HV455" s="37"/>
      <c r="HW455" s="37"/>
      <c r="HX455" s="37"/>
      <c r="HY455" s="37"/>
      <c r="HZ455" s="37"/>
      <c r="IA455" s="37"/>
      <c r="IB455" s="37"/>
      <c r="IC455" s="37"/>
      <c r="ID455" s="37"/>
      <c r="IE455" s="37"/>
      <c r="IF455" s="37"/>
      <c r="IG455" s="37"/>
      <c r="IH455" s="37"/>
      <c r="II455" s="37"/>
      <c r="IJ455" s="37"/>
      <c r="IK455" s="37"/>
      <c r="IL455" s="37"/>
    </row>
    <row r="456" spans="1:246" x14ac:dyDescent="0.2">
      <c r="A456" s="49" t="s">
        <v>120</v>
      </c>
      <c r="B456" s="50" t="s">
        <v>13</v>
      </c>
      <c r="C456" s="50" t="s">
        <v>15</v>
      </c>
      <c r="D456" s="50" t="s">
        <v>121</v>
      </c>
      <c r="E456" s="50" t="s">
        <v>12</v>
      </c>
      <c r="F456" s="1">
        <v>0.02</v>
      </c>
      <c r="G456" s="1">
        <v>2.0309000000000001E-2</v>
      </c>
      <c r="H456" s="1">
        <v>2.2228999999999999E-2</v>
      </c>
      <c r="I456" s="1">
        <v>2.4038E-2</v>
      </c>
      <c r="J456" s="1">
        <v>2.4934999999999999E-2</v>
      </c>
      <c r="K456" s="1">
        <v>2.6061000000000001E-2</v>
      </c>
      <c r="L456" s="1">
        <v>2.9835E-2</v>
      </c>
      <c r="M456" s="1">
        <v>3.0738000000000001E-2</v>
      </c>
      <c r="N456" s="1">
        <v>3.3695999999999997E-2</v>
      </c>
      <c r="O456" s="1">
        <v>4.0145E-2</v>
      </c>
      <c r="P456" s="1">
        <v>4.0721E-2</v>
      </c>
      <c r="Q456" s="1">
        <v>4.0468999999999998E-2</v>
      </c>
      <c r="R456" s="1">
        <v>4.5100000000000001E-2</v>
      </c>
      <c r="S456" s="1">
        <v>6.7502000000000006E-2</v>
      </c>
      <c r="T456" s="1">
        <v>7.5562000000000004E-2</v>
      </c>
      <c r="U456" s="1">
        <v>7.4840000000000004E-2</v>
      </c>
      <c r="V456" s="1">
        <v>9.2037999999999995E-2</v>
      </c>
      <c r="W456" s="1">
        <v>9.1434000000000001E-2</v>
      </c>
      <c r="X456" s="1">
        <v>0.11022999999999999</v>
      </c>
      <c r="Y456" s="1">
        <v>0.116356</v>
      </c>
      <c r="Z456" s="1">
        <v>0.106</v>
      </c>
      <c r="AA456" s="1">
        <v>0.127</v>
      </c>
      <c r="AB456" s="1">
        <v>7.6999999999999999E-2</v>
      </c>
      <c r="AC456" s="1">
        <v>0.119038</v>
      </c>
      <c r="AD456" s="1">
        <v>0.12180000000000001</v>
      </c>
      <c r="AE456" s="1">
        <v>0.1061</v>
      </c>
      <c r="AF456" s="1">
        <v>9.5899999999999999E-2</v>
      </c>
      <c r="AG456" s="1">
        <v>0.10539999999999999</v>
      </c>
      <c r="AH456" s="1">
        <v>9.7000000000000003E-2</v>
      </c>
      <c r="AI456" s="1">
        <v>0.105</v>
      </c>
      <c r="AJ456" s="1">
        <v>8.8999999999999996E-2</v>
      </c>
      <c r="AK456" s="1">
        <v>0.127</v>
      </c>
      <c r="AL456" s="1">
        <v>0.125</v>
      </c>
      <c r="AM456" s="1">
        <v>0.13270000000000001</v>
      </c>
      <c r="AN456" s="1">
        <v>0.12920000000000001</v>
      </c>
      <c r="AO456" s="1">
        <v>0.1497</v>
      </c>
      <c r="AP456" s="1">
        <v>0.16669999999999999</v>
      </c>
      <c r="AQ456" s="1">
        <v>0.14119999999999999</v>
      </c>
      <c r="AR456" s="1">
        <v>0.1517</v>
      </c>
      <c r="AS456" s="1">
        <v>0.1333</v>
      </c>
      <c r="AT456" s="1">
        <v>0.17699999999999999</v>
      </c>
      <c r="AU456" s="1">
        <v>0.14399999999999999</v>
      </c>
      <c r="AV456" s="1">
        <v>4.5837000000000003E-2</v>
      </c>
      <c r="AW456" s="1">
        <v>6.6395999999999997E-2</v>
      </c>
      <c r="AX456" s="1">
        <v>5.1215999999999998E-2</v>
      </c>
      <c r="AY456" s="1">
        <v>9.9000000000000005E-2</v>
      </c>
      <c r="AZ456" s="1">
        <v>0.02</v>
      </c>
      <c r="BA456" s="1">
        <v>2.2000000000000001E-3</v>
      </c>
      <c r="BB456" s="1">
        <v>8.0000000000000002E-3</v>
      </c>
      <c r="BC456" s="1">
        <v>1.89E-2</v>
      </c>
      <c r="BD456" s="1">
        <v>7.5783000000000003E-2</v>
      </c>
      <c r="BE456" s="1">
        <v>0.103115</v>
      </c>
      <c r="BF456" s="1">
        <v>0.113638</v>
      </c>
      <c r="BG456" s="51">
        <f>BF456+(BF456*BQ456)</f>
        <v>0.113638</v>
      </c>
      <c r="BH456" s="38"/>
      <c r="BI456" s="50" t="s">
        <v>120</v>
      </c>
      <c r="BJ456" s="50" t="s">
        <v>111</v>
      </c>
      <c r="BK456" s="1"/>
      <c r="BL456" s="1"/>
      <c r="BM456" s="1">
        <v>7.5999999999999998E-2</v>
      </c>
      <c r="BN456" s="1">
        <v>7.5999999999999998E-2</v>
      </c>
      <c r="BO456" s="52"/>
      <c r="BP456" s="52"/>
      <c r="BQ456" s="52">
        <f>(BN456-BM456)/BM456</f>
        <v>0</v>
      </c>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c r="DT456" s="37"/>
      <c r="DU456" s="37"/>
      <c r="DV456" s="37"/>
      <c r="DW456" s="37"/>
      <c r="DX456" s="37"/>
      <c r="DY456" s="37"/>
      <c r="DZ456" s="37"/>
      <c r="EA456" s="37"/>
      <c r="EB456" s="37"/>
      <c r="EC456" s="37"/>
      <c r="ED456" s="37"/>
      <c r="EE456" s="37"/>
      <c r="EF456" s="37"/>
      <c r="EG456" s="37"/>
      <c r="EH456" s="37"/>
      <c r="EI456" s="37"/>
      <c r="EJ456" s="37"/>
      <c r="EK456" s="37"/>
      <c r="EL456" s="37"/>
      <c r="EM456" s="37"/>
      <c r="EN456" s="37"/>
      <c r="EO456" s="37"/>
      <c r="EP456" s="37"/>
      <c r="EQ456" s="37"/>
      <c r="ER456" s="37"/>
      <c r="ES456" s="37"/>
      <c r="ET456" s="37"/>
      <c r="EU456" s="37"/>
      <c r="EV456" s="37"/>
      <c r="EW456" s="37"/>
      <c r="EX456" s="37"/>
      <c r="EY456" s="37"/>
      <c r="EZ456" s="37"/>
      <c r="FA456" s="37"/>
      <c r="FB456" s="37"/>
      <c r="FC456" s="37"/>
      <c r="FD456" s="37"/>
      <c r="FE456" s="37"/>
      <c r="FF456" s="37"/>
      <c r="FG456" s="37"/>
      <c r="FH456" s="37"/>
      <c r="FI456" s="37"/>
      <c r="FJ456" s="37"/>
      <c r="FK456" s="37"/>
      <c r="FL456" s="37"/>
      <c r="FM456" s="37"/>
      <c r="FN456" s="37"/>
      <c r="FO456" s="37"/>
      <c r="FP456" s="37"/>
      <c r="FQ456" s="37"/>
      <c r="FR456" s="37"/>
      <c r="FS456" s="37"/>
      <c r="FT456" s="37"/>
      <c r="FU456" s="37"/>
      <c r="FV456" s="37"/>
      <c r="FW456" s="37"/>
      <c r="FX456" s="37"/>
      <c r="FY456" s="37"/>
      <c r="FZ456" s="37"/>
      <c r="GA456" s="37"/>
      <c r="GB456" s="37"/>
      <c r="GC456" s="37"/>
      <c r="GD456" s="37"/>
      <c r="GE456" s="37"/>
      <c r="GF456" s="37"/>
      <c r="GG456" s="37"/>
      <c r="GH456" s="37"/>
      <c r="GI456" s="37"/>
      <c r="GJ456" s="37"/>
      <c r="GK456" s="37"/>
      <c r="GL456" s="37"/>
      <c r="GM456" s="37"/>
      <c r="GN456" s="37"/>
      <c r="GO456" s="37"/>
      <c r="GP456" s="37"/>
      <c r="GQ456" s="37"/>
      <c r="GR456" s="37"/>
      <c r="GS456" s="37"/>
      <c r="GT456" s="37"/>
      <c r="GU456" s="37"/>
      <c r="GV456" s="37"/>
      <c r="GW456" s="37"/>
      <c r="GX456" s="37"/>
      <c r="GY456" s="37"/>
      <c r="GZ456" s="37"/>
      <c r="HA456" s="37"/>
      <c r="HB456" s="37"/>
      <c r="HC456" s="37"/>
      <c r="HD456" s="37"/>
      <c r="HE456" s="37"/>
      <c r="HF456" s="37"/>
      <c r="HG456" s="37"/>
      <c r="HH456" s="37"/>
      <c r="HI456" s="37"/>
      <c r="HJ456" s="37"/>
      <c r="HK456" s="37"/>
      <c r="HL456" s="37"/>
      <c r="HM456" s="37"/>
      <c r="HN456" s="37"/>
      <c r="HO456" s="37"/>
      <c r="HP456" s="37"/>
      <c r="HQ456" s="37"/>
      <c r="HR456" s="37"/>
      <c r="HS456" s="37"/>
      <c r="HT456" s="37"/>
      <c r="HU456" s="37"/>
      <c r="HV456" s="37"/>
      <c r="HW456" s="37"/>
      <c r="HX456" s="37"/>
      <c r="HY456" s="37"/>
      <c r="HZ456" s="37"/>
      <c r="IA456" s="37"/>
      <c r="IB456" s="37"/>
      <c r="IC456" s="37"/>
      <c r="ID456" s="37"/>
      <c r="IE456" s="37"/>
      <c r="IF456" s="37"/>
      <c r="IG456" s="37"/>
      <c r="IH456" s="37"/>
      <c r="II456" s="37"/>
      <c r="IJ456" s="37"/>
      <c r="IK456" s="37"/>
      <c r="IL456" s="37"/>
    </row>
    <row r="457" spans="1:246" x14ac:dyDescent="0.2">
      <c r="A457" s="53" t="s">
        <v>120</v>
      </c>
      <c r="B457" s="54" t="s">
        <v>11</v>
      </c>
      <c r="C457" s="54" t="s">
        <v>14</v>
      </c>
      <c r="D457" s="54" t="s">
        <v>121</v>
      </c>
      <c r="E457" s="54" t="s">
        <v>11</v>
      </c>
      <c r="F457" s="55">
        <v>5.9</v>
      </c>
      <c r="G457" s="55">
        <v>6.8442559999999997</v>
      </c>
      <c r="H457" s="55">
        <v>6.2980790000000004</v>
      </c>
      <c r="I457" s="55">
        <v>6.0737170000000003</v>
      </c>
      <c r="J457" s="55">
        <v>6.3364750000000001</v>
      </c>
      <c r="K457" s="55">
        <v>7.1754729999999993</v>
      </c>
      <c r="L457" s="55">
        <v>7.407407000000001</v>
      </c>
      <c r="M457" s="55">
        <v>7.4175289999999992</v>
      </c>
      <c r="N457" s="55">
        <v>7.9237890000000002</v>
      </c>
      <c r="O457" s="55">
        <v>6.2274260000000004</v>
      </c>
      <c r="P457" s="55">
        <v>7.3917630000000001</v>
      </c>
      <c r="Q457" s="55">
        <v>6.1281470000000002</v>
      </c>
      <c r="R457" s="55">
        <v>6.8514410000000003</v>
      </c>
      <c r="S457" s="55">
        <v>6.0590800000000007</v>
      </c>
      <c r="T457" s="55">
        <v>5.1216220000000003</v>
      </c>
      <c r="U457" s="55">
        <v>5.5718870000000003</v>
      </c>
      <c r="V457" s="55">
        <v>5.7584910000000002</v>
      </c>
      <c r="W457" s="55">
        <v>5.3557430000000004</v>
      </c>
      <c r="X457" s="55">
        <v>6.279153</v>
      </c>
      <c r="Y457" s="55">
        <v>5.2697149999999997</v>
      </c>
      <c r="Z457" s="55">
        <v>7.1698110000000002</v>
      </c>
      <c r="AA457" s="55">
        <v>6.7480310000000001</v>
      </c>
      <c r="AB457" s="55">
        <v>6.753247</v>
      </c>
      <c r="AC457" s="55">
        <v>5.3260300000000003</v>
      </c>
      <c r="AD457" s="55">
        <v>7.0935960000000007</v>
      </c>
      <c r="AE457" s="55">
        <v>6.4750239999999994</v>
      </c>
      <c r="AF457" s="55">
        <v>5.7247129999999995</v>
      </c>
      <c r="AG457" s="55">
        <v>7.2201139999999997</v>
      </c>
      <c r="AH457" s="55">
        <v>8.2989689999999996</v>
      </c>
      <c r="AI457" s="55">
        <v>8.8000000000000007</v>
      </c>
      <c r="AJ457" s="55">
        <v>8.8426969999999994</v>
      </c>
      <c r="AK457" s="55">
        <v>8.8346460000000011</v>
      </c>
      <c r="AL457" s="55">
        <v>7.64</v>
      </c>
      <c r="AM457" s="55">
        <v>8.1537299999999995</v>
      </c>
      <c r="AN457" s="55">
        <v>8.8003100000000014</v>
      </c>
      <c r="AO457" s="55">
        <v>6.3540410000000005</v>
      </c>
      <c r="AP457" s="55">
        <v>8.3263350000000003</v>
      </c>
      <c r="AQ457" s="55">
        <v>9.425637</v>
      </c>
      <c r="AR457" s="55">
        <v>9.1615029999999997</v>
      </c>
      <c r="AS457" s="55">
        <v>8.2573139999999992</v>
      </c>
      <c r="AT457" s="55">
        <v>9.2824860000000005</v>
      </c>
      <c r="AU457" s="55">
        <v>8.2777779999999996</v>
      </c>
      <c r="AV457" s="55">
        <v>9.5580210000000001</v>
      </c>
      <c r="AW457" s="55">
        <v>8.3305319999999998</v>
      </c>
      <c r="AX457" s="55">
        <v>6.6167800000000003</v>
      </c>
      <c r="AY457" s="55">
        <v>10.131313</v>
      </c>
      <c r="AZ457" s="55">
        <v>8.15</v>
      </c>
      <c r="BA457" s="55">
        <v>8</v>
      </c>
      <c r="BB457" s="55">
        <v>8.15</v>
      </c>
      <c r="BC457" s="55">
        <v>10.407407000000001</v>
      </c>
      <c r="BD457" s="55">
        <v>9.5441330000000004</v>
      </c>
      <c r="BE457" s="55">
        <v>8.9097899999999992</v>
      </c>
      <c r="BF457" s="55">
        <v>10.217665</v>
      </c>
      <c r="BG457" s="56">
        <f>BG458/BG456</f>
        <v>12.962187650575833</v>
      </c>
      <c r="BH457" s="38"/>
      <c r="BI457" s="54"/>
      <c r="BJ457" s="54"/>
      <c r="BK457" s="55"/>
      <c r="BL457" s="55"/>
      <c r="BM457" s="55"/>
      <c r="BN457" s="55"/>
      <c r="BO457" s="57"/>
      <c r="BP457" s="57"/>
      <c r="BQ457" s="5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c r="CY457" s="37"/>
      <c r="CZ457" s="37"/>
      <c r="DA457" s="37"/>
      <c r="DB457" s="37"/>
      <c r="DC457" s="37"/>
      <c r="DD457" s="37"/>
      <c r="DE457" s="37"/>
      <c r="DF457" s="37"/>
      <c r="DG457" s="37"/>
      <c r="DH457" s="37"/>
      <c r="DI457" s="37"/>
      <c r="DJ457" s="37"/>
      <c r="DK457" s="37"/>
      <c r="DL457" s="37"/>
      <c r="DM457" s="37"/>
      <c r="DN457" s="37"/>
      <c r="DO457" s="37"/>
      <c r="DP457" s="37"/>
      <c r="DQ457" s="37"/>
      <c r="DR457" s="37"/>
      <c r="DS457" s="37"/>
      <c r="DT457" s="37"/>
      <c r="DU457" s="37"/>
      <c r="DV457" s="37"/>
      <c r="DW457" s="37"/>
      <c r="DX457" s="37"/>
      <c r="DY457" s="37"/>
      <c r="DZ457" s="37"/>
      <c r="EA457" s="37"/>
      <c r="EB457" s="37"/>
      <c r="EC457" s="37"/>
      <c r="ED457" s="37"/>
      <c r="EE457" s="37"/>
      <c r="EF457" s="37"/>
      <c r="EG457" s="37"/>
      <c r="EH457" s="37"/>
      <c r="EI457" s="37"/>
      <c r="EJ457" s="37"/>
      <c r="EK457" s="37"/>
      <c r="EL457" s="37"/>
      <c r="EM457" s="37"/>
      <c r="EN457" s="37"/>
      <c r="EO457" s="37"/>
      <c r="EP457" s="37"/>
      <c r="EQ457" s="37"/>
      <c r="ER457" s="37"/>
      <c r="ES457" s="37"/>
      <c r="ET457" s="37"/>
      <c r="EU457" s="37"/>
      <c r="EV457" s="37"/>
      <c r="EW457" s="37"/>
      <c r="EX457" s="37"/>
      <c r="EY457" s="37"/>
      <c r="EZ457" s="37"/>
      <c r="FA457" s="37"/>
      <c r="FB457" s="37"/>
      <c r="FC457" s="37"/>
      <c r="FD457" s="37"/>
      <c r="FE457" s="37"/>
      <c r="FF457" s="37"/>
      <c r="FG457" s="37"/>
      <c r="FH457" s="37"/>
      <c r="FI457" s="37"/>
      <c r="FJ457" s="37"/>
      <c r="FK457" s="37"/>
      <c r="FL457" s="37"/>
      <c r="FM457" s="37"/>
      <c r="FN457" s="37"/>
      <c r="FO457" s="37"/>
      <c r="FP457" s="37"/>
      <c r="FQ457" s="37"/>
      <c r="FR457" s="37"/>
      <c r="FS457" s="37"/>
      <c r="FT457" s="37"/>
      <c r="FU457" s="37"/>
      <c r="FV457" s="37"/>
      <c r="FW457" s="37"/>
      <c r="FX457" s="37"/>
      <c r="FY457" s="37"/>
      <c r="FZ457" s="37"/>
      <c r="GA457" s="37"/>
      <c r="GB457" s="37"/>
      <c r="GC457" s="37"/>
      <c r="GD457" s="37"/>
      <c r="GE457" s="37"/>
      <c r="GF457" s="37"/>
      <c r="GG457" s="37"/>
      <c r="GH457" s="37"/>
      <c r="GI457" s="37"/>
      <c r="GJ457" s="37"/>
      <c r="GK457" s="37"/>
      <c r="GL457" s="37"/>
      <c r="GM457" s="37"/>
      <c r="GN457" s="37"/>
      <c r="GO457" s="37"/>
      <c r="GP457" s="37"/>
      <c r="GQ457" s="37"/>
      <c r="GR457" s="37"/>
      <c r="GS457" s="37"/>
      <c r="GT457" s="37"/>
      <c r="GU457" s="37"/>
      <c r="GV457" s="37"/>
      <c r="GW457" s="37"/>
      <c r="GX457" s="37"/>
      <c r="GY457" s="37"/>
      <c r="GZ457" s="37"/>
      <c r="HA457" s="37"/>
      <c r="HB457" s="37"/>
      <c r="HC457" s="37"/>
      <c r="HD457" s="37"/>
      <c r="HE457" s="37"/>
      <c r="HF457" s="37"/>
      <c r="HG457" s="37"/>
      <c r="HH457" s="37"/>
      <c r="HI457" s="37"/>
      <c r="HJ457" s="37"/>
      <c r="HK457" s="37"/>
      <c r="HL457" s="37"/>
      <c r="HM457" s="37"/>
      <c r="HN457" s="37"/>
      <c r="HO457" s="37"/>
      <c r="HP457" s="37"/>
      <c r="HQ457" s="37"/>
      <c r="HR457" s="37"/>
      <c r="HS457" s="37"/>
      <c r="HT457" s="37"/>
      <c r="HU457" s="37"/>
      <c r="HV457" s="37"/>
      <c r="HW457" s="37"/>
      <c r="HX457" s="37"/>
      <c r="HY457" s="37"/>
      <c r="HZ457" s="37"/>
      <c r="IA457" s="37"/>
      <c r="IB457" s="37"/>
      <c r="IC457" s="37"/>
      <c r="ID457" s="37"/>
      <c r="IE457" s="37"/>
      <c r="IF457" s="37"/>
      <c r="IG457" s="37"/>
      <c r="IH457" s="37"/>
      <c r="II457" s="37"/>
      <c r="IJ457" s="37"/>
      <c r="IK457" s="37"/>
      <c r="IL457" s="37"/>
    </row>
    <row r="458" spans="1:246" x14ac:dyDescent="0.2">
      <c r="A458" s="53" t="s">
        <v>120</v>
      </c>
      <c r="B458" s="54" t="s">
        <v>112</v>
      </c>
      <c r="C458" s="54" t="s">
        <v>113</v>
      </c>
      <c r="D458" s="54" t="s">
        <v>121</v>
      </c>
      <c r="E458" s="54" t="s">
        <v>114</v>
      </c>
      <c r="F458" s="2">
        <v>0.11799999999999999</v>
      </c>
      <c r="G458" s="2">
        <v>0.13900000000000001</v>
      </c>
      <c r="H458" s="2">
        <v>0.14000000000000001</v>
      </c>
      <c r="I458" s="2">
        <v>0.14599999999999999</v>
      </c>
      <c r="J458" s="2">
        <v>0.158</v>
      </c>
      <c r="K458" s="2">
        <v>0.187</v>
      </c>
      <c r="L458" s="2">
        <v>0.221</v>
      </c>
      <c r="M458" s="2">
        <v>0.22800000000000001</v>
      </c>
      <c r="N458" s="2">
        <v>0.26700000000000002</v>
      </c>
      <c r="O458" s="2">
        <v>0.25</v>
      </c>
      <c r="P458" s="2">
        <v>0.30099999999999999</v>
      </c>
      <c r="Q458" s="2">
        <v>0.248</v>
      </c>
      <c r="R458" s="2">
        <v>0.309</v>
      </c>
      <c r="S458" s="2">
        <v>0.40899999999999997</v>
      </c>
      <c r="T458" s="2">
        <v>0.38700000000000001</v>
      </c>
      <c r="U458" s="2">
        <v>0.41699999999999998</v>
      </c>
      <c r="V458" s="2">
        <v>0.53</v>
      </c>
      <c r="W458" s="2">
        <v>0.48969699999999999</v>
      </c>
      <c r="X458" s="2">
        <v>0.69215099999999996</v>
      </c>
      <c r="Y458" s="2">
        <v>0.61316300000000001</v>
      </c>
      <c r="Z458" s="2">
        <v>0.76</v>
      </c>
      <c r="AA458" s="2">
        <v>0.85699999999999998</v>
      </c>
      <c r="AB458" s="2">
        <v>0.52</v>
      </c>
      <c r="AC458" s="2">
        <v>0.63400000000000001</v>
      </c>
      <c r="AD458" s="2">
        <v>0.86399999999999999</v>
      </c>
      <c r="AE458" s="2">
        <v>0.68700000000000006</v>
      </c>
      <c r="AF458" s="2">
        <v>0.54900000000000004</v>
      </c>
      <c r="AG458" s="2">
        <v>0.76100000000000001</v>
      </c>
      <c r="AH458" s="2">
        <v>0.80500000000000005</v>
      </c>
      <c r="AI458" s="2">
        <v>0.92400000000000004</v>
      </c>
      <c r="AJ458" s="2">
        <v>0.78700000000000003</v>
      </c>
      <c r="AK458" s="2">
        <v>1.1220000000000001</v>
      </c>
      <c r="AL458" s="2">
        <v>0.95499999999999996</v>
      </c>
      <c r="AM458" s="2">
        <v>1.0820000000000001</v>
      </c>
      <c r="AN458" s="2">
        <v>1.137</v>
      </c>
      <c r="AO458" s="2">
        <v>0.95120000000000005</v>
      </c>
      <c r="AP458" s="2">
        <v>1.3879999999999999</v>
      </c>
      <c r="AQ458" s="2">
        <v>1.3309</v>
      </c>
      <c r="AR458" s="2">
        <v>1.3897999999999999</v>
      </c>
      <c r="AS458" s="2">
        <v>1.1007</v>
      </c>
      <c r="AT458" s="2">
        <v>1.643</v>
      </c>
      <c r="AU458" s="2">
        <v>1.1919999999999999</v>
      </c>
      <c r="AV458" s="2">
        <v>0.43811099999999997</v>
      </c>
      <c r="AW458" s="2">
        <v>0.55311399999999999</v>
      </c>
      <c r="AX458" s="2">
        <v>0.33888499999999999</v>
      </c>
      <c r="AY458" s="2">
        <v>1.0029999999999999</v>
      </c>
      <c r="AZ458" s="2">
        <v>0.16300000000000001</v>
      </c>
      <c r="BA458" s="2">
        <v>1.7600000000000001E-2</v>
      </c>
      <c r="BB458" s="2">
        <v>6.5199999999999994E-2</v>
      </c>
      <c r="BC458" s="2">
        <v>0.19670000000000001</v>
      </c>
      <c r="BD458" s="2">
        <v>0.72328300000000001</v>
      </c>
      <c r="BE458" s="2">
        <v>0.91873300000000002</v>
      </c>
      <c r="BF458" s="2">
        <v>1.1611149999999999</v>
      </c>
      <c r="BG458" s="58">
        <f>BF458+(BF458*BQ458)</f>
        <v>1.4729970802361365</v>
      </c>
      <c r="BH458" s="38"/>
      <c r="BI458" s="54" t="s">
        <v>120</v>
      </c>
      <c r="BJ458" s="54" t="s">
        <v>115</v>
      </c>
      <c r="BK458" s="2"/>
      <c r="BL458" s="2"/>
      <c r="BM458" s="2">
        <v>0.55561000000000005</v>
      </c>
      <c r="BN458" s="2">
        <v>0.70484999999999998</v>
      </c>
      <c r="BO458" s="57"/>
      <c r="BP458" s="57"/>
      <c r="BQ458" s="57">
        <f>(BN458-BM458)/BM458</f>
        <v>0.26860567664368878</v>
      </c>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37"/>
      <c r="DG458" s="37"/>
      <c r="DH458" s="37"/>
      <c r="DI458" s="37"/>
      <c r="DJ458" s="37"/>
      <c r="DK458" s="37"/>
      <c r="DL458" s="37"/>
      <c r="DM458" s="37"/>
      <c r="DN458" s="37"/>
      <c r="DO458" s="37"/>
      <c r="DP458" s="37"/>
      <c r="DQ458" s="37"/>
      <c r="DR458" s="37"/>
      <c r="DS458" s="37"/>
      <c r="DT458" s="37"/>
      <c r="DU458" s="37"/>
      <c r="DV458" s="37"/>
      <c r="DW458" s="37"/>
      <c r="DX458" s="37"/>
      <c r="DY458" s="37"/>
      <c r="DZ458" s="37"/>
      <c r="EA458" s="37"/>
      <c r="EB458" s="37"/>
      <c r="EC458" s="37"/>
      <c r="ED458" s="37"/>
      <c r="EE458" s="37"/>
      <c r="EF458" s="37"/>
      <c r="EG458" s="37"/>
      <c r="EH458" s="37"/>
      <c r="EI458" s="37"/>
      <c r="EJ458" s="37"/>
      <c r="EK458" s="37"/>
      <c r="EL458" s="37"/>
      <c r="EM458" s="37"/>
      <c r="EN458" s="37"/>
      <c r="EO458" s="37"/>
      <c r="EP458" s="37"/>
      <c r="EQ458" s="37"/>
      <c r="ER458" s="37"/>
      <c r="ES458" s="37"/>
      <c r="ET458" s="37"/>
      <c r="EU458" s="37"/>
      <c r="EV458" s="37"/>
      <c r="EW458" s="37"/>
      <c r="EX458" s="37"/>
      <c r="EY458" s="37"/>
      <c r="EZ458" s="37"/>
      <c r="FA458" s="37"/>
      <c r="FB458" s="37"/>
      <c r="FC458" s="37"/>
      <c r="FD458" s="37"/>
      <c r="FE458" s="37"/>
      <c r="FF458" s="37"/>
      <c r="FG458" s="37"/>
      <c r="FH458" s="37"/>
      <c r="FI458" s="37"/>
      <c r="FJ458" s="37"/>
      <c r="FK458" s="37"/>
      <c r="FL458" s="37"/>
      <c r="FM458" s="37"/>
      <c r="FN458" s="37"/>
      <c r="FO458" s="37"/>
      <c r="FP458" s="37"/>
      <c r="FQ458" s="37"/>
      <c r="FR458" s="37"/>
      <c r="FS458" s="37"/>
      <c r="FT458" s="37"/>
      <c r="FU458" s="37"/>
      <c r="FV458" s="37"/>
      <c r="FW458" s="37"/>
      <c r="FX458" s="37"/>
      <c r="FY458" s="37"/>
      <c r="FZ458" s="37"/>
      <c r="GA458" s="37"/>
      <c r="GB458" s="37"/>
      <c r="GC458" s="37"/>
      <c r="GD458" s="37"/>
      <c r="GE458" s="37"/>
      <c r="GF458" s="37"/>
      <c r="GG458" s="37"/>
      <c r="GH458" s="37"/>
      <c r="GI458" s="37"/>
      <c r="GJ458" s="37"/>
      <c r="GK458" s="37"/>
      <c r="GL458" s="37"/>
      <c r="GM458" s="37"/>
      <c r="GN458" s="37"/>
      <c r="GO458" s="37"/>
      <c r="GP458" s="37"/>
      <c r="GQ458" s="37"/>
      <c r="GR458" s="37"/>
      <c r="GS458" s="37"/>
      <c r="GT458" s="37"/>
      <c r="GU458" s="37"/>
      <c r="GV458" s="37"/>
      <c r="GW458" s="37"/>
      <c r="GX458" s="37"/>
      <c r="GY458" s="37"/>
      <c r="GZ458" s="37"/>
      <c r="HA458" s="37"/>
      <c r="HB458" s="37"/>
      <c r="HC458" s="37"/>
      <c r="HD458" s="37"/>
      <c r="HE458" s="37"/>
      <c r="HF458" s="37"/>
      <c r="HG458" s="37"/>
      <c r="HH458" s="37"/>
      <c r="HI458" s="37"/>
      <c r="HJ458" s="37"/>
      <c r="HK458" s="37"/>
      <c r="HL458" s="37"/>
      <c r="HM458" s="37"/>
      <c r="HN458" s="37"/>
      <c r="HO458" s="37"/>
      <c r="HP458" s="37"/>
      <c r="HQ458" s="37"/>
      <c r="HR458" s="37"/>
      <c r="HS458" s="37"/>
      <c r="HT458" s="37"/>
      <c r="HU458" s="37"/>
      <c r="HV458" s="37"/>
      <c r="HW458" s="37"/>
      <c r="HX458" s="37"/>
      <c r="HY458" s="37"/>
      <c r="HZ458" s="37"/>
      <c r="IA458" s="37"/>
      <c r="IB458" s="37"/>
      <c r="IC458" s="37"/>
      <c r="ID458" s="37"/>
      <c r="IE458" s="37"/>
      <c r="IF458" s="37"/>
      <c r="IG458" s="37"/>
      <c r="IH458" s="37"/>
      <c r="II458" s="37"/>
      <c r="IJ458" s="37"/>
      <c r="IK458" s="37"/>
      <c r="IL458" s="37"/>
    </row>
    <row r="459" spans="1:246" x14ac:dyDescent="0.2">
      <c r="A459" s="59" t="s">
        <v>122</v>
      </c>
      <c r="B459" s="4" t="s">
        <v>13</v>
      </c>
      <c r="C459" s="4" t="s">
        <v>15</v>
      </c>
      <c r="D459" s="60" t="s">
        <v>123</v>
      </c>
      <c r="E459" s="4" t="s">
        <v>12</v>
      </c>
      <c r="F459" s="61">
        <v>8.5659980000000004</v>
      </c>
      <c r="G459" s="61">
        <v>9.2802089999999993</v>
      </c>
      <c r="H459" s="61">
        <v>9.3315660000000005</v>
      </c>
      <c r="I459" s="61">
        <v>9.9594339999999999</v>
      </c>
      <c r="J459" s="61">
        <v>9.9780460000000009</v>
      </c>
      <c r="K459" s="61">
        <v>11.640307999999999</v>
      </c>
      <c r="L459" s="61">
        <v>12.029448</v>
      </c>
      <c r="M459" s="61">
        <v>14.332822</v>
      </c>
      <c r="N459" s="61">
        <v>13.000208000000001</v>
      </c>
      <c r="O459" s="61">
        <v>10.793758</v>
      </c>
      <c r="P459" s="61">
        <v>11.904225</v>
      </c>
      <c r="Q459" s="61">
        <v>11.791136</v>
      </c>
      <c r="R459" s="61">
        <v>13.103494</v>
      </c>
      <c r="S459" s="61">
        <v>11.936018000000001</v>
      </c>
      <c r="T459" s="61">
        <v>12.769228</v>
      </c>
      <c r="U459" s="61">
        <v>13.19778</v>
      </c>
      <c r="V459" s="61">
        <v>14.817622999999999</v>
      </c>
      <c r="W459" s="61">
        <v>15.247904999999999</v>
      </c>
      <c r="X459" s="61">
        <v>15.665741000000001</v>
      </c>
      <c r="Y459" s="61">
        <v>15.778943999999999</v>
      </c>
      <c r="Z459" s="61">
        <v>17.093344999999999</v>
      </c>
      <c r="AA459" s="61">
        <v>16.395949000000002</v>
      </c>
      <c r="AB459" s="61">
        <v>19.065498999999999</v>
      </c>
      <c r="AC459" s="61">
        <v>18.005398</v>
      </c>
      <c r="AD459" s="61">
        <v>17.421783999999999</v>
      </c>
      <c r="AE459" s="61">
        <v>16.038136999999999</v>
      </c>
      <c r="AF459" s="61">
        <v>14.082519</v>
      </c>
      <c r="AG459" s="61">
        <v>13.601837</v>
      </c>
      <c r="AH459" s="61">
        <v>13.504443999999999</v>
      </c>
      <c r="AI459" s="61">
        <v>13.601559999999999</v>
      </c>
      <c r="AJ459" s="61">
        <v>11.84535</v>
      </c>
      <c r="AK459" s="61">
        <v>13.455094000000001</v>
      </c>
      <c r="AL459" s="61">
        <v>13.690077</v>
      </c>
      <c r="AM459" s="61">
        <v>12.312284999999999</v>
      </c>
      <c r="AN459" s="61">
        <v>14.783201999999999</v>
      </c>
      <c r="AO459" s="61">
        <v>16.895761</v>
      </c>
      <c r="AP459" s="61">
        <v>16.155099</v>
      </c>
      <c r="AQ459" s="61">
        <v>16.923131999999999</v>
      </c>
      <c r="AR459" s="61">
        <v>16.896174999999999</v>
      </c>
      <c r="AS459" s="61">
        <v>17.690356000000001</v>
      </c>
      <c r="AT459" s="61">
        <v>17.662257</v>
      </c>
      <c r="AU459" s="61">
        <v>17.631052</v>
      </c>
      <c r="AV459" s="61">
        <v>20.058253000000001</v>
      </c>
      <c r="AW459" s="61">
        <v>20.392016999999999</v>
      </c>
      <c r="AX459" s="61">
        <v>19.201566</v>
      </c>
      <c r="AY459" s="61">
        <v>18.480267999999999</v>
      </c>
      <c r="AZ459" s="61">
        <v>19.955252999999999</v>
      </c>
      <c r="BA459" s="61">
        <v>20.991954</v>
      </c>
      <c r="BB459" s="61">
        <v>20.559256999999999</v>
      </c>
      <c r="BC459" s="61">
        <v>19.572412</v>
      </c>
      <c r="BD459" s="61">
        <v>19.212464000000001</v>
      </c>
      <c r="BE459" s="61">
        <v>19.580016000000001</v>
      </c>
      <c r="BF459" s="61">
        <v>18.005876000000001</v>
      </c>
      <c r="BG459" s="62">
        <f>BF459+(BF459*BQ459)</f>
        <v>18.240420240797075</v>
      </c>
      <c r="BH459" s="38"/>
      <c r="BI459" s="60" t="s">
        <v>124</v>
      </c>
      <c r="BJ459" s="4" t="s">
        <v>111</v>
      </c>
      <c r="BK459" s="61"/>
      <c r="BL459" s="61"/>
      <c r="BM459" s="61">
        <v>19.08877</v>
      </c>
      <c r="BN459" s="61">
        <v>19.337419999999998</v>
      </c>
      <c r="BO459" s="63"/>
      <c r="BP459" s="63"/>
      <c r="BQ459" s="63">
        <f>(BN459-BM459)/BM459</f>
        <v>1.302598333994269E-2</v>
      </c>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c r="DL459" s="37"/>
      <c r="DM459" s="37"/>
      <c r="DN459" s="37"/>
      <c r="DO459" s="37"/>
      <c r="DP459" s="37"/>
      <c r="DQ459" s="37"/>
      <c r="DR459" s="37"/>
      <c r="DS459" s="37"/>
      <c r="DT459" s="37"/>
      <c r="DU459" s="37"/>
      <c r="DV459" s="37"/>
      <c r="DW459" s="37"/>
      <c r="DX459" s="37"/>
      <c r="DY459" s="37"/>
      <c r="DZ459" s="37"/>
      <c r="EA459" s="37"/>
      <c r="EB459" s="37"/>
      <c r="EC459" s="37"/>
      <c r="ED459" s="37"/>
      <c r="EE459" s="37"/>
      <c r="EF459" s="37"/>
      <c r="EG459" s="37"/>
      <c r="EH459" s="37"/>
      <c r="EI459" s="37"/>
      <c r="EJ459" s="37"/>
      <c r="EK459" s="37"/>
      <c r="EL459" s="37"/>
      <c r="EM459" s="37"/>
      <c r="EN459" s="37"/>
      <c r="EO459" s="37"/>
      <c r="EP459" s="37"/>
      <c r="EQ459" s="37"/>
      <c r="ER459" s="37"/>
      <c r="ES459" s="37"/>
      <c r="ET459" s="37"/>
      <c r="EU459" s="37"/>
      <c r="EV459" s="37"/>
      <c r="EW459" s="37"/>
      <c r="EX459" s="37"/>
      <c r="EY459" s="37"/>
      <c r="EZ459" s="37"/>
      <c r="FA459" s="37"/>
      <c r="FB459" s="37"/>
      <c r="FC459" s="37"/>
      <c r="FD459" s="37"/>
      <c r="FE459" s="37"/>
      <c r="FF459" s="37"/>
      <c r="FG459" s="37"/>
      <c r="FH459" s="37"/>
      <c r="FI459" s="37"/>
      <c r="FJ459" s="37"/>
      <c r="FK459" s="37"/>
      <c r="FL459" s="37"/>
      <c r="FM459" s="37"/>
      <c r="FN459" s="37"/>
      <c r="FO459" s="37"/>
      <c r="FP459" s="37"/>
      <c r="FQ459" s="37"/>
      <c r="FR459" s="37"/>
      <c r="FS459" s="37"/>
      <c r="FT459" s="37"/>
      <c r="FU459" s="37"/>
      <c r="FV459" s="37"/>
      <c r="FW459" s="37"/>
      <c r="FX459" s="37"/>
      <c r="FY459" s="37"/>
      <c r="FZ459" s="37"/>
      <c r="GA459" s="37"/>
      <c r="GB459" s="37"/>
      <c r="GC459" s="37"/>
      <c r="GD459" s="37"/>
      <c r="GE459" s="37"/>
      <c r="GF459" s="37"/>
      <c r="GG459" s="37"/>
      <c r="GH459" s="37"/>
      <c r="GI459" s="37"/>
      <c r="GJ459" s="37"/>
      <c r="GK459" s="37"/>
      <c r="GL459" s="37"/>
      <c r="GM459" s="37"/>
      <c r="GN459" s="37"/>
      <c r="GO459" s="37"/>
      <c r="GP459" s="37"/>
      <c r="GQ459" s="37"/>
      <c r="GR459" s="37"/>
      <c r="GS459" s="37"/>
      <c r="GT459" s="37"/>
      <c r="GU459" s="37"/>
      <c r="GV459" s="37"/>
      <c r="GW459" s="37"/>
      <c r="GX459" s="37"/>
      <c r="GY459" s="37"/>
      <c r="GZ459" s="37"/>
      <c r="HA459" s="37"/>
      <c r="HB459" s="37"/>
      <c r="HC459" s="37"/>
      <c r="HD459" s="37"/>
      <c r="HE459" s="37"/>
      <c r="HF459" s="37"/>
      <c r="HG459" s="37"/>
      <c r="HH459" s="37"/>
      <c r="HI459" s="37"/>
      <c r="HJ459" s="37"/>
      <c r="HK459" s="37"/>
      <c r="HL459" s="37"/>
      <c r="HM459" s="37"/>
      <c r="HN459" s="37"/>
      <c r="HO459" s="37"/>
      <c r="HP459" s="37"/>
      <c r="HQ459" s="37"/>
      <c r="HR459" s="37"/>
      <c r="HS459" s="37"/>
      <c r="HT459" s="37"/>
      <c r="HU459" s="37"/>
      <c r="HV459" s="37"/>
      <c r="HW459" s="37"/>
      <c r="HX459" s="37"/>
      <c r="HY459" s="37"/>
      <c r="HZ459" s="37"/>
      <c r="IA459" s="37"/>
      <c r="IB459" s="37"/>
      <c r="IC459" s="37"/>
      <c r="ID459" s="37"/>
      <c r="IE459" s="37"/>
      <c r="IF459" s="37"/>
      <c r="IG459" s="37"/>
      <c r="IH459" s="37"/>
      <c r="II459" s="37"/>
      <c r="IJ459" s="37"/>
      <c r="IK459" s="37"/>
      <c r="IL459" s="37"/>
    </row>
    <row r="460" spans="1:246" x14ac:dyDescent="0.2">
      <c r="A460" s="5" t="s">
        <v>122</v>
      </c>
      <c r="B460" s="5" t="s">
        <v>11</v>
      </c>
      <c r="C460" s="5" t="s">
        <v>14</v>
      </c>
      <c r="D460" s="5" t="s">
        <v>123</v>
      </c>
      <c r="E460" s="5" t="s">
        <v>11</v>
      </c>
      <c r="F460" s="64">
        <v>1.1135409999999999</v>
      </c>
      <c r="G460" s="64">
        <v>1.2381950000000002</v>
      </c>
      <c r="H460" s="64">
        <v>1.3069489999999999</v>
      </c>
      <c r="I460" s="64">
        <v>1.3513299999999999</v>
      </c>
      <c r="J460" s="64">
        <v>1.0136339999999999</v>
      </c>
      <c r="K460" s="64">
        <v>1.4659209999999998</v>
      </c>
      <c r="L460" s="64">
        <v>0.86555700000000002</v>
      </c>
      <c r="M460" s="64">
        <v>1.3714950000000001</v>
      </c>
      <c r="N460" s="64">
        <v>1.158045</v>
      </c>
      <c r="O460" s="64">
        <v>1.2494730000000001</v>
      </c>
      <c r="P460" s="64">
        <v>1.3096159999999999</v>
      </c>
      <c r="Q460" s="64">
        <v>0.99021499999999996</v>
      </c>
      <c r="R460" s="64">
        <v>1.3608309999999999</v>
      </c>
      <c r="S460" s="64">
        <v>1.423478</v>
      </c>
      <c r="T460" s="64">
        <v>1.4443280000000001</v>
      </c>
      <c r="U460" s="64">
        <v>1.391751</v>
      </c>
      <c r="V460" s="64">
        <v>1.0343639999999998</v>
      </c>
      <c r="W460" s="64">
        <v>1.7119080000000002</v>
      </c>
      <c r="X460" s="64">
        <v>1.5418810000000001</v>
      </c>
      <c r="Y460" s="64">
        <v>1.087407</v>
      </c>
      <c r="Z460" s="64">
        <v>1.4335100000000001</v>
      </c>
      <c r="AA460" s="64">
        <v>0.91903400000000002</v>
      </c>
      <c r="AB460" s="64">
        <v>1.675338</v>
      </c>
      <c r="AC460" s="64">
        <v>1.6506400000000001</v>
      </c>
      <c r="AD460" s="64">
        <v>1.4996</v>
      </c>
      <c r="AE460" s="64">
        <v>1.5706129999999998</v>
      </c>
      <c r="AF460" s="64">
        <v>1.4841090000000001</v>
      </c>
      <c r="AG460" s="64">
        <v>1.665977</v>
      </c>
      <c r="AH460" s="64">
        <v>1.7066080000000001</v>
      </c>
      <c r="AI460" s="64">
        <v>1.7582720000000001</v>
      </c>
      <c r="AJ460" s="64">
        <v>1.651044</v>
      </c>
      <c r="AK460" s="64">
        <v>1.9321979999999999</v>
      </c>
      <c r="AL460" s="64">
        <v>2.0167060000000001</v>
      </c>
      <c r="AM460" s="64">
        <v>1.320152</v>
      </c>
      <c r="AN460" s="64">
        <v>1.9036110000000002</v>
      </c>
      <c r="AO460" s="64">
        <v>2.1632569999999998</v>
      </c>
      <c r="AP460" s="64">
        <v>1.9942139999999999</v>
      </c>
      <c r="AQ460" s="64">
        <v>2.0213559999999999</v>
      </c>
      <c r="AR460" s="64">
        <v>2.1449529999999997</v>
      </c>
      <c r="AS460" s="64">
        <v>1.9955009999999997</v>
      </c>
      <c r="AT460" s="64">
        <v>2.254308</v>
      </c>
      <c r="AU460" s="64">
        <v>1.1323889999999999</v>
      </c>
      <c r="AV460" s="64">
        <v>2.1222630000000002</v>
      </c>
      <c r="AW460" s="64">
        <v>1.735903</v>
      </c>
      <c r="AX460" s="64">
        <v>2.1200019999999999</v>
      </c>
      <c r="AY460" s="64">
        <v>1.093018</v>
      </c>
      <c r="AZ460" s="64">
        <v>1.2705759999999999</v>
      </c>
      <c r="BA460" s="64">
        <v>1.724963</v>
      </c>
      <c r="BB460" s="64">
        <v>1.7327540000000001</v>
      </c>
      <c r="BC460" s="64">
        <v>1.7630459999999999</v>
      </c>
      <c r="BD460" s="64">
        <v>2.1333250000000001</v>
      </c>
      <c r="BE460" s="64">
        <v>2.274778</v>
      </c>
      <c r="BF460" s="64">
        <v>2.0380069999999999</v>
      </c>
      <c r="BG460" s="65">
        <f>BG461/BG459</f>
        <v>1.7335933540364887</v>
      </c>
      <c r="BH460" s="38"/>
      <c r="BI460" s="5"/>
      <c r="BJ460" s="5"/>
      <c r="BK460" s="64"/>
      <c r="BL460" s="64"/>
      <c r="BM460" s="64"/>
      <c r="BN460" s="64"/>
      <c r="BO460" s="66"/>
      <c r="BP460" s="66"/>
      <c r="BQ460" s="66"/>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c r="DL460" s="37"/>
      <c r="DM460" s="37"/>
      <c r="DN460" s="37"/>
      <c r="DO460" s="37"/>
      <c r="DP460" s="37"/>
      <c r="DQ460" s="37"/>
      <c r="DR460" s="37"/>
      <c r="DS460" s="37"/>
      <c r="DT460" s="37"/>
      <c r="DU460" s="37"/>
      <c r="DV460" s="37"/>
      <c r="DW460" s="37"/>
      <c r="DX460" s="37"/>
      <c r="DY460" s="37"/>
      <c r="DZ460" s="37"/>
      <c r="EA460" s="37"/>
      <c r="EB460" s="37"/>
      <c r="EC460" s="37"/>
      <c r="ED460" s="37"/>
      <c r="EE460" s="37"/>
      <c r="EF460" s="37"/>
      <c r="EG460" s="37"/>
      <c r="EH460" s="37"/>
      <c r="EI460" s="37"/>
      <c r="EJ460" s="37"/>
      <c r="EK460" s="37"/>
      <c r="EL460" s="37"/>
      <c r="EM460" s="37"/>
      <c r="EN460" s="37"/>
      <c r="EO460" s="37"/>
      <c r="EP460" s="37"/>
      <c r="EQ460" s="37"/>
      <c r="ER460" s="37"/>
      <c r="ES460" s="37"/>
      <c r="ET460" s="37"/>
      <c r="EU460" s="37"/>
      <c r="EV460" s="37"/>
      <c r="EW460" s="37"/>
      <c r="EX460" s="37"/>
      <c r="EY460" s="37"/>
      <c r="EZ460" s="37"/>
      <c r="FA460" s="37"/>
      <c r="FB460" s="37"/>
      <c r="FC460" s="37"/>
      <c r="FD460" s="37"/>
      <c r="FE460" s="37"/>
      <c r="FF460" s="37"/>
      <c r="FG460" s="37"/>
      <c r="FH460" s="37"/>
      <c r="FI460" s="37"/>
      <c r="FJ460" s="37"/>
      <c r="FK460" s="37"/>
      <c r="FL460" s="37"/>
      <c r="FM460" s="37"/>
      <c r="FN460" s="37"/>
      <c r="FO460" s="37"/>
      <c r="FP460" s="37"/>
      <c r="FQ460" s="37"/>
      <c r="FR460" s="37"/>
      <c r="FS460" s="37"/>
      <c r="FT460" s="37"/>
      <c r="FU460" s="37"/>
      <c r="FV460" s="37"/>
      <c r="FW460" s="37"/>
      <c r="FX460" s="37"/>
      <c r="FY460" s="37"/>
      <c r="FZ460" s="37"/>
      <c r="GA460" s="37"/>
      <c r="GB460" s="37"/>
      <c r="GC460" s="37"/>
      <c r="GD460" s="37"/>
      <c r="GE460" s="37"/>
      <c r="GF460" s="37"/>
      <c r="GG460" s="37"/>
      <c r="GH460" s="37"/>
      <c r="GI460" s="37"/>
      <c r="GJ460" s="37"/>
      <c r="GK460" s="37"/>
      <c r="GL460" s="37"/>
      <c r="GM460" s="37"/>
      <c r="GN460" s="37"/>
      <c r="GO460" s="37"/>
      <c r="GP460" s="37"/>
      <c r="GQ460" s="37"/>
      <c r="GR460" s="37"/>
      <c r="GS460" s="37"/>
      <c r="GT460" s="37"/>
      <c r="GU460" s="37"/>
      <c r="GV460" s="37"/>
      <c r="GW460" s="37"/>
      <c r="GX460" s="37"/>
      <c r="GY460" s="37"/>
      <c r="GZ460" s="37"/>
      <c r="HA460" s="37"/>
      <c r="HB460" s="37"/>
      <c r="HC460" s="37"/>
      <c r="HD460" s="37"/>
      <c r="HE460" s="37"/>
      <c r="HF460" s="37"/>
      <c r="HG460" s="37"/>
      <c r="HH460" s="37"/>
      <c r="HI460" s="37"/>
      <c r="HJ460" s="37"/>
      <c r="HK460" s="37"/>
      <c r="HL460" s="37"/>
      <c r="HM460" s="37"/>
      <c r="HN460" s="37"/>
      <c r="HO460" s="37"/>
      <c r="HP460" s="37"/>
      <c r="HQ460" s="37"/>
      <c r="HR460" s="37"/>
      <c r="HS460" s="37"/>
      <c r="HT460" s="37"/>
      <c r="HU460" s="37"/>
      <c r="HV460" s="37"/>
      <c r="HW460" s="37"/>
      <c r="HX460" s="37"/>
      <c r="HY460" s="37"/>
      <c r="HZ460" s="37"/>
      <c r="IA460" s="37"/>
      <c r="IB460" s="37"/>
      <c r="IC460" s="37"/>
      <c r="ID460" s="37"/>
      <c r="IE460" s="37"/>
      <c r="IF460" s="37"/>
      <c r="IG460" s="37"/>
      <c r="IH460" s="37"/>
      <c r="II460" s="37"/>
      <c r="IJ460" s="37"/>
      <c r="IK460" s="37"/>
      <c r="IL460" s="37"/>
    </row>
    <row r="461" spans="1:246" x14ac:dyDescent="0.2">
      <c r="A461" s="5" t="s">
        <v>122</v>
      </c>
      <c r="B461" s="5" t="s">
        <v>112</v>
      </c>
      <c r="C461" s="5" t="s">
        <v>113</v>
      </c>
      <c r="D461" s="5" t="s">
        <v>123</v>
      </c>
      <c r="E461" s="5" t="s">
        <v>114</v>
      </c>
      <c r="F461" s="67">
        <v>9.5385869999999997</v>
      </c>
      <c r="G461" s="67">
        <v>11.490705</v>
      </c>
      <c r="H461" s="67">
        <v>12.195881</v>
      </c>
      <c r="I461" s="67">
        <v>13.458484</v>
      </c>
      <c r="J461" s="67">
        <v>10.114091</v>
      </c>
      <c r="K461" s="67">
        <v>17.063776000000001</v>
      </c>
      <c r="L461" s="67">
        <v>10.412177</v>
      </c>
      <c r="M461" s="67">
        <v>19.657391000000001</v>
      </c>
      <c r="N461" s="67">
        <v>15.054824</v>
      </c>
      <c r="O461" s="67">
        <v>13.486511999999999</v>
      </c>
      <c r="P461" s="67">
        <v>15.589968000000001</v>
      </c>
      <c r="Q461" s="67">
        <v>11.675756</v>
      </c>
      <c r="R461" s="67">
        <v>17.831644000000001</v>
      </c>
      <c r="S461" s="67">
        <v>16.990660999999999</v>
      </c>
      <c r="T461" s="67">
        <v>18.442951999999998</v>
      </c>
      <c r="U461" s="67">
        <v>18.368026</v>
      </c>
      <c r="V461" s="67">
        <v>15.326814000000001</v>
      </c>
      <c r="W461" s="67">
        <v>26.103003999999999</v>
      </c>
      <c r="X461" s="67">
        <v>24.154714999999999</v>
      </c>
      <c r="Y461" s="67">
        <v>17.15814</v>
      </c>
      <c r="Z461" s="67">
        <v>24.503473</v>
      </c>
      <c r="AA461" s="67">
        <v>15.068434999999999</v>
      </c>
      <c r="AB461" s="67">
        <v>31.941153</v>
      </c>
      <c r="AC461" s="67">
        <v>29.720427000000001</v>
      </c>
      <c r="AD461" s="67">
        <v>26.125699999999998</v>
      </c>
      <c r="AE461" s="67">
        <v>25.189710000000002</v>
      </c>
      <c r="AF461" s="67">
        <v>20.899999000000001</v>
      </c>
      <c r="AG461" s="67">
        <v>22.660353000000001</v>
      </c>
      <c r="AH461" s="67">
        <v>23.046793999999998</v>
      </c>
      <c r="AI461" s="67">
        <v>23.915236</v>
      </c>
      <c r="AJ461" s="67">
        <v>19.557196999999999</v>
      </c>
      <c r="AK461" s="67">
        <v>25.997899</v>
      </c>
      <c r="AL461" s="67">
        <v>27.608857</v>
      </c>
      <c r="AM461" s="67">
        <v>16.254090999999999</v>
      </c>
      <c r="AN461" s="67">
        <v>28.141462000000001</v>
      </c>
      <c r="AO461" s="67">
        <v>36.549866999999999</v>
      </c>
      <c r="AP461" s="67">
        <v>32.216718999999998</v>
      </c>
      <c r="AQ461" s="67">
        <v>34.207673</v>
      </c>
      <c r="AR461" s="67">
        <v>36.241500000000002</v>
      </c>
      <c r="AS461" s="67">
        <v>35.301125999999996</v>
      </c>
      <c r="AT461" s="67">
        <v>39.816161999999998</v>
      </c>
      <c r="AU461" s="67">
        <v>19.965215000000001</v>
      </c>
      <c r="AV461" s="67">
        <v>42.568879000000003</v>
      </c>
      <c r="AW461" s="67">
        <v>35.398569000000002</v>
      </c>
      <c r="AX461" s="67">
        <v>40.707360999999999</v>
      </c>
      <c r="AY461" s="67">
        <v>20.199266999999999</v>
      </c>
      <c r="AZ461" s="67">
        <v>25.354666999999999</v>
      </c>
      <c r="BA461" s="67">
        <v>36.210346999999999</v>
      </c>
      <c r="BB461" s="67">
        <v>35.624130000000001</v>
      </c>
      <c r="BC461" s="67">
        <v>34.507058000000001</v>
      </c>
      <c r="BD461" s="67">
        <v>40.986432000000001</v>
      </c>
      <c r="BE461" s="67">
        <v>44.540194</v>
      </c>
      <c r="BF461" s="67">
        <v>36.696100000000001</v>
      </c>
      <c r="BG461" s="68">
        <f>BF461+(BF461*BQ461)</f>
        <v>31.621471304278458</v>
      </c>
      <c r="BH461" s="38"/>
      <c r="BI461" s="5" t="s">
        <v>124</v>
      </c>
      <c r="BJ461" s="5" t="s">
        <v>115</v>
      </c>
      <c r="BK461" s="67"/>
      <c r="BL461" s="67"/>
      <c r="BM461" s="67">
        <v>41.242419999999996</v>
      </c>
      <c r="BN461" s="67">
        <v>35.539089999999995</v>
      </c>
      <c r="BO461" s="66"/>
      <c r="BP461" s="66"/>
      <c r="BQ461" s="66">
        <f>(BN461-BM461)/BM461</f>
        <v>-0.13828795691426454</v>
      </c>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c r="CY461" s="37"/>
      <c r="CZ461" s="37"/>
      <c r="DA461" s="37"/>
      <c r="DB461" s="37"/>
      <c r="DC461" s="37"/>
      <c r="DD461" s="37"/>
      <c r="DE461" s="37"/>
      <c r="DF461" s="37"/>
      <c r="DG461" s="37"/>
      <c r="DH461" s="37"/>
      <c r="DI461" s="37"/>
      <c r="DJ461" s="37"/>
      <c r="DK461" s="37"/>
      <c r="DL461" s="37"/>
      <c r="DM461" s="37"/>
      <c r="DN461" s="37"/>
      <c r="DO461" s="37"/>
      <c r="DP461" s="37"/>
      <c r="DQ461" s="37"/>
      <c r="DR461" s="37"/>
      <c r="DS461" s="37"/>
      <c r="DT461" s="37"/>
      <c r="DU461" s="37"/>
      <c r="DV461" s="37"/>
      <c r="DW461" s="37"/>
      <c r="DX461" s="37"/>
      <c r="DY461" s="37"/>
      <c r="DZ461" s="37"/>
      <c r="EA461" s="37"/>
      <c r="EB461" s="37"/>
      <c r="EC461" s="37"/>
      <c r="ED461" s="37"/>
      <c r="EE461" s="37"/>
      <c r="EF461" s="37"/>
      <c r="EG461" s="37"/>
      <c r="EH461" s="37"/>
      <c r="EI461" s="37"/>
      <c r="EJ461" s="37"/>
      <c r="EK461" s="37"/>
      <c r="EL461" s="37"/>
      <c r="EM461" s="37"/>
      <c r="EN461" s="37"/>
      <c r="EO461" s="37"/>
      <c r="EP461" s="37"/>
      <c r="EQ461" s="37"/>
      <c r="ER461" s="37"/>
      <c r="ES461" s="37"/>
      <c r="ET461" s="37"/>
      <c r="EU461" s="37"/>
      <c r="EV461" s="37"/>
      <c r="EW461" s="37"/>
      <c r="EX461" s="37"/>
      <c r="EY461" s="37"/>
      <c r="EZ461" s="37"/>
      <c r="FA461" s="37"/>
      <c r="FB461" s="37"/>
      <c r="FC461" s="37"/>
      <c r="FD461" s="37"/>
      <c r="FE461" s="37"/>
      <c r="FF461" s="37"/>
      <c r="FG461" s="37"/>
      <c r="FH461" s="37"/>
      <c r="FI461" s="37"/>
      <c r="FJ461" s="37"/>
      <c r="FK461" s="37"/>
      <c r="FL461" s="37"/>
      <c r="FM461" s="37"/>
      <c r="FN461" s="37"/>
      <c r="FO461" s="37"/>
      <c r="FP461" s="37"/>
      <c r="FQ461" s="37"/>
      <c r="FR461" s="37"/>
      <c r="FS461" s="37"/>
      <c r="FT461" s="37"/>
      <c r="FU461" s="37"/>
      <c r="FV461" s="37"/>
      <c r="FW461" s="37"/>
      <c r="FX461" s="37"/>
      <c r="FY461" s="37"/>
      <c r="FZ461" s="37"/>
      <c r="GA461" s="37"/>
      <c r="GB461" s="37"/>
      <c r="GC461" s="37"/>
      <c r="GD461" s="37"/>
      <c r="GE461" s="37"/>
      <c r="GF461" s="37"/>
      <c r="GG461" s="37"/>
      <c r="GH461" s="37"/>
      <c r="GI461" s="37"/>
      <c r="GJ461" s="37"/>
      <c r="GK461" s="37"/>
      <c r="GL461" s="37"/>
      <c r="GM461" s="37"/>
      <c r="GN461" s="37"/>
      <c r="GO461" s="37"/>
      <c r="GP461" s="37"/>
      <c r="GQ461" s="37"/>
      <c r="GR461" s="37"/>
      <c r="GS461" s="37"/>
      <c r="GT461" s="37"/>
      <c r="GU461" s="37"/>
      <c r="GV461" s="37"/>
      <c r="GW461" s="37"/>
      <c r="GX461" s="37"/>
      <c r="GY461" s="37"/>
      <c r="GZ461" s="37"/>
      <c r="HA461" s="37"/>
      <c r="HB461" s="37"/>
      <c r="HC461" s="37"/>
      <c r="HD461" s="37"/>
      <c r="HE461" s="37"/>
      <c r="HF461" s="37"/>
      <c r="HG461" s="37"/>
      <c r="HH461" s="37"/>
      <c r="HI461" s="37"/>
      <c r="HJ461" s="37"/>
      <c r="HK461" s="37"/>
      <c r="HL461" s="37"/>
      <c r="HM461" s="37"/>
      <c r="HN461" s="37"/>
      <c r="HO461" s="37"/>
      <c r="HP461" s="37"/>
      <c r="HQ461" s="37"/>
      <c r="HR461" s="37"/>
      <c r="HS461" s="37"/>
      <c r="HT461" s="37"/>
      <c r="HU461" s="37"/>
      <c r="HV461" s="37"/>
      <c r="HW461" s="37"/>
      <c r="HX461" s="37"/>
      <c r="HY461" s="37"/>
      <c r="HZ461" s="37"/>
      <c r="IA461" s="37"/>
      <c r="IB461" s="37"/>
      <c r="IC461" s="37"/>
      <c r="ID461" s="37"/>
      <c r="IE461" s="37"/>
      <c r="IF461" s="37"/>
      <c r="IG461" s="37"/>
      <c r="IH461" s="37"/>
      <c r="II461" s="37"/>
      <c r="IJ461" s="37"/>
      <c r="IK461" s="37"/>
      <c r="IL461" s="37"/>
    </row>
    <row r="462" spans="1:246" x14ac:dyDescent="0.2">
      <c r="A462" s="49" t="s">
        <v>125</v>
      </c>
      <c r="B462" s="50" t="s">
        <v>13</v>
      </c>
      <c r="C462" s="50" t="s">
        <v>15</v>
      </c>
      <c r="D462" s="50" t="s">
        <v>125</v>
      </c>
      <c r="E462" s="50" t="s">
        <v>12</v>
      </c>
      <c r="F462" s="1">
        <v>2.9999999999999997E-4</v>
      </c>
      <c r="G462" s="1">
        <v>3.3599999999999998E-4</v>
      </c>
      <c r="H462" s="1">
        <v>1.0020000000000001E-3</v>
      </c>
      <c r="I462" s="1">
        <v>1.673E-3</v>
      </c>
      <c r="J462" s="1">
        <v>1.8370000000000001E-3</v>
      </c>
      <c r="K462" s="1">
        <v>1.9959999999999999E-3</v>
      </c>
      <c r="L462" s="1">
        <v>1.168E-3</v>
      </c>
      <c r="M462" s="1">
        <v>1.619E-3</v>
      </c>
      <c r="N462" s="1">
        <v>2.0929999999999998E-3</v>
      </c>
      <c r="O462" s="1">
        <v>4.9670000000000001E-3</v>
      </c>
      <c r="P462" s="1">
        <v>7.326E-3</v>
      </c>
      <c r="Q462" s="1">
        <v>1.8019E-2</v>
      </c>
      <c r="R462" s="1">
        <v>2.7962999999999998E-2</v>
      </c>
      <c r="S462" s="1">
        <v>4.1249000000000001E-2</v>
      </c>
      <c r="T462" s="1">
        <v>4.6029E-2</v>
      </c>
      <c r="U462" s="1">
        <v>2.6370000000000001E-2</v>
      </c>
      <c r="V462" s="1">
        <v>3.4641999999999999E-2</v>
      </c>
      <c r="W462" s="1">
        <v>4.9919999999999999E-2</v>
      </c>
      <c r="X462" s="1">
        <v>5.3705999999999997E-2</v>
      </c>
      <c r="Y462" s="1">
        <v>5.6578999999999997E-2</v>
      </c>
      <c r="Z462" s="1">
        <v>3.9729E-2</v>
      </c>
      <c r="AA462" s="1">
        <v>4.0594999999999999E-2</v>
      </c>
      <c r="AB462" s="1">
        <v>4.8361000000000001E-2</v>
      </c>
      <c r="AC462" s="1">
        <v>4.8141000000000003E-2</v>
      </c>
      <c r="AD462" s="1">
        <v>6.3088000000000005E-2</v>
      </c>
      <c r="AE462" s="1">
        <v>7.1027000000000007E-2</v>
      </c>
      <c r="AF462" s="1">
        <v>5.4427999999999997E-2</v>
      </c>
      <c r="AG462" s="1">
        <v>4.3452999999999999E-2</v>
      </c>
      <c r="AH462" s="1">
        <v>7.0711999999999997E-2</v>
      </c>
      <c r="AI462" s="1">
        <v>4.9251000000000003E-2</v>
      </c>
      <c r="AJ462" s="1">
        <v>3.9879999999999999E-2</v>
      </c>
      <c r="AK462" s="1">
        <v>2.9610999999999998E-2</v>
      </c>
      <c r="AL462" s="1">
        <v>3.0238999999999999E-2</v>
      </c>
      <c r="AM462" s="1">
        <v>4.0633000000000002E-2</v>
      </c>
      <c r="AN462" s="1">
        <v>1.7787000000000001E-2</v>
      </c>
      <c r="AO462" s="1">
        <v>2.3803000000000001E-2</v>
      </c>
      <c r="AP462" s="1">
        <v>3.9E-2</v>
      </c>
      <c r="AQ462" s="1">
        <v>3.1699999999999999E-2</v>
      </c>
      <c r="AR462" s="1">
        <v>4.8000000000000001E-2</v>
      </c>
      <c r="AS462" s="1">
        <v>5.6000000000000001E-2</v>
      </c>
      <c r="AT462" s="1">
        <v>3.3000000000000002E-2</v>
      </c>
      <c r="AU462" s="1">
        <v>3.2000000000000001E-2</v>
      </c>
      <c r="AV462" s="1">
        <v>6.241E-3</v>
      </c>
      <c r="AW462" s="1">
        <v>2.7018E-2</v>
      </c>
      <c r="AX462" s="1">
        <v>2.6585000000000001E-2</v>
      </c>
      <c r="AY462" s="1">
        <v>2.3889000000000001E-2</v>
      </c>
      <c r="AZ462" s="1">
        <v>1.3131E-2</v>
      </c>
      <c r="BA462" s="1">
        <v>1.49E-2</v>
      </c>
      <c r="BB462" s="1">
        <v>4.2326000000000003E-2</v>
      </c>
      <c r="BC462" s="1">
        <v>3.1300000000000001E-2</v>
      </c>
      <c r="BD462" s="1">
        <v>1.7361000000000001E-2</v>
      </c>
      <c r="BE462" s="1">
        <v>3.8100000000000002E-2</v>
      </c>
      <c r="BF462" s="1">
        <v>4.1099999999999998E-2</v>
      </c>
      <c r="BG462" s="51">
        <f>BF462+(BF462*BQ462)</f>
        <v>5.700967741935483E-2</v>
      </c>
      <c r="BH462" s="38"/>
      <c r="BI462" s="50" t="s">
        <v>126</v>
      </c>
      <c r="BJ462" s="50" t="s">
        <v>118</v>
      </c>
      <c r="BK462" s="1"/>
      <c r="BL462" s="1"/>
      <c r="BM462" s="1">
        <v>3.1E-2</v>
      </c>
      <c r="BN462" s="1">
        <v>4.2999999999999997E-2</v>
      </c>
      <c r="BO462" s="52"/>
      <c r="BP462" s="52"/>
      <c r="BQ462" s="52">
        <f>(BN462-BM462)/BM462</f>
        <v>0.38709677419354827</v>
      </c>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c r="CY462" s="37"/>
      <c r="CZ462" s="37"/>
      <c r="DA462" s="37"/>
      <c r="DB462" s="37"/>
      <c r="DC462" s="37"/>
      <c r="DD462" s="37"/>
      <c r="DE462" s="37"/>
      <c r="DF462" s="37"/>
      <c r="DG462" s="37"/>
      <c r="DH462" s="37"/>
      <c r="DI462" s="37"/>
      <c r="DJ462" s="37"/>
      <c r="DK462" s="37"/>
      <c r="DL462" s="37"/>
      <c r="DM462" s="37"/>
      <c r="DN462" s="37"/>
      <c r="DO462" s="37"/>
      <c r="DP462" s="37"/>
      <c r="DQ462" s="37"/>
      <c r="DR462" s="37"/>
      <c r="DS462" s="37"/>
      <c r="DT462" s="37"/>
      <c r="DU462" s="37"/>
      <c r="DV462" s="37"/>
      <c r="DW462" s="37"/>
      <c r="DX462" s="37"/>
      <c r="DY462" s="37"/>
      <c r="DZ462" s="37"/>
      <c r="EA462" s="37"/>
      <c r="EB462" s="37"/>
      <c r="EC462" s="37"/>
      <c r="ED462" s="37"/>
      <c r="EE462" s="37"/>
      <c r="EF462" s="37"/>
      <c r="EG462" s="37"/>
      <c r="EH462" s="37"/>
      <c r="EI462" s="37"/>
      <c r="EJ462" s="37"/>
      <c r="EK462" s="37"/>
      <c r="EL462" s="37"/>
      <c r="EM462" s="37"/>
      <c r="EN462" s="37"/>
      <c r="EO462" s="37"/>
      <c r="EP462" s="37"/>
      <c r="EQ462" s="37"/>
      <c r="ER462" s="37"/>
      <c r="ES462" s="37"/>
      <c r="ET462" s="37"/>
      <c r="EU462" s="37"/>
      <c r="EV462" s="37"/>
      <c r="EW462" s="37"/>
      <c r="EX462" s="37"/>
      <c r="EY462" s="37"/>
      <c r="EZ462" s="37"/>
      <c r="FA462" s="37"/>
      <c r="FB462" s="37"/>
      <c r="FC462" s="37"/>
      <c r="FD462" s="37"/>
      <c r="FE462" s="37"/>
      <c r="FF462" s="37"/>
      <c r="FG462" s="37"/>
      <c r="FH462" s="37"/>
      <c r="FI462" s="37"/>
      <c r="FJ462" s="37"/>
      <c r="FK462" s="37"/>
      <c r="FL462" s="37"/>
      <c r="FM462" s="37"/>
      <c r="FN462" s="37"/>
      <c r="FO462" s="37"/>
      <c r="FP462" s="37"/>
      <c r="FQ462" s="37"/>
      <c r="FR462" s="37"/>
      <c r="FS462" s="37"/>
      <c r="FT462" s="37"/>
      <c r="FU462" s="37"/>
      <c r="FV462" s="37"/>
      <c r="FW462" s="37"/>
      <c r="FX462" s="37"/>
      <c r="FY462" s="37"/>
      <c r="FZ462" s="37"/>
      <c r="GA462" s="37"/>
      <c r="GB462" s="37"/>
      <c r="GC462" s="37"/>
      <c r="GD462" s="37"/>
      <c r="GE462" s="37"/>
      <c r="GF462" s="37"/>
      <c r="GG462" s="37"/>
      <c r="GH462" s="37"/>
      <c r="GI462" s="37"/>
      <c r="GJ462" s="37"/>
      <c r="GK462" s="37"/>
      <c r="GL462" s="37"/>
      <c r="GM462" s="37"/>
      <c r="GN462" s="37"/>
      <c r="GO462" s="37"/>
      <c r="GP462" s="37"/>
      <c r="GQ462" s="37"/>
      <c r="GR462" s="37"/>
      <c r="GS462" s="37"/>
      <c r="GT462" s="37"/>
      <c r="GU462" s="37"/>
      <c r="GV462" s="37"/>
      <c r="GW462" s="37"/>
      <c r="GX462" s="37"/>
      <c r="GY462" s="37"/>
      <c r="GZ462" s="37"/>
      <c r="HA462" s="37"/>
      <c r="HB462" s="37"/>
      <c r="HC462" s="37"/>
      <c r="HD462" s="37"/>
      <c r="HE462" s="37"/>
      <c r="HF462" s="37"/>
      <c r="HG462" s="37"/>
      <c r="HH462" s="37"/>
      <c r="HI462" s="37"/>
      <c r="HJ462" s="37"/>
      <c r="HK462" s="37"/>
      <c r="HL462" s="37"/>
      <c r="HM462" s="37"/>
      <c r="HN462" s="37"/>
      <c r="HO462" s="37"/>
      <c r="HP462" s="37"/>
      <c r="HQ462" s="37"/>
      <c r="HR462" s="37"/>
      <c r="HS462" s="37"/>
      <c r="HT462" s="37"/>
      <c r="HU462" s="37"/>
      <c r="HV462" s="37"/>
      <c r="HW462" s="37"/>
      <c r="HX462" s="37"/>
      <c r="HY462" s="37"/>
      <c r="HZ462" s="37"/>
      <c r="IA462" s="37"/>
      <c r="IB462" s="37"/>
      <c r="IC462" s="37"/>
      <c r="ID462" s="37"/>
      <c r="IE462" s="37"/>
      <c r="IF462" s="37"/>
      <c r="IG462" s="37"/>
      <c r="IH462" s="37"/>
      <c r="II462" s="37"/>
      <c r="IJ462" s="37"/>
      <c r="IK462" s="37"/>
      <c r="IL462" s="37"/>
    </row>
    <row r="463" spans="1:246" x14ac:dyDescent="0.2">
      <c r="A463" s="53" t="s">
        <v>125</v>
      </c>
      <c r="B463" s="54" t="s">
        <v>11</v>
      </c>
      <c r="C463" s="54" t="s">
        <v>14</v>
      </c>
      <c r="D463" s="54" t="s">
        <v>125</v>
      </c>
      <c r="E463" s="54" t="s">
        <v>11</v>
      </c>
      <c r="F463" s="55">
        <v>0.66666700000000001</v>
      </c>
      <c r="G463" s="55">
        <v>0.77381</v>
      </c>
      <c r="H463" s="55">
        <v>0.597804</v>
      </c>
      <c r="I463" s="55">
        <v>0.44710100000000003</v>
      </c>
      <c r="J463" s="55">
        <v>0.60533500000000007</v>
      </c>
      <c r="K463" s="55">
        <v>0.385772</v>
      </c>
      <c r="L463" s="55">
        <v>0.66352700000000009</v>
      </c>
      <c r="M463" s="55">
        <v>0.54786899999999994</v>
      </c>
      <c r="N463" s="55">
        <v>0.83134300000000005</v>
      </c>
      <c r="O463" s="55">
        <v>1.012281</v>
      </c>
      <c r="P463" s="55">
        <v>1.2567569999999999</v>
      </c>
      <c r="Q463" s="55">
        <v>1.8663080000000001</v>
      </c>
      <c r="R463" s="55">
        <v>1.3566860000000001</v>
      </c>
      <c r="S463" s="55">
        <v>1.5415889999999999</v>
      </c>
      <c r="T463" s="55">
        <v>1.6094850000000001</v>
      </c>
      <c r="U463" s="55">
        <v>1.6972700000000001</v>
      </c>
      <c r="V463" s="55">
        <v>1.599099</v>
      </c>
      <c r="W463" s="55">
        <v>1.5336540000000001</v>
      </c>
      <c r="X463" s="55">
        <v>1.840986</v>
      </c>
      <c r="Y463" s="55">
        <v>1.451281</v>
      </c>
      <c r="Z463" s="55">
        <v>1.8495560000000002</v>
      </c>
      <c r="AA463" s="55">
        <v>1.9029189999999998</v>
      </c>
      <c r="AB463" s="55">
        <v>1.104133</v>
      </c>
      <c r="AC463" s="55">
        <v>1.8440619999999999</v>
      </c>
      <c r="AD463" s="55">
        <v>1.74217</v>
      </c>
      <c r="AE463" s="55">
        <v>1.482591</v>
      </c>
      <c r="AF463" s="55">
        <v>1.649886</v>
      </c>
      <c r="AG463" s="55">
        <v>1.5868180000000001</v>
      </c>
      <c r="AH463" s="55">
        <v>1.8315279999999998</v>
      </c>
      <c r="AI463" s="55">
        <v>1.571806</v>
      </c>
      <c r="AJ463" s="55">
        <v>1.5550649999999999</v>
      </c>
      <c r="AK463" s="55">
        <v>2.1140790000000003</v>
      </c>
      <c r="AL463" s="55">
        <v>1.6167530000000001</v>
      </c>
      <c r="AM463" s="55">
        <v>1.9999259999999999</v>
      </c>
      <c r="AN463" s="55">
        <v>1.531849</v>
      </c>
      <c r="AO463" s="55">
        <v>1.8739650000000001</v>
      </c>
      <c r="AP463" s="55">
        <v>1.8974360000000001</v>
      </c>
      <c r="AQ463" s="55">
        <v>1.70347</v>
      </c>
      <c r="AR463" s="55">
        <v>2.266667</v>
      </c>
      <c r="AS463" s="55">
        <v>1.871429</v>
      </c>
      <c r="AT463" s="55">
        <v>1.4848479999999999</v>
      </c>
      <c r="AU463" s="55">
        <v>1.96875</v>
      </c>
      <c r="AV463" s="55">
        <v>1.476046</v>
      </c>
      <c r="AW463" s="55">
        <v>2.2135980000000002</v>
      </c>
      <c r="AX463" s="55">
        <v>2.0312209999999999</v>
      </c>
      <c r="AY463" s="55">
        <v>2.3023150000000001</v>
      </c>
      <c r="AZ463" s="55">
        <v>2.4369810000000003</v>
      </c>
      <c r="BA463" s="55">
        <v>2.328859</v>
      </c>
      <c r="BB463" s="55">
        <v>1.8924540000000001</v>
      </c>
      <c r="BC463" s="55">
        <v>1.904153</v>
      </c>
      <c r="BD463" s="55">
        <v>1.713611</v>
      </c>
      <c r="BE463" s="55">
        <v>2.259843</v>
      </c>
      <c r="BF463" s="55">
        <v>2.2335769999999999</v>
      </c>
      <c r="BG463" s="56">
        <f>BG464/BG462</f>
        <v>2.2855202851807848</v>
      </c>
      <c r="BH463" s="38"/>
      <c r="BI463" s="54"/>
      <c r="BJ463" s="54"/>
      <c r="BK463" s="55"/>
      <c r="BL463" s="55"/>
      <c r="BM463" s="55"/>
      <c r="BN463" s="55"/>
      <c r="BO463" s="57"/>
      <c r="BP463" s="57"/>
      <c r="BQ463" s="5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c r="CU463" s="37"/>
      <c r="CV463" s="37"/>
      <c r="CW463" s="37"/>
      <c r="CX463" s="37"/>
      <c r="CY463" s="37"/>
      <c r="CZ463" s="37"/>
      <c r="DA463" s="37"/>
      <c r="DB463" s="37"/>
      <c r="DC463" s="37"/>
      <c r="DD463" s="37"/>
      <c r="DE463" s="37"/>
      <c r="DF463" s="37"/>
      <c r="DG463" s="37"/>
      <c r="DH463" s="37"/>
      <c r="DI463" s="37"/>
      <c r="DJ463" s="37"/>
      <c r="DK463" s="37"/>
      <c r="DL463" s="37"/>
      <c r="DM463" s="37"/>
      <c r="DN463" s="37"/>
      <c r="DO463" s="37"/>
      <c r="DP463" s="37"/>
      <c r="DQ463" s="37"/>
      <c r="DR463" s="37"/>
      <c r="DS463" s="37"/>
      <c r="DT463" s="37"/>
      <c r="DU463" s="37"/>
      <c r="DV463" s="37"/>
      <c r="DW463" s="37"/>
      <c r="DX463" s="37"/>
      <c r="DY463" s="37"/>
      <c r="DZ463" s="37"/>
      <c r="EA463" s="37"/>
      <c r="EB463" s="37"/>
      <c r="EC463" s="37"/>
      <c r="ED463" s="37"/>
      <c r="EE463" s="37"/>
      <c r="EF463" s="37"/>
      <c r="EG463" s="37"/>
      <c r="EH463" s="37"/>
      <c r="EI463" s="37"/>
      <c r="EJ463" s="37"/>
      <c r="EK463" s="37"/>
      <c r="EL463" s="37"/>
      <c r="EM463" s="37"/>
      <c r="EN463" s="37"/>
      <c r="EO463" s="37"/>
      <c r="EP463" s="37"/>
      <c r="EQ463" s="37"/>
      <c r="ER463" s="37"/>
      <c r="ES463" s="37"/>
      <c r="ET463" s="37"/>
      <c r="EU463" s="37"/>
      <c r="EV463" s="37"/>
      <c r="EW463" s="37"/>
      <c r="EX463" s="37"/>
      <c r="EY463" s="37"/>
      <c r="EZ463" s="37"/>
      <c r="FA463" s="37"/>
      <c r="FB463" s="37"/>
      <c r="FC463" s="37"/>
      <c r="FD463" s="37"/>
      <c r="FE463" s="37"/>
      <c r="FF463" s="37"/>
      <c r="FG463" s="37"/>
      <c r="FH463" s="37"/>
      <c r="FI463" s="37"/>
      <c r="FJ463" s="37"/>
      <c r="FK463" s="37"/>
      <c r="FL463" s="37"/>
      <c r="FM463" s="37"/>
      <c r="FN463" s="37"/>
      <c r="FO463" s="37"/>
      <c r="FP463" s="37"/>
      <c r="FQ463" s="37"/>
      <c r="FR463" s="37"/>
      <c r="FS463" s="37"/>
      <c r="FT463" s="37"/>
      <c r="FU463" s="37"/>
      <c r="FV463" s="37"/>
      <c r="FW463" s="37"/>
      <c r="FX463" s="37"/>
      <c r="FY463" s="37"/>
      <c r="FZ463" s="37"/>
      <c r="GA463" s="37"/>
      <c r="GB463" s="37"/>
      <c r="GC463" s="37"/>
      <c r="GD463" s="37"/>
      <c r="GE463" s="37"/>
      <c r="GF463" s="37"/>
      <c r="GG463" s="37"/>
      <c r="GH463" s="37"/>
      <c r="GI463" s="37"/>
      <c r="GJ463" s="37"/>
      <c r="GK463" s="37"/>
      <c r="GL463" s="37"/>
      <c r="GM463" s="37"/>
      <c r="GN463" s="37"/>
      <c r="GO463" s="37"/>
      <c r="GP463" s="37"/>
      <c r="GQ463" s="37"/>
      <c r="GR463" s="37"/>
      <c r="GS463" s="37"/>
      <c r="GT463" s="37"/>
      <c r="GU463" s="37"/>
      <c r="GV463" s="37"/>
      <c r="GW463" s="37"/>
      <c r="GX463" s="37"/>
      <c r="GY463" s="37"/>
      <c r="GZ463" s="37"/>
      <c r="HA463" s="37"/>
      <c r="HB463" s="37"/>
      <c r="HC463" s="37"/>
      <c r="HD463" s="37"/>
      <c r="HE463" s="37"/>
      <c r="HF463" s="37"/>
      <c r="HG463" s="37"/>
      <c r="HH463" s="37"/>
      <c r="HI463" s="37"/>
      <c r="HJ463" s="37"/>
      <c r="HK463" s="37"/>
      <c r="HL463" s="37"/>
      <c r="HM463" s="37"/>
      <c r="HN463" s="37"/>
      <c r="HO463" s="37"/>
      <c r="HP463" s="37"/>
      <c r="HQ463" s="37"/>
      <c r="HR463" s="37"/>
      <c r="HS463" s="37"/>
      <c r="HT463" s="37"/>
      <c r="HU463" s="37"/>
      <c r="HV463" s="37"/>
      <c r="HW463" s="37"/>
      <c r="HX463" s="37"/>
      <c r="HY463" s="37"/>
      <c r="HZ463" s="37"/>
      <c r="IA463" s="37"/>
      <c r="IB463" s="37"/>
      <c r="IC463" s="37"/>
      <c r="ID463" s="37"/>
      <c r="IE463" s="37"/>
      <c r="IF463" s="37"/>
      <c r="IG463" s="37"/>
      <c r="IH463" s="37"/>
      <c r="II463" s="37"/>
      <c r="IJ463" s="37"/>
      <c r="IK463" s="37"/>
      <c r="IL463" s="37"/>
    </row>
    <row r="464" spans="1:246" x14ac:dyDescent="0.2">
      <c r="A464" s="53" t="s">
        <v>125</v>
      </c>
      <c r="B464" s="54" t="s">
        <v>112</v>
      </c>
      <c r="C464" s="54" t="s">
        <v>113</v>
      </c>
      <c r="D464" s="54" t="s">
        <v>125</v>
      </c>
      <c r="E464" s="54" t="s">
        <v>114</v>
      </c>
      <c r="F464" s="2">
        <v>2.0000000000000001E-4</v>
      </c>
      <c r="G464" s="2">
        <v>2.5999999999999998E-4</v>
      </c>
      <c r="H464" s="2">
        <v>5.9900000000000003E-4</v>
      </c>
      <c r="I464" s="2">
        <v>7.4799999999999997E-4</v>
      </c>
      <c r="J464" s="2">
        <v>1.1119999999999999E-3</v>
      </c>
      <c r="K464" s="2">
        <v>7.6999999999999996E-4</v>
      </c>
      <c r="L464" s="2">
        <v>7.7499999999999997E-4</v>
      </c>
      <c r="M464" s="2">
        <v>8.8699999999999998E-4</v>
      </c>
      <c r="N464" s="2">
        <v>1.74E-3</v>
      </c>
      <c r="O464" s="2">
        <v>5.0280000000000004E-3</v>
      </c>
      <c r="P464" s="2">
        <v>9.2069999999999999E-3</v>
      </c>
      <c r="Q464" s="2">
        <v>3.3628999999999999E-2</v>
      </c>
      <c r="R464" s="2">
        <v>3.7936999999999999E-2</v>
      </c>
      <c r="S464" s="2">
        <v>6.3589000000000007E-2</v>
      </c>
      <c r="T464" s="2">
        <v>7.4082999999999996E-2</v>
      </c>
      <c r="U464" s="2">
        <v>4.4756999999999998E-2</v>
      </c>
      <c r="V464" s="2">
        <v>5.5396000000000001E-2</v>
      </c>
      <c r="W464" s="2">
        <v>7.6560000000000003E-2</v>
      </c>
      <c r="X464" s="2">
        <v>9.8872000000000002E-2</v>
      </c>
      <c r="Y464" s="2">
        <v>8.2112000000000004E-2</v>
      </c>
      <c r="Z464" s="2">
        <v>7.3481000000000005E-2</v>
      </c>
      <c r="AA464" s="2">
        <v>7.7248999999999998E-2</v>
      </c>
      <c r="AB464" s="2">
        <v>5.3397E-2</v>
      </c>
      <c r="AC464" s="2">
        <v>8.8775000000000007E-2</v>
      </c>
      <c r="AD464" s="2">
        <v>0.10990999999999999</v>
      </c>
      <c r="AE464" s="2">
        <v>0.10530399999999999</v>
      </c>
      <c r="AF464" s="2">
        <v>8.9800000000000005E-2</v>
      </c>
      <c r="AG464" s="2">
        <v>6.8951999999999999E-2</v>
      </c>
      <c r="AH464" s="2">
        <v>0.12951099999999999</v>
      </c>
      <c r="AI464" s="2">
        <v>7.7412999999999996E-2</v>
      </c>
      <c r="AJ464" s="2">
        <v>6.2016000000000002E-2</v>
      </c>
      <c r="AK464" s="2">
        <v>6.2600000000000003E-2</v>
      </c>
      <c r="AL464" s="2">
        <v>4.8889000000000002E-2</v>
      </c>
      <c r="AM464" s="2">
        <v>8.1263000000000002E-2</v>
      </c>
      <c r="AN464" s="2">
        <v>2.7247E-2</v>
      </c>
      <c r="AO464" s="2">
        <v>4.4606E-2</v>
      </c>
      <c r="AP464" s="2">
        <v>7.3999999999999996E-2</v>
      </c>
      <c r="AQ464" s="2">
        <v>5.3999999999999999E-2</v>
      </c>
      <c r="AR464" s="2">
        <v>0.10879999999999999</v>
      </c>
      <c r="AS464" s="2">
        <v>0.1048</v>
      </c>
      <c r="AT464" s="2">
        <v>4.9000000000000002E-2</v>
      </c>
      <c r="AU464" s="2">
        <v>6.3E-2</v>
      </c>
      <c r="AV464" s="2">
        <v>9.2119999999999997E-3</v>
      </c>
      <c r="AW464" s="2">
        <v>5.9806999999999999E-2</v>
      </c>
      <c r="AX464" s="2">
        <v>5.3999999999999999E-2</v>
      </c>
      <c r="AY464" s="2">
        <v>5.5E-2</v>
      </c>
      <c r="AZ464" s="2">
        <v>3.2000000000000001E-2</v>
      </c>
      <c r="BA464" s="2">
        <v>3.4700000000000002E-2</v>
      </c>
      <c r="BB464" s="2">
        <v>8.0100000000000005E-2</v>
      </c>
      <c r="BC464" s="2">
        <v>5.96E-2</v>
      </c>
      <c r="BD464" s="2">
        <v>2.9749999999999999E-2</v>
      </c>
      <c r="BE464" s="2">
        <v>8.6099999999999996E-2</v>
      </c>
      <c r="BF464" s="2">
        <v>9.1800000000000007E-2</v>
      </c>
      <c r="BG464" s="58">
        <f>BF464+(BF464*BQ464)</f>
        <v>0.1302967741935484</v>
      </c>
      <c r="BH464" s="38"/>
      <c r="BI464" s="54" t="s">
        <v>126</v>
      </c>
      <c r="BJ464" s="54" t="s">
        <v>119</v>
      </c>
      <c r="BK464" s="2"/>
      <c r="BL464" s="2"/>
      <c r="BM464" s="2">
        <v>6.2E-2</v>
      </c>
      <c r="BN464" s="2">
        <v>8.7999999999999995E-2</v>
      </c>
      <c r="BO464" s="57"/>
      <c r="BP464" s="57"/>
      <c r="BQ464" s="57">
        <f>(BN464-BM464)/BM464</f>
        <v>0.41935483870967732</v>
      </c>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c r="CU464" s="37"/>
      <c r="CV464" s="37"/>
      <c r="CW464" s="37"/>
      <c r="CX464" s="37"/>
      <c r="CY464" s="37"/>
      <c r="CZ464" s="37"/>
      <c r="DA464" s="37"/>
      <c r="DB464" s="37"/>
      <c r="DC464" s="37"/>
      <c r="DD464" s="37"/>
      <c r="DE464" s="37"/>
      <c r="DF464" s="37"/>
      <c r="DG464" s="37"/>
      <c r="DH464" s="37"/>
      <c r="DI464" s="37"/>
      <c r="DJ464" s="37"/>
      <c r="DK464" s="37"/>
      <c r="DL464" s="37"/>
      <c r="DM464" s="37"/>
      <c r="DN464" s="37"/>
      <c r="DO464" s="37"/>
      <c r="DP464" s="37"/>
      <c r="DQ464" s="37"/>
      <c r="DR464" s="37"/>
      <c r="DS464" s="37"/>
      <c r="DT464" s="37"/>
      <c r="DU464" s="37"/>
      <c r="DV464" s="37"/>
      <c r="DW464" s="37"/>
      <c r="DX464" s="37"/>
      <c r="DY464" s="37"/>
      <c r="DZ464" s="37"/>
      <c r="EA464" s="37"/>
      <c r="EB464" s="37"/>
      <c r="EC464" s="37"/>
      <c r="ED464" s="37"/>
      <c r="EE464" s="37"/>
      <c r="EF464" s="37"/>
      <c r="EG464" s="37"/>
      <c r="EH464" s="37"/>
      <c r="EI464" s="37"/>
      <c r="EJ464" s="37"/>
      <c r="EK464" s="37"/>
      <c r="EL464" s="37"/>
      <c r="EM464" s="37"/>
      <c r="EN464" s="37"/>
      <c r="EO464" s="37"/>
      <c r="EP464" s="37"/>
      <c r="EQ464" s="37"/>
      <c r="ER464" s="37"/>
      <c r="ES464" s="37"/>
      <c r="ET464" s="37"/>
      <c r="EU464" s="37"/>
      <c r="EV464" s="37"/>
      <c r="EW464" s="37"/>
      <c r="EX464" s="37"/>
      <c r="EY464" s="37"/>
      <c r="EZ464" s="37"/>
      <c r="FA464" s="37"/>
      <c r="FB464" s="37"/>
      <c r="FC464" s="37"/>
      <c r="FD464" s="37"/>
      <c r="FE464" s="37"/>
      <c r="FF464" s="37"/>
      <c r="FG464" s="37"/>
      <c r="FH464" s="37"/>
      <c r="FI464" s="37"/>
      <c r="FJ464" s="37"/>
      <c r="FK464" s="37"/>
      <c r="FL464" s="37"/>
      <c r="FM464" s="37"/>
      <c r="FN464" s="37"/>
      <c r="FO464" s="37"/>
      <c r="FP464" s="37"/>
      <c r="FQ464" s="37"/>
      <c r="FR464" s="37"/>
      <c r="FS464" s="37"/>
      <c r="FT464" s="37"/>
      <c r="FU464" s="37"/>
      <c r="FV464" s="37"/>
      <c r="FW464" s="37"/>
      <c r="FX464" s="37"/>
      <c r="FY464" s="37"/>
      <c r="FZ464" s="37"/>
      <c r="GA464" s="37"/>
      <c r="GB464" s="37"/>
      <c r="GC464" s="37"/>
      <c r="GD464" s="37"/>
      <c r="GE464" s="37"/>
      <c r="GF464" s="37"/>
      <c r="GG464" s="37"/>
      <c r="GH464" s="37"/>
      <c r="GI464" s="37"/>
      <c r="GJ464" s="37"/>
      <c r="GK464" s="37"/>
      <c r="GL464" s="37"/>
      <c r="GM464" s="37"/>
      <c r="GN464" s="37"/>
      <c r="GO464" s="37"/>
      <c r="GP464" s="37"/>
      <c r="GQ464" s="37"/>
      <c r="GR464" s="37"/>
      <c r="GS464" s="37"/>
      <c r="GT464" s="37"/>
      <c r="GU464" s="37"/>
      <c r="GV464" s="37"/>
      <c r="GW464" s="37"/>
      <c r="GX464" s="37"/>
      <c r="GY464" s="37"/>
      <c r="GZ464" s="37"/>
      <c r="HA464" s="37"/>
      <c r="HB464" s="37"/>
      <c r="HC464" s="37"/>
      <c r="HD464" s="37"/>
      <c r="HE464" s="37"/>
      <c r="HF464" s="37"/>
      <c r="HG464" s="37"/>
      <c r="HH464" s="37"/>
      <c r="HI464" s="37"/>
      <c r="HJ464" s="37"/>
      <c r="HK464" s="37"/>
      <c r="HL464" s="37"/>
      <c r="HM464" s="37"/>
      <c r="HN464" s="37"/>
      <c r="HO464" s="37"/>
      <c r="HP464" s="37"/>
      <c r="HQ464" s="37"/>
      <c r="HR464" s="37"/>
      <c r="HS464" s="37"/>
      <c r="HT464" s="37"/>
      <c r="HU464" s="37"/>
      <c r="HV464" s="37"/>
      <c r="HW464" s="37"/>
      <c r="HX464" s="37"/>
      <c r="HY464" s="37"/>
      <c r="HZ464" s="37"/>
      <c r="IA464" s="37"/>
      <c r="IB464" s="37"/>
      <c r="IC464" s="37"/>
      <c r="ID464" s="37"/>
      <c r="IE464" s="37"/>
      <c r="IF464" s="37"/>
      <c r="IG464" s="37"/>
      <c r="IH464" s="37"/>
      <c r="II464" s="37"/>
      <c r="IJ464" s="37"/>
      <c r="IK464" s="37"/>
      <c r="IL464" s="37"/>
    </row>
    <row r="465" spans="1:246" x14ac:dyDescent="0.2">
      <c r="A465" s="49" t="s">
        <v>127</v>
      </c>
      <c r="B465" s="50" t="s">
        <v>13</v>
      </c>
      <c r="C465" s="50" t="s">
        <v>15</v>
      </c>
      <c r="D465" s="69" t="s">
        <v>127</v>
      </c>
      <c r="E465" s="50" t="s">
        <v>12</v>
      </c>
      <c r="F465" s="1">
        <v>2.0000000000000001E-4</v>
      </c>
      <c r="G465" s="1">
        <v>2.0000000000000001E-4</v>
      </c>
      <c r="H465" s="1">
        <v>2.0000000000000001E-4</v>
      </c>
      <c r="I465" s="1">
        <v>2.0000000000000001E-4</v>
      </c>
      <c r="J465" s="1">
        <v>2.5000000000000001E-4</v>
      </c>
      <c r="K465" s="1">
        <v>4.0000000000000002E-4</v>
      </c>
      <c r="L465" s="1">
        <v>3.3E-4</v>
      </c>
      <c r="M465" s="1">
        <v>1.7160000000000001E-3</v>
      </c>
      <c r="N465" s="1">
        <v>5.156E-3</v>
      </c>
      <c r="O465" s="1">
        <v>4.3196999999999999E-2</v>
      </c>
      <c r="P465" s="1">
        <v>8.5285E-2</v>
      </c>
      <c r="Q465" s="1">
        <v>7.7441999999999997E-2</v>
      </c>
      <c r="R465" s="1">
        <v>1.7142999999999999E-2</v>
      </c>
      <c r="S465" s="1">
        <v>1.2108000000000001E-2</v>
      </c>
      <c r="T465" s="1">
        <v>1.6199999999999999E-2</v>
      </c>
      <c r="U465" s="1">
        <v>8.0689999999999998E-3</v>
      </c>
      <c r="V465" s="1">
        <v>1.9453000000000002E-2</v>
      </c>
      <c r="W465" s="1">
        <v>2.2601E-2</v>
      </c>
      <c r="X465" s="1">
        <v>4.2009999999999999E-2</v>
      </c>
      <c r="Y465" s="1">
        <v>2.3900000000000001E-2</v>
      </c>
      <c r="Z465" s="1">
        <v>1.5963999999999999E-2</v>
      </c>
      <c r="AA465" s="1">
        <v>1.2607999999999999E-2</v>
      </c>
      <c r="AB465" s="1">
        <v>1.7988000000000001E-2</v>
      </c>
      <c r="AC465" s="1">
        <v>3.0251E-2</v>
      </c>
      <c r="AD465" s="1">
        <v>7.4490000000000001E-2</v>
      </c>
      <c r="AE465" s="1">
        <v>6.7962999999999996E-2</v>
      </c>
      <c r="AF465" s="1">
        <v>6.1973E-2</v>
      </c>
      <c r="AG465" s="1">
        <v>4.5995000000000001E-2</v>
      </c>
      <c r="AH465" s="1">
        <v>5.0896999999999998E-2</v>
      </c>
      <c r="AI465" s="1">
        <v>7.3885999999999993E-2</v>
      </c>
      <c r="AJ465" s="1">
        <v>0.15166499999999999</v>
      </c>
      <c r="AK465" s="1">
        <v>0.108109</v>
      </c>
      <c r="AL465" s="1">
        <v>0.178532</v>
      </c>
      <c r="AM465" s="1">
        <v>0.35853400000000002</v>
      </c>
      <c r="AN465" s="1">
        <v>0.37905800000000001</v>
      </c>
      <c r="AO465" s="1">
        <v>0.41070899999999999</v>
      </c>
      <c r="AP465" s="1">
        <v>0.70055000000000001</v>
      </c>
      <c r="AQ465" s="1">
        <v>1.2495000000000001</v>
      </c>
      <c r="AR465" s="1">
        <v>1.919</v>
      </c>
      <c r="AS465" s="1">
        <v>1.4610000000000001</v>
      </c>
      <c r="AT465" s="1">
        <v>1.3340000000000001</v>
      </c>
      <c r="AU465" s="1">
        <v>1.3</v>
      </c>
      <c r="AV465" s="1">
        <v>1.2130000000000001</v>
      </c>
      <c r="AW465" s="1">
        <v>1.3790610000000001</v>
      </c>
      <c r="AX465" s="1">
        <v>0.97312200000000004</v>
      </c>
      <c r="AY465" s="1">
        <v>1.053328</v>
      </c>
      <c r="AZ465" s="1">
        <v>1.2789550000000001</v>
      </c>
      <c r="BA465" s="1">
        <v>1.6951050000000001</v>
      </c>
      <c r="BB465" s="1">
        <v>1.7144870000000001</v>
      </c>
      <c r="BC465" s="1">
        <v>1.697516</v>
      </c>
      <c r="BD465" s="1">
        <v>2.0800420000000002</v>
      </c>
      <c r="BE465" s="1">
        <v>2.3612350000000002</v>
      </c>
      <c r="BF465" s="1">
        <v>3.2742490000000002</v>
      </c>
      <c r="BG465" s="51">
        <f>BF465+(BF465*BQ465)</f>
        <v>3.3458307723332075</v>
      </c>
      <c r="BH465" s="38"/>
      <c r="BI465" s="69" t="s">
        <v>128</v>
      </c>
      <c r="BJ465" s="50" t="s">
        <v>118</v>
      </c>
      <c r="BK465" s="1"/>
      <c r="BL465" s="1"/>
      <c r="BM465" s="1">
        <v>2.653</v>
      </c>
      <c r="BN465" s="1">
        <v>2.7109999999999999</v>
      </c>
      <c r="BO465" s="52"/>
      <c r="BP465" s="52"/>
      <c r="BQ465" s="52">
        <f>(BN465-BM465)/BM465</f>
        <v>2.1862042970222324E-2</v>
      </c>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c r="DL465" s="37"/>
      <c r="DM465" s="37"/>
      <c r="DN465" s="37"/>
      <c r="DO465" s="37"/>
      <c r="DP465" s="37"/>
      <c r="DQ465" s="37"/>
      <c r="DR465" s="37"/>
      <c r="DS465" s="37"/>
      <c r="DT465" s="37"/>
      <c r="DU465" s="37"/>
      <c r="DV465" s="37"/>
      <c r="DW465" s="37"/>
      <c r="DX465" s="37"/>
      <c r="DY465" s="37"/>
      <c r="DZ465" s="37"/>
      <c r="EA465" s="37"/>
      <c r="EB465" s="37"/>
      <c r="EC465" s="37"/>
      <c r="ED465" s="37"/>
      <c r="EE465" s="37"/>
      <c r="EF465" s="37"/>
      <c r="EG465" s="37"/>
      <c r="EH465" s="37"/>
      <c r="EI465" s="37"/>
      <c r="EJ465" s="37"/>
      <c r="EK465" s="37"/>
      <c r="EL465" s="37"/>
      <c r="EM465" s="37"/>
      <c r="EN465" s="37"/>
      <c r="EO465" s="37"/>
      <c r="EP465" s="37"/>
      <c r="EQ465" s="37"/>
      <c r="ER465" s="37"/>
      <c r="ES465" s="37"/>
      <c r="ET465" s="37"/>
      <c r="EU465" s="37"/>
      <c r="EV465" s="37"/>
      <c r="EW465" s="37"/>
      <c r="EX465" s="37"/>
      <c r="EY465" s="37"/>
      <c r="EZ465" s="37"/>
      <c r="FA465" s="37"/>
      <c r="FB465" s="37"/>
      <c r="FC465" s="37"/>
      <c r="FD465" s="37"/>
      <c r="FE465" s="37"/>
      <c r="FF465" s="37"/>
      <c r="FG465" s="37"/>
      <c r="FH465" s="37"/>
      <c r="FI465" s="37"/>
      <c r="FJ465" s="37"/>
      <c r="FK465" s="37"/>
      <c r="FL465" s="37"/>
      <c r="FM465" s="37"/>
      <c r="FN465" s="37"/>
      <c r="FO465" s="37"/>
      <c r="FP465" s="37"/>
      <c r="FQ465" s="37"/>
      <c r="FR465" s="37"/>
      <c r="FS465" s="37"/>
      <c r="FT465" s="37"/>
      <c r="FU465" s="37"/>
      <c r="FV465" s="37"/>
      <c r="FW465" s="37"/>
      <c r="FX465" s="37"/>
      <c r="FY465" s="37"/>
      <c r="FZ465" s="37"/>
      <c r="GA465" s="37"/>
      <c r="GB465" s="37"/>
      <c r="GC465" s="37"/>
      <c r="GD465" s="37"/>
      <c r="GE465" s="37"/>
      <c r="GF465" s="37"/>
      <c r="GG465" s="37"/>
      <c r="GH465" s="37"/>
      <c r="GI465" s="37"/>
      <c r="GJ465" s="37"/>
      <c r="GK465" s="37"/>
      <c r="GL465" s="37"/>
      <c r="GM465" s="37"/>
      <c r="GN465" s="37"/>
      <c r="GO465" s="37"/>
      <c r="GP465" s="37"/>
      <c r="GQ465" s="37"/>
      <c r="GR465" s="37"/>
      <c r="GS465" s="37"/>
      <c r="GT465" s="37"/>
      <c r="GU465" s="37"/>
      <c r="GV465" s="37"/>
      <c r="GW465" s="37"/>
      <c r="GX465" s="37"/>
      <c r="GY465" s="37"/>
      <c r="GZ465" s="37"/>
      <c r="HA465" s="37"/>
      <c r="HB465" s="37"/>
      <c r="HC465" s="37"/>
      <c r="HD465" s="37"/>
      <c r="HE465" s="37"/>
      <c r="HF465" s="37"/>
      <c r="HG465" s="37"/>
      <c r="HH465" s="37"/>
      <c r="HI465" s="37"/>
      <c r="HJ465" s="37"/>
      <c r="HK465" s="37"/>
      <c r="HL465" s="37"/>
      <c r="HM465" s="37"/>
      <c r="HN465" s="37"/>
      <c r="HO465" s="37"/>
      <c r="HP465" s="37"/>
      <c r="HQ465" s="37"/>
      <c r="HR465" s="37"/>
      <c r="HS465" s="37"/>
      <c r="HT465" s="37"/>
      <c r="HU465" s="37"/>
      <c r="HV465" s="37"/>
      <c r="HW465" s="37"/>
      <c r="HX465" s="37"/>
      <c r="HY465" s="37"/>
      <c r="HZ465" s="37"/>
      <c r="IA465" s="37"/>
      <c r="IB465" s="37"/>
      <c r="IC465" s="37"/>
      <c r="ID465" s="37"/>
      <c r="IE465" s="37"/>
      <c r="IF465" s="37"/>
      <c r="IG465" s="37"/>
      <c r="IH465" s="37"/>
      <c r="II465" s="37"/>
      <c r="IJ465" s="37"/>
      <c r="IK465" s="37"/>
      <c r="IL465" s="37"/>
    </row>
    <row r="466" spans="1:246" x14ac:dyDescent="0.2">
      <c r="A466" s="53" t="s">
        <v>127</v>
      </c>
      <c r="B466" s="54" t="s">
        <v>11</v>
      </c>
      <c r="C466" s="54" t="s">
        <v>14</v>
      </c>
      <c r="D466" s="54" t="s">
        <v>127</v>
      </c>
      <c r="E466" s="54" t="s">
        <v>11</v>
      </c>
      <c r="F466" s="55">
        <v>0.75</v>
      </c>
      <c r="G466" s="55">
        <v>0.75</v>
      </c>
      <c r="H466" s="55">
        <v>0.75</v>
      </c>
      <c r="I466" s="55">
        <v>0.75</v>
      </c>
      <c r="J466" s="55">
        <v>0.8</v>
      </c>
      <c r="K466" s="55">
        <v>0.75</v>
      </c>
      <c r="L466" s="55">
        <v>1.212121</v>
      </c>
      <c r="M466" s="55">
        <v>0.529138</v>
      </c>
      <c r="N466" s="55">
        <v>0.9445309999999999</v>
      </c>
      <c r="O466" s="55">
        <v>0.78778599999999999</v>
      </c>
      <c r="P466" s="55">
        <v>0.645061</v>
      </c>
      <c r="Q466" s="55">
        <v>0.32846500000000001</v>
      </c>
      <c r="R466" s="55">
        <v>0.63862799999999997</v>
      </c>
      <c r="S466" s="55">
        <v>0.725553</v>
      </c>
      <c r="T466" s="55">
        <v>0.76463000000000003</v>
      </c>
      <c r="U466" s="55">
        <v>1.116495</v>
      </c>
      <c r="V466" s="55">
        <v>0.84614200000000006</v>
      </c>
      <c r="W466" s="55">
        <v>1.067475</v>
      </c>
      <c r="X466" s="55">
        <v>0.99692900000000007</v>
      </c>
      <c r="Y466" s="55">
        <v>0.74824299999999999</v>
      </c>
      <c r="Z466" s="55">
        <v>0.94180699999999995</v>
      </c>
      <c r="AA466" s="55">
        <v>0.57645900000000005</v>
      </c>
      <c r="AB466" s="55">
        <v>0.98365599999999997</v>
      </c>
      <c r="AC466" s="55">
        <v>1.086576</v>
      </c>
      <c r="AD466" s="55">
        <v>1.179084</v>
      </c>
      <c r="AE466" s="55">
        <v>1.235525</v>
      </c>
      <c r="AF466" s="55">
        <v>1.1866139999999998</v>
      </c>
      <c r="AG466" s="55">
        <v>1.403305</v>
      </c>
      <c r="AH466" s="55">
        <v>1.5810759999999999</v>
      </c>
      <c r="AI466" s="55">
        <v>1.3615429999999999</v>
      </c>
      <c r="AJ466" s="55">
        <v>1.1383510000000001</v>
      </c>
      <c r="AK466" s="55">
        <v>1.6659299999999999</v>
      </c>
      <c r="AL466" s="55">
        <v>1.725293</v>
      </c>
      <c r="AM466" s="55">
        <v>0.74858199999999997</v>
      </c>
      <c r="AN466" s="55">
        <v>1.4822379999999999</v>
      </c>
      <c r="AO466" s="55">
        <v>1.530546</v>
      </c>
      <c r="AP466" s="55">
        <v>1.2274639999999999</v>
      </c>
      <c r="AQ466" s="55">
        <v>1.355742</v>
      </c>
      <c r="AR466" s="55">
        <v>1.2662850000000001</v>
      </c>
      <c r="AS466" s="55">
        <v>1.217659</v>
      </c>
      <c r="AT466" s="55">
        <v>1.31934</v>
      </c>
      <c r="AU466" s="55">
        <v>0.67307700000000004</v>
      </c>
      <c r="AV466" s="55">
        <v>1.4072549999999999</v>
      </c>
      <c r="AW466" s="55">
        <v>1.1212839999999999</v>
      </c>
      <c r="AX466" s="55">
        <v>1.47949</v>
      </c>
      <c r="AY466" s="55">
        <v>0.54694500000000001</v>
      </c>
      <c r="AZ466" s="55">
        <v>0.95077600000000007</v>
      </c>
      <c r="BA466" s="55">
        <v>1.0891729999999999</v>
      </c>
      <c r="BB466" s="55">
        <v>1.121394</v>
      </c>
      <c r="BC466" s="55">
        <v>1.1251639999999998</v>
      </c>
      <c r="BD466" s="55">
        <v>1.1352580000000001</v>
      </c>
      <c r="BE466" s="55">
        <v>1.4526270000000001</v>
      </c>
      <c r="BF466" s="55">
        <v>1.2657959999999999</v>
      </c>
      <c r="BG466" s="56">
        <f>BG467/BG465</f>
        <v>1.1140275453396542</v>
      </c>
      <c r="BH466" s="38"/>
      <c r="BI466" s="54"/>
      <c r="BJ466" s="54"/>
      <c r="BK466" s="55"/>
      <c r="BL466" s="55"/>
      <c r="BM466" s="55"/>
      <c r="BN466" s="55"/>
      <c r="BO466" s="57"/>
      <c r="BP466" s="57"/>
      <c r="BQ466" s="5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c r="DL466" s="37"/>
      <c r="DM466" s="37"/>
      <c r="DN466" s="37"/>
      <c r="DO466" s="37"/>
      <c r="DP466" s="37"/>
      <c r="DQ466" s="37"/>
      <c r="DR466" s="37"/>
      <c r="DS466" s="37"/>
      <c r="DT466" s="37"/>
      <c r="DU466" s="37"/>
      <c r="DV466" s="37"/>
      <c r="DW466" s="37"/>
      <c r="DX466" s="37"/>
      <c r="DY466" s="37"/>
      <c r="DZ466" s="37"/>
      <c r="EA466" s="37"/>
      <c r="EB466" s="37"/>
      <c r="EC466" s="37"/>
      <c r="ED466" s="37"/>
      <c r="EE466" s="37"/>
      <c r="EF466" s="37"/>
      <c r="EG466" s="37"/>
      <c r="EH466" s="37"/>
      <c r="EI466" s="37"/>
      <c r="EJ466" s="37"/>
      <c r="EK466" s="37"/>
      <c r="EL466" s="37"/>
      <c r="EM466" s="37"/>
      <c r="EN466" s="37"/>
      <c r="EO466" s="37"/>
      <c r="EP466" s="37"/>
      <c r="EQ466" s="37"/>
      <c r="ER466" s="37"/>
      <c r="ES466" s="37"/>
      <c r="ET466" s="37"/>
      <c r="EU466" s="37"/>
      <c r="EV466" s="37"/>
      <c r="EW466" s="37"/>
      <c r="EX466" s="37"/>
      <c r="EY466" s="37"/>
      <c r="EZ466" s="37"/>
      <c r="FA466" s="37"/>
      <c r="FB466" s="37"/>
      <c r="FC466" s="37"/>
      <c r="FD466" s="37"/>
      <c r="FE466" s="37"/>
      <c r="FF466" s="37"/>
      <c r="FG466" s="37"/>
      <c r="FH466" s="37"/>
      <c r="FI466" s="37"/>
      <c r="FJ466" s="37"/>
      <c r="FK466" s="37"/>
      <c r="FL466" s="37"/>
      <c r="FM466" s="37"/>
      <c r="FN466" s="37"/>
      <c r="FO466" s="37"/>
      <c r="FP466" s="37"/>
      <c r="FQ466" s="37"/>
      <c r="FR466" s="37"/>
      <c r="FS466" s="37"/>
      <c r="FT466" s="37"/>
      <c r="FU466" s="37"/>
      <c r="FV466" s="37"/>
      <c r="FW466" s="37"/>
      <c r="FX466" s="37"/>
      <c r="FY466" s="37"/>
      <c r="FZ466" s="37"/>
      <c r="GA466" s="37"/>
      <c r="GB466" s="37"/>
      <c r="GC466" s="37"/>
      <c r="GD466" s="37"/>
      <c r="GE466" s="37"/>
      <c r="GF466" s="37"/>
      <c r="GG466" s="37"/>
      <c r="GH466" s="37"/>
      <c r="GI466" s="37"/>
      <c r="GJ466" s="37"/>
      <c r="GK466" s="37"/>
      <c r="GL466" s="37"/>
      <c r="GM466" s="37"/>
      <c r="GN466" s="37"/>
      <c r="GO466" s="37"/>
      <c r="GP466" s="37"/>
      <c r="GQ466" s="37"/>
      <c r="GR466" s="37"/>
      <c r="GS466" s="37"/>
      <c r="GT466" s="37"/>
      <c r="GU466" s="37"/>
      <c r="GV466" s="37"/>
      <c r="GW466" s="37"/>
      <c r="GX466" s="37"/>
      <c r="GY466" s="37"/>
      <c r="GZ466" s="37"/>
      <c r="HA466" s="37"/>
      <c r="HB466" s="37"/>
      <c r="HC466" s="37"/>
      <c r="HD466" s="37"/>
      <c r="HE466" s="37"/>
      <c r="HF466" s="37"/>
      <c r="HG466" s="37"/>
      <c r="HH466" s="37"/>
      <c r="HI466" s="37"/>
      <c r="HJ466" s="37"/>
      <c r="HK466" s="37"/>
      <c r="HL466" s="37"/>
      <c r="HM466" s="37"/>
      <c r="HN466" s="37"/>
      <c r="HO466" s="37"/>
      <c r="HP466" s="37"/>
      <c r="HQ466" s="37"/>
      <c r="HR466" s="37"/>
      <c r="HS466" s="37"/>
      <c r="HT466" s="37"/>
      <c r="HU466" s="37"/>
      <c r="HV466" s="37"/>
      <c r="HW466" s="37"/>
      <c r="HX466" s="37"/>
      <c r="HY466" s="37"/>
      <c r="HZ466" s="37"/>
      <c r="IA466" s="37"/>
      <c r="IB466" s="37"/>
      <c r="IC466" s="37"/>
      <c r="ID466" s="37"/>
      <c r="IE466" s="37"/>
      <c r="IF466" s="37"/>
      <c r="IG466" s="37"/>
      <c r="IH466" s="37"/>
      <c r="II466" s="37"/>
      <c r="IJ466" s="37"/>
      <c r="IK466" s="37"/>
      <c r="IL466" s="37"/>
    </row>
    <row r="467" spans="1:246" x14ac:dyDescent="0.2">
      <c r="A467" s="53" t="s">
        <v>127</v>
      </c>
      <c r="B467" s="54" t="s">
        <v>112</v>
      </c>
      <c r="C467" s="54" t="s">
        <v>113</v>
      </c>
      <c r="D467" s="54" t="s">
        <v>127</v>
      </c>
      <c r="E467" s="54" t="s">
        <v>114</v>
      </c>
      <c r="F467" s="2">
        <v>1.4999999999999999E-4</v>
      </c>
      <c r="G467" s="2">
        <v>1.4999999999999999E-4</v>
      </c>
      <c r="H467" s="2">
        <v>1.4999999999999999E-4</v>
      </c>
      <c r="I467" s="2">
        <v>1.4999999999999999E-4</v>
      </c>
      <c r="J467" s="2">
        <v>2.0000000000000001E-4</v>
      </c>
      <c r="K467" s="2">
        <v>2.9999999999999997E-4</v>
      </c>
      <c r="L467" s="2">
        <v>4.0000000000000002E-4</v>
      </c>
      <c r="M467" s="2">
        <v>9.0799999999999995E-4</v>
      </c>
      <c r="N467" s="2">
        <v>4.8700000000000002E-3</v>
      </c>
      <c r="O467" s="2">
        <v>3.4029999999999998E-2</v>
      </c>
      <c r="P467" s="2">
        <v>5.5014E-2</v>
      </c>
      <c r="Q467" s="2">
        <v>2.5437000000000001E-2</v>
      </c>
      <c r="R467" s="2">
        <v>1.0947999999999999E-2</v>
      </c>
      <c r="S467" s="2">
        <v>8.7849999999999994E-3</v>
      </c>
      <c r="T467" s="2">
        <v>1.2387E-2</v>
      </c>
      <c r="U467" s="2">
        <v>9.0089999999999996E-3</v>
      </c>
      <c r="V467" s="2">
        <v>1.6459999999999999E-2</v>
      </c>
      <c r="W467" s="2">
        <v>2.4126000000000002E-2</v>
      </c>
      <c r="X467" s="2">
        <v>4.1881000000000002E-2</v>
      </c>
      <c r="Y467" s="2">
        <v>1.7883E-2</v>
      </c>
      <c r="Z467" s="2">
        <v>1.5035E-2</v>
      </c>
      <c r="AA467" s="2">
        <v>7.2680000000000002E-3</v>
      </c>
      <c r="AB467" s="2">
        <v>1.7694000000000001E-2</v>
      </c>
      <c r="AC467" s="2">
        <v>3.2870000000000003E-2</v>
      </c>
      <c r="AD467" s="2">
        <v>8.7830000000000005E-2</v>
      </c>
      <c r="AE467" s="2">
        <v>8.3970000000000003E-2</v>
      </c>
      <c r="AF467" s="2">
        <v>7.3538000000000006E-2</v>
      </c>
      <c r="AG467" s="2">
        <v>6.4545000000000005E-2</v>
      </c>
      <c r="AH467" s="2">
        <v>8.0472000000000002E-2</v>
      </c>
      <c r="AI467" s="2">
        <v>0.10059899999999999</v>
      </c>
      <c r="AJ467" s="2">
        <v>0.172648</v>
      </c>
      <c r="AK467" s="2">
        <v>0.18010200000000001</v>
      </c>
      <c r="AL467" s="2">
        <v>0.30802000000000002</v>
      </c>
      <c r="AM467" s="2">
        <v>0.26839200000000002</v>
      </c>
      <c r="AN467" s="2">
        <v>0.56185399999999996</v>
      </c>
      <c r="AO467" s="2">
        <v>0.62860899999999997</v>
      </c>
      <c r="AP467" s="2">
        <v>0.8599</v>
      </c>
      <c r="AQ467" s="2">
        <v>1.694</v>
      </c>
      <c r="AR467" s="2">
        <v>2.4300000000000002</v>
      </c>
      <c r="AS467" s="2">
        <v>1.7789999999999999</v>
      </c>
      <c r="AT467" s="2">
        <v>1.76</v>
      </c>
      <c r="AU467" s="2">
        <v>0.875</v>
      </c>
      <c r="AV467" s="2">
        <v>1.7070000000000001</v>
      </c>
      <c r="AW467" s="2">
        <v>1.546319</v>
      </c>
      <c r="AX467" s="2">
        <v>1.439724</v>
      </c>
      <c r="AY467" s="2">
        <v>0.57611299999999999</v>
      </c>
      <c r="AZ467" s="2">
        <v>1.216</v>
      </c>
      <c r="BA467" s="2">
        <v>1.8462620000000001</v>
      </c>
      <c r="BB467" s="2">
        <v>1.9226160000000001</v>
      </c>
      <c r="BC467" s="2">
        <v>1.9099839999999999</v>
      </c>
      <c r="BD467" s="2">
        <v>2.3613849999999998</v>
      </c>
      <c r="BE467" s="2">
        <v>3.4299940000000002</v>
      </c>
      <c r="BF467" s="2">
        <v>4.1445309999999997</v>
      </c>
      <c r="BG467" s="58">
        <f>BF467+(BF467*BQ467)</f>
        <v>3.7273476424242422</v>
      </c>
      <c r="BH467" s="38"/>
      <c r="BI467" s="54" t="s">
        <v>128</v>
      </c>
      <c r="BJ467" s="54" t="s">
        <v>119</v>
      </c>
      <c r="BK467" s="2"/>
      <c r="BL467" s="2"/>
      <c r="BM467" s="2">
        <v>3.7949999999999999</v>
      </c>
      <c r="BN467" s="2">
        <v>3.4129999999999998</v>
      </c>
      <c r="BO467" s="57"/>
      <c r="BP467" s="57"/>
      <c r="BQ467" s="57">
        <f>(BN467-BM467)/BM467</f>
        <v>-0.10065876152832678</v>
      </c>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c r="CY467" s="37"/>
      <c r="CZ467" s="37"/>
      <c r="DA467" s="37"/>
      <c r="DB467" s="37"/>
      <c r="DC467" s="37"/>
      <c r="DD467" s="37"/>
      <c r="DE467" s="37"/>
      <c r="DF467" s="37"/>
      <c r="DG467" s="37"/>
      <c r="DH467" s="37"/>
      <c r="DI467" s="37"/>
      <c r="DJ467" s="37"/>
      <c r="DK467" s="37"/>
      <c r="DL467" s="37"/>
      <c r="DM467" s="37"/>
      <c r="DN467" s="37"/>
      <c r="DO467" s="37"/>
      <c r="DP467" s="37"/>
      <c r="DQ467" s="37"/>
      <c r="DR467" s="37"/>
      <c r="DS467" s="37"/>
      <c r="DT467" s="37"/>
      <c r="DU467" s="37"/>
      <c r="DV467" s="37"/>
      <c r="DW467" s="37"/>
      <c r="DX467" s="37"/>
      <c r="DY467" s="37"/>
      <c r="DZ467" s="37"/>
      <c r="EA467" s="37"/>
      <c r="EB467" s="37"/>
      <c r="EC467" s="37"/>
      <c r="ED467" s="37"/>
      <c r="EE467" s="37"/>
      <c r="EF467" s="37"/>
      <c r="EG467" s="37"/>
      <c r="EH467" s="37"/>
      <c r="EI467" s="37"/>
      <c r="EJ467" s="37"/>
      <c r="EK467" s="37"/>
      <c r="EL467" s="37"/>
      <c r="EM467" s="37"/>
      <c r="EN467" s="37"/>
      <c r="EO467" s="37"/>
      <c r="EP467" s="37"/>
      <c r="EQ467" s="37"/>
      <c r="ER467" s="37"/>
      <c r="ES467" s="37"/>
      <c r="ET467" s="37"/>
      <c r="EU467" s="37"/>
      <c r="EV467" s="37"/>
      <c r="EW467" s="37"/>
      <c r="EX467" s="37"/>
      <c r="EY467" s="37"/>
      <c r="EZ467" s="37"/>
      <c r="FA467" s="37"/>
      <c r="FB467" s="37"/>
      <c r="FC467" s="37"/>
      <c r="FD467" s="37"/>
      <c r="FE467" s="37"/>
      <c r="FF467" s="37"/>
      <c r="FG467" s="37"/>
      <c r="FH467" s="37"/>
      <c r="FI467" s="37"/>
      <c r="FJ467" s="37"/>
      <c r="FK467" s="37"/>
      <c r="FL467" s="37"/>
      <c r="FM467" s="37"/>
      <c r="FN467" s="37"/>
      <c r="FO467" s="37"/>
      <c r="FP467" s="37"/>
      <c r="FQ467" s="37"/>
      <c r="FR467" s="37"/>
      <c r="FS467" s="37"/>
      <c r="FT467" s="37"/>
      <c r="FU467" s="37"/>
      <c r="FV467" s="37"/>
      <c r="FW467" s="37"/>
      <c r="FX467" s="37"/>
      <c r="FY467" s="37"/>
      <c r="FZ467" s="37"/>
      <c r="GA467" s="37"/>
      <c r="GB467" s="37"/>
      <c r="GC467" s="37"/>
      <c r="GD467" s="37"/>
      <c r="GE467" s="37"/>
      <c r="GF467" s="37"/>
      <c r="GG467" s="37"/>
      <c r="GH467" s="37"/>
      <c r="GI467" s="37"/>
      <c r="GJ467" s="37"/>
      <c r="GK467" s="37"/>
      <c r="GL467" s="37"/>
      <c r="GM467" s="37"/>
      <c r="GN467" s="37"/>
      <c r="GO467" s="37"/>
      <c r="GP467" s="37"/>
      <c r="GQ467" s="37"/>
      <c r="GR467" s="37"/>
      <c r="GS467" s="37"/>
      <c r="GT467" s="37"/>
      <c r="GU467" s="37"/>
      <c r="GV467" s="37"/>
      <c r="GW467" s="37"/>
      <c r="GX467" s="37"/>
      <c r="GY467" s="37"/>
      <c r="GZ467" s="37"/>
      <c r="HA467" s="37"/>
      <c r="HB467" s="37"/>
      <c r="HC467" s="37"/>
      <c r="HD467" s="37"/>
      <c r="HE467" s="37"/>
      <c r="HF467" s="37"/>
      <c r="HG467" s="37"/>
      <c r="HH467" s="37"/>
      <c r="HI467" s="37"/>
      <c r="HJ467" s="37"/>
      <c r="HK467" s="37"/>
      <c r="HL467" s="37"/>
      <c r="HM467" s="37"/>
      <c r="HN467" s="37"/>
      <c r="HO467" s="37"/>
      <c r="HP467" s="37"/>
      <c r="HQ467" s="37"/>
      <c r="HR467" s="37"/>
      <c r="HS467" s="37"/>
      <c r="HT467" s="37"/>
      <c r="HU467" s="37"/>
      <c r="HV467" s="37"/>
      <c r="HW467" s="37"/>
      <c r="HX467" s="37"/>
      <c r="HY467" s="37"/>
      <c r="HZ467" s="37"/>
      <c r="IA467" s="37"/>
      <c r="IB467" s="37"/>
      <c r="IC467" s="37"/>
      <c r="ID467" s="37"/>
      <c r="IE467" s="37"/>
      <c r="IF467" s="37"/>
      <c r="IG467" s="37"/>
      <c r="IH467" s="37"/>
      <c r="II467" s="37"/>
      <c r="IJ467" s="37"/>
      <c r="IK467" s="37"/>
      <c r="IL467" s="37"/>
    </row>
    <row r="468" spans="1:246" x14ac:dyDescent="0.2">
      <c r="A468" s="49" t="s">
        <v>129</v>
      </c>
      <c r="B468" s="50" t="s">
        <v>13</v>
      </c>
      <c r="C468" s="50" t="s">
        <v>15</v>
      </c>
      <c r="D468" s="69" t="s">
        <v>129</v>
      </c>
      <c r="E468" s="50" t="s">
        <v>12</v>
      </c>
      <c r="F468" s="1">
        <v>2.7550000000000001E-3</v>
      </c>
      <c r="G468" s="1">
        <v>1.812E-3</v>
      </c>
      <c r="H468" s="1">
        <v>3.9370000000000004E-3</v>
      </c>
      <c r="I468" s="1">
        <v>3.7499999999999999E-3</v>
      </c>
      <c r="J468" s="1">
        <v>3.1380000000000002E-3</v>
      </c>
      <c r="K468" s="1">
        <v>5.2240000000000003E-3</v>
      </c>
      <c r="L468" s="1">
        <v>3.9060000000000002E-3</v>
      </c>
      <c r="M468" s="1">
        <v>6.0460000000000002E-3</v>
      </c>
      <c r="N468" s="1">
        <v>1.3642E-2</v>
      </c>
      <c r="O468" s="1">
        <v>2.5981000000000001E-2</v>
      </c>
      <c r="P468" s="1">
        <v>7.5716000000000006E-2</v>
      </c>
      <c r="Q468" s="1">
        <v>0.29501899999999998</v>
      </c>
      <c r="R468" s="1">
        <v>0.24184</v>
      </c>
      <c r="S468" s="1">
        <v>0.15057799999999999</v>
      </c>
      <c r="T468" s="1">
        <v>0.20947399999999999</v>
      </c>
      <c r="U468" s="1">
        <v>0.13688</v>
      </c>
      <c r="V468" s="1">
        <v>0.13463700000000001</v>
      </c>
      <c r="W468" s="1">
        <v>0.220442</v>
      </c>
      <c r="X468" s="1">
        <v>0.26066299999999998</v>
      </c>
      <c r="Y468" s="1">
        <v>0.22112599999999999</v>
      </c>
      <c r="Z468" s="1">
        <v>0.19770599999999999</v>
      </c>
      <c r="AA468" s="1">
        <v>0.17754700000000001</v>
      </c>
      <c r="AB468" s="1">
        <v>0.17605100000000001</v>
      </c>
      <c r="AC468" s="1">
        <v>0.23351</v>
      </c>
      <c r="AD468" s="1">
        <v>0.35399999999999998</v>
      </c>
      <c r="AE468" s="1">
        <v>0.27685300000000002</v>
      </c>
      <c r="AF468" s="1">
        <v>0.19281200000000001</v>
      </c>
      <c r="AG468" s="1">
        <v>0.19989000000000001</v>
      </c>
      <c r="AH468" s="1">
        <v>0.18476699999999999</v>
      </c>
      <c r="AI468" s="1">
        <v>6.6411999999999999E-2</v>
      </c>
      <c r="AJ468" s="1">
        <v>0.166408</v>
      </c>
      <c r="AK468" s="1">
        <v>7.8649999999999998E-2</v>
      </c>
      <c r="AL468" s="1">
        <v>5.9684000000000001E-2</v>
      </c>
      <c r="AM468" s="1">
        <v>0.112707</v>
      </c>
      <c r="AN468" s="1">
        <v>0.135661</v>
      </c>
      <c r="AO468" s="1">
        <v>8.2360000000000003E-2</v>
      </c>
      <c r="AP468" s="1">
        <v>0.13880000000000001</v>
      </c>
      <c r="AQ468" s="1">
        <v>9.2399999999999996E-2</v>
      </c>
      <c r="AR468" s="1">
        <v>0.16750000000000001</v>
      </c>
      <c r="AS468" s="1">
        <v>0.16200000000000001</v>
      </c>
      <c r="AT468" s="1">
        <v>8.2000000000000003E-2</v>
      </c>
      <c r="AU468" s="1">
        <v>7.9000000000000001E-2</v>
      </c>
      <c r="AV468" s="1">
        <v>4.7407999999999999E-2</v>
      </c>
      <c r="AW468" s="1">
        <v>7.2444999999999996E-2</v>
      </c>
      <c r="AX468" s="1">
        <v>4.7877999999999997E-2</v>
      </c>
      <c r="AY468" s="1">
        <v>7.7516000000000002E-2</v>
      </c>
      <c r="AZ468" s="1">
        <v>1.7000000000000001E-2</v>
      </c>
      <c r="BA468" s="1">
        <v>4.8399999999999999E-2</v>
      </c>
      <c r="BB468" s="1">
        <v>5.1799999999999999E-2</v>
      </c>
      <c r="BC468" s="1">
        <v>2.6599999999999999E-2</v>
      </c>
      <c r="BD468" s="1">
        <v>3.7177000000000002E-2</v>
      </c>
      <c r="BE468" s="1">
        <v>4.02E-2</v>
      </c>
      <c r="BF468" s="1">
        <v>3.0300000000000001E-2</v>
      </c>
      <c r="BG468" s="51">
        <f>BF468+(BF468*BQ468)</f>
        <v>4.0399999999999998E-2</v>
      </c>
      <c r="BH468" s="38"/>
      <c r="BI468" s="69" t="s">
        <v>130</v>
      </c>
      <c r="BJ468" s="50" t="s">
        <v>118</v>
      </c>
      <c r="BK468" s="1"/>
      <c r="BL468" s="1"/>
      <c r="BM468" s="1">
        <v>2.7E-2</v>
      </c>
      <c r="BN468" s="1">
        <v>3.5999999999999997E-2</v>
      </c>
      <c r="BO468" s="52"/>
      <c r="BP468" s="52"/>
      <c r="BQ468" s="52">
        <f>(BN468-BM468)/BM468</f>
        <v>0.33333333333333326</v>
      </c>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c r="DL468" s="37"/>
      <c r="DM468" s="37"/>
      <c r="DN468" s="37"/>
      <c r="DO468" s="37"/>
      <c r="DP468" s="37"/>
      <c r="DQ468" s="37"/>
      <c r="DR468" s="37"/>
      <c r="DS468" s="37"/>
      <c r="DT468" s="37"/>
      <c r="DU468" s="37"/>
      <c r="DV468" s="37"/>
      <c r="DW468" s="37"/>
      <c r="DX468" s="37"/>
      <c r="DY468" s="37"/>
      <c r="DZ468" s="37"/>
      <c r="EA468" s="37"/>
      <c r="EB468" s="37"/>
      <c r="EC468" s="37"/>
      <c r="ED468" s="37"/>
      <c r="EE468" s="37"/>
      <c r="EF468" s="37"/>
      <c r="EG468" s="37"/>
      <c r="EH468" s="37"/>
      <c r="EI468" s="37"/>
      <c r="EJ468" s="37"/>
      <c r="EK468" s="37"/>
      <c r="EL468" s="37"/>
      <c r="EM468" s="37"/>
      <c r="EN468" s="37"/>
      <c r="EO468" s="37"/>
      <c r="EP468" s="37"/>
      <c r="EQ468" s="37"/>
      <c r="ER468" s="37"/>
      <c r="ES468" s="37"/>
      <c r="ET468" s="37"/>
      <c r="EU468" s="37"/>
      <c r="EV468" s="37"/>
      <c r="EW468" s="37"/>
      <c r="EX468" s="37"/>
      <c r="EY468" s="37"/>
      <c r="EZ468" s="37"/>
      <c r="FA468" s="37"/>
      <c r="FB468" s="37"/>
      <c r="FC468" s="37"/>
      <c r="FD468" s="37"/>
      <c r="FE468" s="37"/>
      <c r="FF468" s="37"/>
      <c r="FG468" s="37"/>
      <c r="FH468" s="37"/>
      <c r="FI468" s="37"/>
      <c r="FJ468" s="37"/>
      <c r="FK468" s="37"/>
      <c r="FL468" s="37"/>
      <c r="FM468" s="37"/>
      <c r="FN468" s="37"/>
      <c r="FO468" s="37"/>
      <c r="FP468" s="37"/>
      <c r="FQ468" s="37"/>
      <c r="FR468" s="37"/>
      <c r="FS468" s="37"/>
      <c r="FT468" s="37"/>
      <c r="FU468" s="37"/>
      <c r="FV468" s="37"/>
      <c r="FW468" s="37"/>
      <c r="FX468" s="37"/>
      <c r="FY468" s="37"/>
      <c r="FZ468" s="37"/>
      <c r="GA468" s="37"/>
      <c r="GB468" s="37"/>
      <c r="GC468" s="37"/>
      <c r="GD468" s="37"/>
      <c r="GE468" s="37"/>
      <c r="GF468" s="37"/>
      <c r="GG468" s="37"/>
      <c r="GH468" s="37"/>
      <c r="GI468" s="37"/>
      <c r="GJ468" s="37"/>
      <c r="GK468" s="37"/>
      <c r="GL468" s="37"/>
      <c r="GM468" s="37"/>
      <c r="GN468" s="37"/>
      <c r="GO468" s="37"/>
      <c r="GP468" s="37"/>
      <c r="GQ468" s="37"/>
      <c r="GR468" s="37"/>
      <c r="GS468" s="37"/>
      <c r="GT468" s="37"/>
      <c r="GU468" s="37"/>
      <c r="GV468" s="37"/>
      <c r="GW468" s="37"/>
      <c r="GX468" s="37"/>
      <c r="GY468" s="37"/>
      <c r="GZ468" s="37"/>
      <c r="HA468" s="37"/>
      <c r="HB468" s="37"/>
      <c r="HC468" s="37"/>
      <c r="HD468" s="37"/>
      <c r="HE468" s="37"/>
      <c r="HF468" s="37"/>
      <c r="HG468" s="37"/>
      <c r="HH468" s="37"/>
      <c r="HI468" s="37"/>
      <c r="HJ468" s="37"/>
      <c r="HK468" s="37"/>
      <c r="HL468" s="37"/>
      <c r="HM468" s="37"/>
      <c r="HN468" s="37"/>
      <c r="HO468" s="37"/>
      <c r="HP468" s="37"/>
      <c r="HQ468" s="37"/>
      <c r="HR468" s="37"/>
      <c r="HS468" s="37"/>
      <c r="HT468" s="37"/>
      <c r="HU468" s="37"/>
      <c r="HV468" s="37"/>
      <c r="HW468" s="37"/>
      <c r="HX468" s="37"/>
      <c r="HY468" s="37"/>
      <c r="HZ468" s="37"/>
      <c r="IA468" s="37"/>
      <c r="IB468" s="37"/>
      <c r="IC468" s="37"/>
      <c r="ID468" s="37"/>
      <c r="IE468" s="37"/>
      <c r="IF468" s="37"/>
      <c r="IG468" s="37"/>
      <c r="IH468" s="37"/>
      <c r="II468" s="37"/>
      <c r="IJ468" s="37"/>
      <c r="IK468" s="37"/>
      <c r="IL468" s="37"/>
    </row>
    <row r="469" spans="1:246" x14ac:dyDescent="0.2">
      <c r="A469" s="53" t="s">
        <v>129</v>
      </c>
      <c r="B469" s="54" t="s">
        <v>11</v>
      </c>
      <c r="C469" s="54" t="s">
        <v>14</v>
      </c>
      <c r="D469" s="54" t="s">
        <v>129</v>
      </c>
      <c r="E469" s="54" t="s">
        <v>11</v>
      </c>
      <c r="F469" s="55">
        <v>0.73176000000000008</v>
      </c>
      <c r="G469" s="55">
        <v>0.66611500000000001</v>
      </c>
      <c r="H469" s="55">
        <v>0.67741899999999999</v>
      </c>
      <c r="I469" s="55">
        <v>0.58533299999999999</v>
      </c>
      <c r="J469" s="55">
        <v>0.63543700000000003</v>
      </c>
      <c r="K469" s="55">
        <v>0.65256499999999995</v>
      </c>
      <c r="L469" s="55">
        <v>0.49462399999999995</v>
      </c>
      <c r="M469" s="55">
        <v>0.52811799999999998</v>
      </c>
      <c r="N469" s="55">
        <v>0.45799700000000004</v>
      </c>
      <c r="O469" s="55">
        <v>0.50995000000000001</v>
      </c>
      <c r="P469" s="55">
        <v>0.77855399999999997</v>
      </c>
      <c r="Q469" s="55">
        <v>0.50007299999999999</v>
      </c>
      <c r="R469" s="55">
        <v>0.42205200000000004</v>
      </c>
      <c r="S469" s="55">
        <v>0.560002</v>
      </c>
      <c r="T469" s="55">
        <v>0.54123699999999997</v>
      </c>
      <c r="U469" s="55">
        <v>0.58768299999999996</v>
      </c>
      <c r="V469" s="55">
        <v>0.55616999999999994</v>
      </c>
      <c r="W469" s="55">
        <v>0.71789399999999992</v>
      </c>
      <c r="X469" s="55">
        <v>0.71434399999999998</v>
      </c>
      <c r="Y469" s="55">
        <v>0.64066599999999996</v>
      </c>
      <c r="Z469" s="55">
        <v>0.70306400000000002</v>
      </c>
      <c r="AA469" s="55">
        <v>0.64840900000000001</v>
      </c>
      <c r="AB469" s="55">
        <v>0.59085699999999997</v>
      </c>
      <c r="AC469" s="55">
        <v>0.72956599999999994</v>
      </c>
      <c r="AD469" s="55">
        <v>0.82768399999999998</v>
      </c>
      <c r="AE469" s="55">
        <v>0.77658500000000008</v>
      </c>
      <c r="AF469" s="55">
        <v>0.71306199999999997</v>
      </c>
      <c r="AG469" s="55">
        <v>1.0790629999999999</v>
      </c>
      <c r="AH469" s="55">
        <v>0.92867800000000011</v>
      </c>
      <c r="AI469" s="55">
        <v>1.101985</v>
      </c>
      <c r="AJ469" s="55">
        <v>0.91041900000000009</v>
      </c>
      <c r="AK469" s="55">
        <v>1.0680229999999999</v>
      </c>
      <c r="AL469" s="55">
        <v>0.83519900000000002</v>
      </c>
      <c r="AM469" s="55">
        <v>0.92914400000000008</v>
      </c>
      <c r="AN469" s="55">
        <v>0.82381800000000005</v>
      </c>
      <c r="AO469" s="55">
        <v>0.83110699999999993</v>
      </c>
      <c r="AP469" s="55">
        <v>1.030259</v>
      </c>
      <c r="AQ469" s="55">
        <v>1.0606059999999999</v>
      </c>
      <c r="AR469" s="55">
        <v>1.2477610000000001</v>
      </c>
      <c r="AS469" s="55">
        <v>1.049383</v>
      </c>
      <c r="AT469" s="55">
        <v>0.93902399999999997</v>
      </c>
      <c r="AU469" s="55">
        <v>0.88607599999999997</v>
      </c>
      <c r="AV469" s="55">
        <v>0.54178599999999999</v>
      </c>
      <c r="AW469" s="55">
        <v>0.78251099999999996</v>
      </c>
      <c r="AX469" s="55">
        <v>1.2711889999999999</v>
      </c>
      <c r="AY469" s="55">
        <v>1.2642549999999999</v>
      </c>
      <c r="AZ469" s="55">
        <v>1.2411760000000001</v>
      </c>
      <c r="BA469" s="55">
        <v>1.508264</v>
      </c>
      <c r="BB469" s="55">
        <v>1.0675680000000001</v>
      </c>
      <c r="BC469" s="55">
        <v>1.541353</v>
      </c>
      <c r="BD469" s="55">
        <v>1.1442019999999999</v>
      </c>
      <c r="BE469" s="55">
        <v>1.169154</v>
      </c>
      <c r="BF469" s="55">
        <v>1.462046</v>
      </c>
      <c r="BG469" s="56">
        <f>BG470/BG468</f>
        <v>1.5762685643564356</v>
      </c>
      <c r="BH469" s="38"/>
      <c r="BI469" s="54"/>
      <c r="BJ469" s="54"/>
      <c r="BK469" s="55"/>
      <c r="BL469" s="55"/>
      <c r="BM469" s="55"/>
      <c r="BN469" s="55"/>
      <c r="BO469" s="57"/>
      <c r="BP469" s="57"/>
      <c r="BQ469" s="5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c r="DL469" s="37"/>
      <c r="DM469" s="37"/>
      <c r="DN469" s="37"/>
      <c r="DO469" s="37"/>
      <c r="DP469" s="37"/>
      <c r="DQ469" s="37"/>
      <c r="DR469" s="37"/>
      <c r="DS469" s="37"/>
      <c r="DT469" s="37"/>
      <c r="DU469" s="37"/>
      <c r="DV469" s="37"/>
      <c r="DW469" s="37"/>
      <c r="DX469" s="37"/>
      <c r="DY469" s="37"/>
      <c r="DZ469" s="37"/>
      <c r="EA469" s="37"/>
      <c r="EB469" s="37"/>
      <c r="EC469" s="37"/>
      <c r="ED469" s="37"/>
      <c r="EE469" s="37"/>
      <c r="EF469" s="37"/>
      <c r="EG469" s="37"/>
      <c r="EH469" s="37"/>
      <c r="EI469" s="37"/>
      <c r="EJ469" s="37"/>
      <c r="EK469" s="37"/>
      <c r="EL469" s="37"/>
      <c r="EM469" s="37"/>
      <c r="EN469" s="37"/>
      <c r="EO469" s="37"/>
      <c r="EP469" s="37"/>
      <c r="EQ469" s="37"/>
      <c r="ER469" s="37"/>
      <c r="ES469" s="37"/>
      <c r="ET469" s="37"/>
      <c r="EU469" s="37"/>
      <c r="EV469" s="37"/>
      <c r="EW469" s="37"/>
      <c r="EX469" s="37"/>
      <c r="EY469" s="37"/>
      <c r="EZ469" s="37"/>
      <c r="FA469" s="37"/>
      <c r="FB469" s="37"/>
      <c r="FC469" s="37"/>
      <c r="FD469" s="37"/>
      <c r="FE469" s="37"/>
      <c r="FF469" s="37"/>
      <c r="FG469" s="37"/>
      <c r="FH469" s="37"/>
      <c r="FI469" s="37"/>
      <c r="FJ469" s="37"/>
      <c r="FK469" s="37"/>
      <c r="FL469" s="37"/>
      <c r="FM469" s="37"/>
      <c r="FN469" s="37"/>
      <c r="FO469" s="37"/>
      <c r="FP469" s="37"/>
      <c r="FQ469" s="37"/>
      <c r="FR469" s="37"/>
      <c r="FS469" s="37"/>
      <c r="FT469" s="37"/>
      <c r="FU469" s="37"/>
      <c r="FV469" s="37"/>
      <c r="FW469" s="37"/>
      <c r="FX469" s="37"/>
      <c r="FY469" s="37"/>
      <c r="FZ469" s="37"/>
      <c r="GA469" s="37"/>
      <c r="GB469" s="37"/>
      <c r="GC469" s="37"/>
      <c r="GD469" s="37"/>
      <c r="GE469" s="37"/>
      <c r="GF469" s="37"/>
      <c r="GG469" s="37"/>
      <c r="GH469" s="37"/>
      <c r="GI469" s="37"/>
      <c r="GJ469" s="37"/>
      <c r="GK469" s="37"/>
      <c r="GL469" s="37"/>
      <c r="GM469" s="37"/>
      <c r="GN469" s="37"/>
      <c r="GO469" s="37"/>
      <c r="GP469" s="37"/>
      <c r="GQ469" s="37"/>
      <c r="GR469" s="37"/>
      <c r="GS469" s="37"/>
      <c r="GT469" s="37"/>
      <c r="GU469" s="37"/>
      <c r="GV469" s="37"/>
      <c r="GW469" s="37"/>
      <c r="GX469" s="37"/>
      <c r="GY469" s="37"/>
      <c r="GZ469" s="37"/>
      <c r="HA469" s="37"/>
      <c r="HB469" s="37"/>
      <c r="HC469" s="37"/>
      <c r="HD469" s="37"/>
      <c r="HE469" s="37"/>
      <c r="HF469" s="37"/>
      <c r="HG469" s="37"/>
      <c r="HH469" s="37"/>
      <c r="HI469" s="37"/>
      <c r="HJ469" s="37"/>
      <c r="HK469" s="37"/>
      <c r="HL469" s="37"/>
      <c r="HM469" s="37"/>
      <c r="HN469" s="37"/>
      <c r="HO469" s="37"/>
      <c r="HP469" s="37"/>
      <c r="HQ469" s="37"/>
      <c r="HR469" s="37"/>
      <c r="HS469" s="37"/>
      <c r="HT469" s="37"/>
      <c r="HU469" s="37"/>
      <c r="HV469" s="37"/>
      <c r="HW469" s="37"/>
      <c r="HX469" s="37"/>
      <c r="HY469" s="37"/>
      <c r="HZ469" s="37"/>
      <c r="IA469" s="37"/>
      <c r="IB469" s="37"/>
      <c r="IC469" s="37"/>
      <c r="ID469" s="37"/>
      <c r="IE469" s="37"/>
      <c r="IF469" s="37"/>
      <c r="IG469" s="37"/>
      <c r="IH469" s="37"/>
      <c r="II469" s="37"/>
      <c r="IJ469" s="37"/>
      <c r="IK469" s="37"/>
      <c r="IL469" s="37"/>
    </row>
    <row r="470" spans="1:246" x14ac:dyDescent="0.2">
      <c r="A470" s="53" t="s">
        <v>129</v>
      </c>
      <c r="B470" s="54" t="s">
        <v>112</v>
      </c>
      <c r="C470" s="54" t="s">
        <v>113</v>
      </c>
      <c r="D470" s="54" t="s">
        <v>129</v>
      </c>
      <c r="E470" s="54" t="s">
        <v>114</v>
      </c>
      <c r="F470" s="2">
        <v>2.016E-3</v>
      </c>
      <c r="G470" s="2">
        <v>1.207E-3</v>
      </c>
      <c r="H470" s="2">
        <v>2.6670000000000001E-3</v>
      </c>
      <c r="I470" s="2">
        <v>2.1949999999999999E-3</v>
      </c>
      <c r="J470" s="2">
        <v>1.9940000000000001E-3</v>
      </c>
      <c r="K470" s="2">
        <v>3.4090000000000001E-3</v>
      </c>
      <c r="L470" s="2">
        <v>1.9319999999999999E-3</v>
      </c>
      <c r="M470" s="2">
        <v>3.1930000000000001E-3</v>
      </c>
      <c r="N470" s="2">
        <v>6.2480000000000001E-3</v>
      </c>
      <c r="O470" s="2">
        <v>1.3249E-2</v>
      </c>
      <c r="P470" s="2">
        <v>5.8949000000000001E-2</v>
      </c>
      <c r="Q470" s="2">
        <v>0.147531</v>
      </c>
      <c r="R470" s="2">
        <v>0.10206899999999999</v>
      </c>
      <c r="S470" s="2">
        <v>8.4323999999999996E-2</v>
      </c>
      <c r="T470" s="2">
        <v>0.113375</v>
      </c>
      <c r="U470" s="2">
        <v>8.0442E-2</v>
      </c>
      <c r="V470" s="2">
        <v>7.4881000000000003E-2</v>
      </c>
      <c r="W470" s="2">
        <v>0.15825400000000001</v>
      </c>
      <c r="X470" s="2">
        <v>0.18620300000000001</v>
      </c>
      <c r="Y470" s="2">
        <v>0.14166799999999999</v>
      </c>
      <c r="Z470" s="2">
        <v>0.13900000000000001</v>
      </c>
      <c r="AA470" s="2">
        <v>0.115123</v>
      </c>
      <c r="AB470" s="2">
        <v>0.104021</v>
      </c>
      <c r="AC470" s="2">
        <v>0.17036100000000001</v>
      </c>
      <c r="AD470" s="2">
        <v>0.29299999999999998</v>
      </c>
      <c r="AE470" s="2">
        <v>0.215</v>
      </c>
      <c r="AF470" s="2">
        <v>0.137487</v>
      </c>
      <c r="AG470" s="2">
        <v>0.215694</v>
      </c>
      <c r="AH470" s="2">
        <v>0.17158899999999999</v>
      </c>
      <c r="AI470" s="2">
        <v>7.3185E-2</v>
      </c>
      <c r="AJ470" s="2">
        <v>0.151501</v>
      </c>
      <c r="AK470" s="2">
        <v>8.4000000000000005E-2</v>
      </c>
      <c r="AL470" s="2">
        <v>4.9848000000000003E-2</v>
      </c>
      <c r="AM470" s="2">
        <v>0.10472099999999999</v>
      </c>
      <c r="AN470" s="2">
        <v>0.11176</v>
      </c>
      <c r="AO470" s="2">
        <v>6.8449999999999997E-2</v>
      </c>
      <c r="AP470" s="2">
        <v>0.14299999999999999</v>
      </c>
      <c r="AQ470" s="2">
        <v>9.8000000000000004E-2</v>
      </c>
      <c r="AR470" s="2">
        <v>0.20899999999999999</v>
      </c>
      <c r="AS470" s="2">
        <v>0.17</v>
      </c>
      <c r="AT470" s="2">
        <v>7.6999999999999999E-2</v>
      </c>
      <c r="AU470" s="2">
        <v>7.0000000000000007E-2</v>
      </c>
      <c r="AV470" s="2">
        <v>2.5684999999999999E-2</v>
      </c>
      <c r="AW470" s="2">
        <v>5.6689000000000003E-2</v>
      </c>
      <c r="AX470" s="2">
        <v>6.0861999999999999E-2</v>
      </c>
      <c r="AY470" s="2">
        <v>9.8000000000000004E-2</v>
      </c>
      <c r="AZ470" s="2">
        <v>2.1100000000000001E-2</v>
      </c>
      <c r="BA470" s="2">
        <v>7.2999999999999995E-2</v>
      </c>
      <c r="BB470" s="2">
        <v>5.5300000000000002E-2</v>
      </c>
      <c r="BC470" s="2">
        <v>4.1000000000000002E-2</v>
      </c>
      <c r="BD470" s="2">
        <v>4.2537999999999999E-2</v>
      </c>
      <c r="BE470" s="2">
        <v>4.7E-2</v>
      </c>
      <c r="BF470" s="2">
        <v>4.4299999999999999E-2</v>
      </c>
      <c r="BG470" s="58">
        <f>BF470+(BF470*BQ470)</f>
        <v>6.3681249999999995E-2</v>
      </c>
      <c r="BH470" s="38"/>
      <c r="BI470" s="54" t="s">
        <v>130</v>
      </c>
      <c r="BJ470" s="54" t="s">
        <v>119</v>
      </c>
      <c r="BK470" s="2"/>
      <c r="BL470" s="2"/>
      <c r="BM470" s="2">
        <v>3.2000000000000001E-2</v>
      </c>
      <c r="BN470" s="2">
        <v>4.5999999999999999E-2</v>
      </c>
      <c r="BO470" s="57"/>
      <c r="BP470" s="57"/>
      <c r="BQ470" s="57">
        <f>(BN470-BM470)/BM470</f>
        <v>0.43749999999999994</v>
      </c>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c r="CU470" s="37"/>
      <c r="CV470" s="37"/>
      <c r="CW470" s="37"/>
      <c r="CX470" s="37"/>
      <c r="CY470" s="37"/>
      <c r="CZ470" s="37"/>
      <c r="DA470" s="37"/>
      <c r="DB470" s="37"/>
      <c r="DC470" s="37"/>
      <c r="DD470" s="37"/>
      <c r="DE470" s="37"/>
      <c r="DF470" s="37"/>
      <c r="DG470" s="37"/>
      <c r="DH470" s="37"/>
      <c r="DI470" s="37"/>
      <c r="DJ470" s="37"/>
      <c r="DK470" s="37"/>
      <c r="DL470" s="37"/>
      <c r="DM470" s="37"/>
      <c r="DN470" s="37"/>
      <c r="DO470" s="37"/>
      <c r="DP470" s="37"/>
      <c r="DQ470" s="37"/>
      <c r="DR470" s="37"/>
      <c r="DS470" s="37"/>
      <c r="DT470" s="37"/>
      <c r="DU470" s="37"/>
      <c r="DV470" s="37"/>
      <c r="DW470" s="37"/>
      <c r="DX470" s="37"/>
      <c r="DY470" s="37"/>
      <c r="DZ470" s="37"/>
      <c r="EA470" s="37"/>
      <c r="EB470" s="37"/>
      <c r="EC470" s="37"/>
      <c r="ED470" s="37"/>
      <c r="EE470" s="37"/>
      <c r="EF470" s="37"/>
      <c r="EG470" s="37"/>
      <c r="EH470" s="37"/>
      <c r="EI470" s="37"/>
      <c r="EJ470" s="37"/>
      <c r="EK470" s="37"/>
      <c r="EL470" s="37"/>
      <c r="EM470" s="37"/>
      <c r="EN470" s="37"/>
      <c r="EO470" s="37"/>
      <c r="EP470" s="37"/>
      <c r="EQ470" s="37"/>
      <c r="ER470" s="37"/>
      <c r="ES470" s="37"/>
      <c r="ET470" s="37"/>
      <c r="EU470" s="37"/>
      <c r="EV470" s="37"/>
      <c r="EW470" s="37"/>
      <c r="EX470" s="37"/>
      <c r="EY470" s="37"/>
      <c r="EZ470" s="37"/>
      <c r="FA470" s="37"/>
      <c r="FB470" s="37"/>
      <c r="FC470" s="37"/>
      <c r="FD470" s="37"/>
      <c r="FE470" s="37"/>
      <c r="FF470" s="37"/>
      <c r="FG470" s="37"/>
      <c r="FH470" s="37"/>
      <c r="FI470" s="37"/>
      <c r="FJ470" s="37"/>
      <c r="FK470" s="37"/>
      <c r="FL470" s="37"/>
      <c r="FM470" s="37"/>
      <c r="FN470" s="37"/>
      <c r="FO470" s="37"/>
      <c r="FP470" s="37"/>
      <c r="FQ470" s="37"/>
      <c r="FR470" s="37"/>
      <c r="FS470" s="37"/>
      <c r="FT470" s="37"/>
      <c r="FU470" s="37"/>
      <c r="FV470" s="37"/>
      <c r="FW470" s="37"/>
      <c r="FX470" s="37"/>
      <c r="FY470" s="37"/>
      <c r="FZ470" s="37"/>
      <c r="GA470" s="37"/>
      <c r="GB470" s="37"/>
      <c r="GC470" s="37"/>
      <c r="GD470" s="37"/>
      <c r="GE470" s="37"/>
      <c r="GF470" s="37"/>
      <c r="GG470" s="37"/>
      <c r="GH470" s="37"/>
      <c r="GI470" s="37"/>
      <c r="GJ470" s="37"/>
      <c r="GK470" s="37"/>
      <c r="GL470" s="37"/>
      <c r="GM470" s="37"/>
      <c r="GN470" s="37"/>
      <c r="GO470" s="37"/>
      <c r="GP470" s="37"/>
      <c r="GQ470" s="37"/>
      <c r="GR470" s="37"/>
      <c r="GS470" s="37"/>
      <c r="GT470" s="37"/>
      <c r="GU470" s="37"/>
      <c r="GV470" s="37"/>
      <c r="GW470" s="37"/>
      <c r="GX470" s="37"/>
      <c r="GY470" s="37"/>
      <c r="GZ470" s="37"/>
      <c r="HA470" s="37"/>
      <c r="HB470" s="37"/>
      <c r="HC470" s="37"/>
      <c r="HD470" s="37"/>
      <c r="HE470" s="37"/>
      <c r="HF470" s="37"/>
      <c r="HG470" s="37"/>
      <c r="HH470" s="37"/>
      <c r="HI470" s="37"/>
      <c r="HJ470" s="37"/>
      <c r="HK470" s="37"/>
      <c r="HL470" s="37"/>
      <c r="HM470" s="37"/>
      <c r="HN470" s="37"/>
      <c r="HO470" s="37"/>
      <c r="HP470" s="37"/>
      <c r="HQ470" s="37"/>
      <c r="HR470" s="37"/>
      <c r="HS470" s="37"/>
      <c r="HT470" s="37"/>
      <c r="HU470" s="37"/>
      <c r="HV470" s="37"/>
      <c r="HW470" s="37"/>
      <c r="HX470" s="37"/>
      <c r="HY470" s="37"/>
      <c r="HZ470" s="37"/>
      <c r="IA470" s="37"/>
      <c r="IB470" s="37"/>
      <c r="IC470" s="37"/>
      <c r="ID470" s="37"/>
      <c r="IE470" s="37"/>
      <c r="IF470" s="37"/>
      <c r="IG470" s="37"/>
      <c r="IH470" s="37"/>
      <c r="II470" s="37"/>
      <c r="IJ470" s="37"/>
      <c r="IK470" s="37"/>
      <c r="IL470" s="37"/>
    </row>
    <row r="471" spans="1:246" x14ac:dyDescent="0.2">
      <c r="A471" s="59" t="s">
        <v>131</v>
      </c>
      <c r="B471" s="4" t="s">
        <v>13</v>
      </c>
      <c r="C471" s="4" t="s">
        <v>15</v>
      </c>
      <c r="D471" s="60" t="s">
        <v>132</v>
      </c>
      <c r="E471" s="4" t="s">
        <v>12</v>
      </c>
      <c r="F471" s="61">
        <v>7.1675000000000003E-2</v>
      </c>
      <c r="G471" s="61">
        <v>7.7173000000000005E-2</v>
      </c>
      <c r="H471" s="61">
        <v>9.9906999999999996E-2</v>
      </c>
      <c r="I471" s="61">
        <v>0.122241</v>
      </c>
      <c r="J471" s="61">
        <v>7.9452999999999996E-2</v>
      </c>
      <c r="K471" s="61">
        <v>0.110176</v>
      </c>
      <c r="L471" s="61">
        <v>0.124001</v>
      </c>
      <c r="M471" s="61">
        <v>0.11795</v>
      </c>
      <c r="N471" s="61">
        <v>0.15177399999999999</v>
      </c>
      <c r="O471" s="61">
        <v>0.21531600000000001</v>
      </c>
      <c r="P471" s="61">
        <v>0.303759</v>
      </c>
      <c r="Q471" s="61">
        <v>0.49896099999999999</v>
      </c>
      <c r="R471" s="61">
        <v>0.39761800000000003</v>
      </c>
      <c r="S471" s="61">
        <v>0.34768500000000002</v>
      </c>
      <c r="T471" s="61">
        <v>0.398065</v>
      </c>
      <c r="U471" s="61">
        <v>0.26357000000000003</v>
      </c>
      <c r="V471" s="61">
        <v>0.34554600000000002</v>
      </c>
      <c r="W471" s="61">
        <v>0.461252</v>
      </c>
      <c r="X471" s="61">
        <v>0.52005599999999996</v>
      </c>
      <c r="Y471" s="61">
        <v>0.439583</v>
      </c>
      <c r="Z471" s="61">
        <v>0.40741300000000003</v>
      </c>
      <c r="AA471" s="61">
        <v>0.38735900000000001</v>
      </c>
      <c r="AB471" s="61">
        <v>0.43676500000000001</v>
      </c>
      <c r="AC471" s="61">
        <v>0.53289600000000004</v>
      </c>
      <c r="AD471" s="61">
        <v>0.76312100000000005</v>
      </c>
      <c r="AE471" s="61">
        <v>0.66139700000000001</v>
      </c>
      <c r="AF471" s="61">
        <v>0.54708699999999999</v>
      </c>
      <c r="AG471" s="61">
        <v>0.61702800000000002</v>
      </c>
      <c r="AH471" s="61">
        <v>0.560477</v>
      </c>
      <c r="AI471" s="61">
        <v>0.46886499999999998</v>
      </c>
      <c r="AJ471" s="61">
        <v>0.69974999999999998</v>
      </c>
      <c r="AK471" s="61">
        <v>0.59107699999999996</v>
      </c>
      <c r="AL471" s="61">
        <v>0.63531599999999999</v>
      </c>
      <c r="AM471" s="61">
        <v>0.85860800000000004</v>
      </c>
      <c r="AN471" s="61">
        <v>0.84865199999999996</v>
      </c>
      <c r="AO471" s="61">
        <v>0.89254599999999995</v>
      </c>
      <c r="AP471" s="61">
        <v>1.3210999999999999</v>
      </c>
      <c r="AQ471" s="61">
        <v>1.8770800000000001</v>
      </c>
      <c r="AR471" s="61">
        <v>2.7758099999999999</v>
      </c>
      <c r="AS471" s="61">
        <v>2.1863450000000002</v>
      </c>
      <c r="AT471" s="61">
        <v>2.0067539999999999</v>
      </c>
      <c r="AU471" s="61">
        <v>1.8757539999999999</v>
      </c>
      <c r="AV471" s="61">
        <v>1.5561499999999999</v>
      </c>
      <c r="AW471" s="61">
        <v>1.7479789999999999</v>
      </c>
      <c r="AX471" s="61">
        <v>1.4499850000000001</v>
      </c>
      <c r="AY471" s="61">
        <v>1.551579</v>
      </c>
      <c r="AZ471" s="61">
        <v>1.506983</v>
      </c>
      <c r="BA471" s="61">
        <v>1.8801030000000001</v>
      </c>
      <c r="BB471" s="61">
        <v>2.033928</v>
      </c>
      <c r="BC471" s="61">
        <v>2.0285920000000002</v>
      </c>
      <c r="BD471" s="61">
        <v>2.78633</v>
      </c>
      <c r="BE471" s="61">
        <v>3.1028820000000001</v>
      </c>
      <c r="BF471" s="61">
        <v>3.8555510000000002</v>
      </c>
      <c r="BG471" s="62">
        <f>BF471+(BF471*BQ471)</f>
        <v>3.6730695607579946</v>
      </c>
      <c r="BH471" s="38"/>
      <c r="BI471" s="60" t="s">
        <v>131</v>
      </c>
      <c r="BJ471" s="4" t="s">
        <v>111</v>
      </c>
      <c r="BK471" s="61"/>
      <c r="BL471" s="61"/>
      <c r="BM471" s="61">
        <v>2.6596500000000001</v>
      </c>
      <c r="BN471" s="61">
        <v>2.5337700000000001</v>
      </c>
      <c r="BO471" s="63"/>
      <c r="BP471" s="63"/>
      <c r="BQ471" s="63">
        <f>(BN471-BM471)/BM471</f>
        <v>-4.7329535841182109E-2</v>
      </c>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c r="CU471" s="37"/>
      <c r="CV471" s="37"/>
      <c r="CW471" s="37"/>
      <c r="CX471" s="37"/>
      <c r="CY471" s="37"/>
      <c r="CZ471" s="37"/>
      <c r="DA471" s="37"/>
      <c r="DB471" s="37"/>
      <c r="DC471" s="37"/>
      <c r="DD471" s="37"/>
      <c r="DE471" s="37"/>
      <c r="DF471" s="37"/>
      <c r="DG471" s="37"/>
      <c r="DH471" s="37"/>
      <c r="DI471" s="37"/>
      <c r="DJ471" s="37"/>
      <c r="DK471" s="37"/>
      <c r="DL471" s="37"/>
      <c r="DM471" s="37"/>
      <c r="DN471" s="37"/>
      <c r="DO471" s="37"/>
      <c r="DP471" s="37"/>
      <c r="DQ471" s="37"/>
      <c r="DR471" s="37"/>
      <c r="DS471" s="37"/>
      <c r="DT471" s="37"/>
      <c r="DU471" s="37"/>
      <c r="DV471" s="37"/>
      <c r="DW471" s="37"/>
      <c r="DX471" s="37"/>
      <c r="DY471" s="37"/>
      <c r="DZ471" s="37"/>
      <c r="EA471" s="37"/>
      <c r="EB471" s="37"/>
      <c r="EC471" s="37"/>
      <c r="ED471" s="37"/>
      <c r="EE471" s="37"/>
      <c r="EF471" s="37"/>
      <c r="EG471" s="37"/>
      <c r="EH471" s="37"/>
      <c r="EI471" s="37"/>
      <c r="EJ471" s="37"/>
      <c r="EK471" s="37"/>
      <c r="EL471" s="37"/>
      <c r="EM471" s="37"/>
      <c r="EN471" s="37"/>
      <c r="EO471" s="37"/>
      <c r="EP471" s="37"/>
      <c r="EQ471" s="37"/>
      <c r="ER471" s="37"/>
      <c r="ES471" s="37"/>
      <c r="ET471" s="37"/>
      <c r="EU471" s="37"/>
      <c r="EV471" s="37"/>
      <c r="EW471" s="37"/>
      <c r="EX471" s="37"/>
      <c r="EY471" s="37"/>
      <c r="EZ471" s="37"/>
      <c r="FA471" s="37"/>
      <c r="FB471" s="37"/>
      <c r="FC471" s="37"/>
      <c r="FD471" s="37"/>
      <c r="FE471" s="37"/>
      <c r="FF471" s="37"/>
      <c r="FG471" s="37"/>
      <c r="FH471" s="37"/>
      <c r="FI471" s="37"/>
      <c r="FJ471" s="37"/>
      <c r="FK471" s="37"/>
      <c r="FL471" s="37"/>
      <c r="FM471" s="37"/>
      <c r="FN471" s="37"/>
      <c r="FO471" s="37"/>
      <c r="FP471" s="37"/>
      <c r="FQ471" s="37"/>
      <c r="FR471" s="37"/>
      <c r="FS471" s="37"/>
      <c r="FT471" s="37"/>
      <c r="FU471" s="37"/>
      <c r="FV471" s="37"/>
      <c r="FW471" s="37"/>
      <c r="FX471" s="37"/>
      <c r="FY471" s="37"/>
      <c r="FZ471" s="37"/>
      <c r="GA471" s="37"/>
      <c r="GB471" s="37"/>
      <c r="GC471" s="37"/>
      <c r="GD471" s="37"/>
      <c r="GE471" s="37"/>
      <c r="GF471" s="37"/>
      <c r="GG471" s="37"/>
      <c r="GH471" s="37"/>
      <c r="GI471" s="37"/>
      <c r="GJ471" s="37"/>
      <c r="GK471" s="37"/>
      <c r="GL471" s="37"/>
      <c r="GM471" s="37"/>
      <c r="GN471" s="37"/>
      <c r="GO471" s="37"/>
      <c r="GP471" s="37"/>
      <c r="GQ471" s="37"/>
      <c r="GR471" s="37"/>
      <c r="GS471" s="37"/>
      <c r="GT471" s="37"/>
      <c r="GU471" s="37"/>
      <c r="GV471" s="37"/>
      <c r="GW471" s="37"/>
      <c r="GX471" s="37"/>
      <c r="GY471" s="37"/>
      <c r="GZ471" s="37"/>
      <c r="HA471" s="37"/>
      <c r="HB471" s="37"/>
      <c r="HC471" s="37"/>
      <c r="HD471" s="37"/>
      <c r="HE471" s="37"/>
      <c r="HF471" s="37"/>
      <c r="HG471" s="37"/>
      <c r="HH471" s="37"/>
      <c r="HI471" s="37"/>
      <c r="HJ471" s="37"/>
      <c r="HK471" s="37"/>
      <c r="HL471" s="37"/>
      <c r="HM471" s="37"/>
      <c r="HN471" s="37"/>
      <c r="HO471" s="37"/>
      <c r="HP471" s="37"/>
      <c r="HQ471" s="37"/>
      <c r="HR471" s="37"/>
      <c r="HS471" s="37"/>
      <c r="HT471" s="37"/>
      <c r="HU471" s="37"/>
      <c r="HV471" s="37"/>
      <c r="HW471" s="37"/>
      <c r="HX471" s="37"/>
      <c r="HY471" s="37"/>
      <c r="HZ471" s="37"/>
      <c r="IA471" s="37"/>
      <c r="IB471" s="37"/>
      <c r="IC471" s="37"/>
      <c r="ID471" s="37"/>
      <c r="IE471" s="37"/>
      <c r="IF471" s="37"/>
      <c r="IG471" s="37"/>
      <c r="IH471" s="37"/>
      <c r="II471" s="37"/>
      <c r="IJ471" s="37"/>
      <c r="IK471" s="37"/>
      <c r="IL471" s="37"/>
    </row>
    <row r="472" spans="1:246" x14ac:dyDescent="0.2">
      <c r="A472" s="5" t="s">
        <v>131</v>
      </c>
      <c r="B472" s="5" t="s">
        <v>11</v>
      </c>
      <c r="C472" s="5" t="s">
        <v>14</v>
      </c>
      <c r="D472" s="5" t="s">
        <v>132</v>
      </c>
      <c r="E472" s="5" t="s">
        <v>11</v>
      </c>
      <c r="F472" s="64">
        <v>0.22239299999999998</v>
      </c>
      <c r="G472" s="64">
        <v>0.24101300000000001</v>
      </c>
      <c r="H472" s="64">
        <v>0.23334000000000002</v>
      </c>
      <c r="I472" s="64">
        <v>0.279059</v>
      </c>
      <c r="J472" s="64">
        <v>0.191327</v>
      </c>
      <c r="K472" s="64">
        <v>0.283995</v>
      </c>
      <c r="L472" s="64">
        <v>0.248775</v>
      </c>
      <c r="M472" s="64">
        <v>0.28257399999999999</v>
      </c>
      <c r="N472" s="64">
        <v>0.24809600000000001</v>
      </c>
      <c r="O472" s="64">
        <v>0.27210800000000002</v>
      </c>
      <c r="P472" s="64">
        <v>0.24690000000000001</v>
      </c>
      <c r="Q472" s="64">
        <v>0.22264800000000001</v>
      </c>
      <c r="R472" s="64">
        <v>0.213252</v>
      </c>
      <c r="S472" s="64">
        <v>0.26206199999999996</v>
      </c>
      <c r="T472" s="64">
        <v>0.24783899999999998</v>
      </c>
      <c r="U472" s="64">
        <v>0.28021200000000002</v>
      </c>
      <c r="V472" s="64">
        <v>0.25089800000000001</v>
      </c>
      <c r="W472" s="64">
        <v>0.30488300000000002</v>
      </c>
      <c r="X472" s="64">
        <v>0.30815100000000001</v>
      </c>
      <c r="Y472" s="64">
        <v>0.27288099999999998</v>
      </c>
      <c r="Z472" s="64">
        <v>0.30717699999999998</v>
      </c>
      <c r="AA472" s="64">
        <v>0.31137100000000001</v>
      </c>
      <c r="AB472" s="64">
        <v>0.23688299999999998</v>
      </c>
      <c r="AC472" s="64">
        <v>0.294377</v>
      </c>
      <c r="AD472" s="64">
        <v>0.34883400000000003</v>
      </c>
      <c r="AE472" s="64">
        <v>0.33782399999999996</v>
      </c>
      <c r="AF472" s="64">
        <v>0.328156</v>
      </c>
      <c r="AG472" s="64">
        <v>0.35467900000000002</v>
      </c>
      <c r="AH472" s="64">
        <v>0.37511700000000003</v>
      </c>
      <c r="AI472" s="64">
        <v>0.36908600000000003</v>
      </c>
      <c r="AJ472" s="64">
        <v>0.38651599999999997</v>
      </c>
      <c r="AK472" s="64">
        <v>0.42987399999999998</v>
      </c>
      <c r="AL472" s="64">
        <v>0.41199999999999998</v>
      </c>
      <c r="AM472" s="64">
        <v>0.290742</v>
      </c>
      <c r="AN472" s="64">
        <v>0.429512</v>
      </c>
      <c r="AO472" s="64">
        <v>0.44246499999999994</v>
      </c>
      <c r="AP472" s="64">
        <v>0.41913500000000004</v>
      </c>
      <c r="AQ472" s="64">
        <v>0.46103</v>
      </c>
      <c r="AR472" s="64">
        <v>0.44053900000000001</v>
      </c>
      <c r="AS472" s="64">
        <v>0.43430200000000002</v>
      </c>
      <c r="AT472" s="64">
        <v>0.45211899999999994</v>
      </c>
      <c r="AU472" s="64">
        <v>0.29980800000000002</v>
      </c>
      <c r="AV472" s="64">
        <v>0.49792700000000006</v>
      </c>
      <c r="AW472" s="64">
        <v>0.41476800000000003</v>
      </c>
      <c r="AX472" s="64">
        <v>0.521845</v>
      </c>
      <c r="AY472" s="64">
        <v>0.27654600000000001</v>
      </c>
      <c r="AZ472" s="64">
        <v>0.37168800000000002</v>
      </c>
      <c r="BA472" s="64">
        <v>0.42252099999999998</v>
      </c>
      <c r="BB472" s="64">
        <v>0.42652700000000004</v>
      </c>
      <c r="BC472" s="64">
        <v>0.43009599999999998</v>
      </c>
      <c r="BD472" s="64">
        <v>0.41434499999999996</v>
      </c>
      <c r="BE472" s="64">
        <v>0.52861099999999994</v>
      </c>
      <c r="BF472" s="64">
        <v>0.48894700000000002</v>
      </c>
      <c r="BG472" s="65">
        <f>BG473/BG471</f>
        <v>0.45535232762896294</v>
      </c>
      <c r="BH472" s="38"/>
      <c r="BI472" s="5"/>
      <c r="BJ472" s="5"/>
      <c r="BK472" s="64"/>
      <c r="BL472" s="64"/>
      <c r="BM472" s="64"/>
      <c r="BN472" s="64"/>
      <c r="BO472" s="66"/>
      <c r="BP472" s="66"/>
      <c r="BQ472" s="66"/>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c r="CU472" s="37"/>
      <c r="CV472" s="37"/>
      <c r="CW472" s="37"/>
      <c r="CX472" s="37"/>
      <c r="CY472" s="37"/>
      <c r="CZ472" s="37"/>
      <c r="DA472" s="37"/>
      <c r="DB472" s="37"/>
      <c r="DC472" s="37"/>
      <c r="DD472" s="37"/>
      <c r="DE472" s="37"/>
      <c r="DF472" s="37"/>
      <c r="DG472" s="37"/>
      <c r="DH472" s="37"/>
      <c r="DI472" s="37"/>
      <c r="DJ472" s="37"/>
      <c r="DK472" s="37"/>
      <c r="DL472" s="37"/>
      <c r="DM472" s="37"/>
      <c r="DN472" s="37"/>
      <c r="DO472" s="37"/>
      <c r="DP472" s="37"/>
      <c r="DQ472" s="37"/>
      <c r="DR472" s="37"/>
      <c r="DS472" s="37"/>
      <c r="DT472" s="37"/>
      <c r="DU472" s="37"/>
      <c r="DV472" s="37"/>
      <c r="DW472" s="37"/>
      <c r="DX472" s="37"/>
      <c r="DY472" s="37"/>
      <c r="DZ472" s="37"/>
      <c r="EA472" s="37"/>
      <c r="EB472" s="37"/>
      <c r="EC472" s="37"/>
      <c r="ED472" s="37"/>
      <c r="EE472" s="37"/>
      <c r="EF472" s="37"/>
      <c r="EG472" s="37"/>
      <c r="EH472" s="37"/>
      <c r="EI472" s="37"/>
      <c r="EJ472" s="37"/>
      <c r="EK472" s="37"/>
      <c r="EL472" s="37"/>
      <c r="EM472" s="37"/>
      <c r="EN472" s="37"/>
      <c r="EO472" s="37"/>
      <c r="EP472" s="37"/>
      <c r="EQ472" s="37"/>
      <c r="ER472" s="37"/>
      <c r="ES472" s="37"/>
      <c r="ET472" s="37"/>
      <c r="EU472" s="37"/>
      <c r="EV472" s="37"/>
      <c r="EW472" s="37"/>
      <c r="EX472" s="37"/>
      <c r="EY472" s="37"/>
      <c r="EZ472" s="37"/>
      <c r="FA472" s="37"/>
      <c r="FB472" s="37"/>
      <c r="FC472" s="37"/>
      <c r="FD472" s="37"/>
      <c r="FE472" s="37"/>
      <c r="FF472" s="37"/>
      <c r="FG472" s="37"/>
      <c r="FH472" s="37"/>
      <c r="FI472" s="37"/>
      <c r="FJ472" s="37"/>
      <c r="FK472" s="37"/>
      <c r="FL472" s="37"/>
      <c r="FM472" s="37"/>
      <c r="FN472" s="37"/>
      <c r="FO472" s="37"/>
      <c r="FP472" s="37"/>
      <c r="FQ472" s="37"/>
      <c r="FR472" s="37"/>
      <c r="FS472" s="37"/>
      <c r="FT472" s="37"/>
      <c r="FU472" s="37"/>
      <c r="FV472" s="37"/>
      <c r="FW472" s="37"/>
      <c r="FX472" s="37"/>
      <c r="FY472" s="37"/>
      <c r="FZ472" s="37"/>
      <c r="GA472" s="37"/>
      <c r="GB472" s="37"/>
      <c r="GC472" s="37"/>
      <c r="GD472" s="37"/>
      <c r="GE472" s="37"/>
      <c r="GF472" s="37"/>
      <c r="GG472" s="37"/>
      <c r="GH472" s="37"/>
      <c r="GI472" s="37"/>
      <c r="GJ472" s="37"/>
      <c r="GK472" s="37"/>
      <c r="GL472" s="37"/>
      <c r="GM472" s="37"/>
      <c r="GN472" s="37"/>
      <c r="GO472" s="37"/>
      <c r="GP472" s="37"/>
      <c r="GQ472" s="37"/>
      <c r="GR472" s="37"/>
      <c r="GS472" s="37"/>
      <c r="GT472" s="37"/>
      <c r="GU472" s="37"/>
      <c r="GV472" s="37"/>
      <c r="GW472" s="37"/>
      <c r="GX472" s="37"/>
      <c r="GY472" s="37"/>
      <c r="GZ472" s="37"/>
      <c r="HA472" s="37"/>
      <c r="HB472" s="37"/>
      <c r="HC472" s="37"/>
      <c r="HD472" s="37"/>
      <c r="HE472" s="37"/>
      <c r="HF472" s="37"/>
      <c r="HG472" s="37"/>
      <c r="HH472" s="37"/>
      <c r="HI472" s="37"/>
      <c r="HJ472" s="37"/>
      <c r="HK472" s="37"/>
      <c r="HL472" s="37"/>
      <c r="HM472" s="37"/>
      <c r="HN472" s="37"/>
      <c r="HO472" s="37"/>
      <c r="HP472" s="37"/>
      <c r="HQ472" s="37"/>
      <c r="HR472" s="37"/>
      <c r="HS472" s="37"/>
      <c r="HT472" s="37"/>
      <c r="HU472" s="37"/>
      <c r="HV472" s="37"/>
      <c r="HW472" s="37"/>
      <c r="HX472" s="37"/>
      <c r="HY472" s="37"/>
      <c r="HZ472" s="37"/>
      <c r="IA472" s="37"/>
      <c r="IB472" s="37"/>
      <c r="IC472" s="37"/>
      <c r="ID472" s="37"/>
      <c r="IE472" s="37"/>
      <c r="IF472" s="37"/>
      <c r="IG472" s="37"/>
      <c r="IH472" s="37"/>
      <c r="II472" s="37"/>
      <c r="IJ472" s="37"/>
      <c r="IK472" s="37"/>
      <c r="IL472" s="37"/>
    </row>
    <row r="473" spans="1:246" x14ac:dyDescent="0.2">
      <c r="A473" s="5" t="s">
        <v>131</v>
      </c>
      <c r="B473" s="5" t="s">
        <v>112</v>
      </c>
      <c r="C473" s="5" t="s">
        <v>113</v>
      </c>
      <c r="D473" s="5" t="s">
        <v>132</v>
      </c>
      <c r="E473" s="5" t="s">
        <v>114</v>
      </c>
      <c r="F473" s="67">
        <v>1.5940050000000001E-2</v>
      </c>
      <c r="G473" s="67">
        <v>1.859966E-2</v>
      </c>
      <c r="H473" s="67">
        <v>2.3312279999999998E-2</v>
      </c>
      <c r="I473" s="67">
        <v>3.4112499999999997E-2</v>
      </c>
      <c r="J473" s="67">
        <v>1.520151E-2</v>
      </c>
      <c r="K473" s="67">
        <v>3.128939E-2</v>
      </c>
      <c r="L473" s="67">
        <v>3.084835E-2</v>
      </c>
      <c r="M473" s="67">
        <v>3.3329549999999999E-2</v>
      </c>
      <c r="N473" s="67">
        <v>3.7654589999999995E-2</v>
      </c>
      <c r="O473" s="67">
        <v>5.8589129999999996E-2</v>
      </c>
      <c r="P473" s="67">
        <v>7.4998179999999998E-2</v>
      </c>
      <c r="Q473" s="67">
        <v>0.1110926</v>
      </c>
      <c r="R473" s="67">
        <v>8.4792649999999997E-2</v>
      </c>
      <c r="S473" s="67">
        <v>9.1114970000000003E-2</v>
      </c>
      <c r="T473" s="67">
        <v>9.865612E-2</v>
      </c>
      <c r="U473" s="67">
        <v>7.3855389999999993E-2</v>
      </c>
      <c r="V473" s="67">
        <v>8.6696949999999995E-2</v>
      </c>
      <c r="W473" s="67">
        <v>0.14062786999999999</v>
      </c>
      <c r="X473" s="67">
        <v>0.16025576</v>
      </c>
      <c r="Y473" s="67">
        <v>0.11995375999999999</v>
      </c>
      <c r="Z473" s="67">
        <v>0.12514807</v>
      </c>
      <c r="AA473" s="67">
        <v>0.12061221000000001</v>
      </c>
      <c r="AB473" s="67">
        <v>0.10346229</v>
      </c>
      <c r="AC473" s="67">
        <v>0.1568725</v>
      </c>
      <c r="AD473" s="67">
        <v>0.26620277000000003</v>
      </c>
      <c r="AE473" s="67">
        <v>0.22343580999999998</v>
      </c>
      <c r="AF473" s="67">
        <v>0.17952985999999999</v>
      </c>
      <c r="AG473" s="67">
        <v>0.21884685999999998</v>
      </c>
      <c r="AH473" s="67">
        <v>0.2102444</v>
      </c>
      <c r="AI473" s="67">
        <v>0.17305164000000001</v>
      </c>
      <c r="AJ473" s="67">
        <v>0.27046431999999998</v>
      </c>
      <c r="AK473" s="67">
        <v>0.25408874999999997</v>
      </c>
      <c r="AL473" s="67">
        <v>0.26175042999999998</v>
      </c>
      <c r="AM473" s="67">
        <v>0.24963352999999999</v>
      </c>
      <c r="AN473" s="67">
        <v>0.36450588</v>
      </c>
      <c r="AO473" s="67">
        <v>0.3949203</v>
      </c>
      <c r="AP473" s="67">
        <v>0.55371923999999995</v>
      </c>
      <c r="AQ473" s="67">
        <v>0.86539085999999998</v>
      </c>
      <c r="AR473" s="67">
        <v>1.2228518799999999</v>
      </c>
      <c r="AS473" s="67">
        <v>0.94953334</v>
      </c>
      <c r="AT473" s="67">
        <v>0.90729139999999997</v>
      </c>
      <c r="AU473" s="67">
        <v>0.56236640000000004</v>
      </c>
      <c r="AV473" s="67">
        <v>0.7748489300000001</v>
      </c>
      <c r="AW473" s="67">
        <v>0.72500529000000002</v>
      </c>
      <c r="AX473" s="67">
        <v>0.75666806000000009</v>
      </c>
      <c r="AY473" s="67">
        <v>0.42908298</v>
      </c>
      <c r="AZ473" s="67">
        <v>0.56012821000000002</v>
      </c>
      <c r="BA473" s="67">
        <v>0.79438391000000008</v>
      </c>
      <c r="BB473" s="67">
        <v>0.86752482999999991</v>
      </c>
      <c r="BC473" s="67">
        <v>0.87248977000000005</v>
      </c>
      <c r="BD473" s="67">
        <v>1.15450282</v>
      </c>
      <c r="BE473" s="67">
        <v>1.6402182199999999</v>
      </c>
      <c r="BF473" s="67">
        <v>1.88515868</v>
      </c>
      <c r="BG473" s="68">
        <f>BF473+(BF473*BQ473)</f>
        <v>1.6725407740342453</v>
      </c>
      <c r="BH473" s="38"/>
      <c r="BI473" s="5" t="s">
        <v>131</v>
      </c>
      <c r="BJ473" s="5" t="s">
        <v>115</v>
      </c>
      <c r="BK473" s="67"/>
      <c r="BL473" s="67"/>
      <c r="BM473" s="67">
        <v>3.9053899999999997</v>
      </c>
      <c r="BN473" s="67">
        <v>3.4649200000000002</v>
      </c>
      <c r="BO473" s="66"/>
      <c r="BP473" s="66"/>
      <c r="BQ473" s="66">
        <f>(BN473-BM473)/BM473</f>
        <v>-0.11278515077879533</v>
      </c>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c r="CU473" s="37"/>
      <c r="CV473" s="37"/>
      <c r="CW473" s="37"/>
      <c r="CX473" s="37"/>
      <c r="CY473" s="37"/>
      <c r="CZ473" s="37"/>
      <c r="DA473" s="37"/>
      <c r="DB473" s="37"/>
      <c r="DC473" s="37"/>
      <c r="DD473" s="37"/>
      <c r="DE473" s="37"/>
      <c r="DF473" s="37"/>
      <c r="DG473" s="37"/>
      <c r="DH473" s="37"/>
      <c r="DI473" s="37"/>
      <c r="DJ473" s="37"/>
      <c r="DK473" s="37"/>
      <c r="DL473" s="37"/>
      <c r="DM473" s="37"/>
      <c r="DN473" s="37"/>
      <c r="DO473" s="37"/>
      <c r="DP473" s="37"/>
      <c r="DQ473" s="37"/>
      <c r="DR473" s="37"/>
      <c r="DS473" s="37"/>
      <c r="DT473" s="37"/>
      <c r="DU473" s="37"/>
      <c r="DV473" s="37"/>
      <c r="DW473" s="37"/>
      <c r="DX473" s="37"/>
      <c r="DY473" s="37"/>
      <c r="DZ473" s="37"/>
      <c r="EA473" s="37"/>
      <c r="EB473" s="37"/>
      <c r="EC473" s="37"/>
      <c r="ED473" s="37"/>
      <c r="EE473" s="37"/>
      <c r="EF473" s="37"/>
      <c r="EG473" s="37"/>
      <c r="EH473" s="37"/>
      <c r="EI473" s="37"/>
      <c r="EJ473" s="37"/>
      <c r="EK473" s="37"/>
      <c r="EL473" s="37"/>
      <c r="EM473" s="37"/>
      <c r="EN473" s="37"/>
      <c r="EO473" s="37"/>
      <c r="EP473" s="37"/>
      <c r="EQ473" s="37"/>
      <c r="ER473" s="37"/>
      <c r="ES473" s="37"/>
      <c r="ET473" s="37"/>
      <c r="EU473" s="37"/>
      <c r="EV473" s="37"/>
      <c r="EW473" s="37"/>
      <c r="EX473" s="37"/>
      <c r="EY473" s="37"/>
      <c r="EZ473" s="37"/>
      <c r="FA473" s="37"/>
      <c r="FB473" s="37"/>
      <c r="FC473" s="37"/>
      <c r="FD473" s="37"/>
      <c r="FE473" s="37"/>
      <c r="FF473" s="37"/>
      <c r="FG473" s="37"/>
      <c r="FH473" s="37"/>
      <c r="FI473" s="37"/>
      <c r="FJ473" s="37"/>
      <c r="FK473" s="37"/>
      <c r="FL473" s="37"/>
      <c r="FM473" s="37"/>
      <c r="FN473" s="37"/>
      <c r="FO473" s="37"/>
      <c r="FP473" s="37"/>
      <c r="FQ473" s="37"/>
      <c r="FR473" s="37"/>
      <c r="FS473" s="37"/>
      <c r="FT473" s="37"/>
      <c r="FU473" s="37"/>
      <c r="FV473" s="37"/>
      <c r="FW473" s="37"/>
      <c r="FX473" s="37"/>
      <c r="FY473" s="37"/>
      <c r="FZ473" s="37"/>
      <c r="GA473" s="37"/>
      <c r="GB473" s="37"/>
      <c r="GC473" s="37"/>
      <c r="GD473" s="37"/>
      <c r="GE473" s="37"/>
      <c r="GF473" s="37"/>
      <c r="GG473" s="37"/>
      <c r="GH473" s="37"/>
      <c r="GI473" s="37"/>
      <c r="GJ473" s="37"/>
      <c r="GK473" s="37"/>
      <c r="GL473" s="37"/>
      <c r="GM473" s="37"/>
      <c r="GN473" s="37"/>
      <c r="GO473" s="37"/>
      <c r="GP473" s="37"/>
      <c r="GQ473" s="37"/>
      <c r="GR473" s="37"/>
      <c r="GS473" s="37"/>
      <c r="GT473" s="37"/>
      <c r="GU473" s="37"/>
      <c r="GV473" s="37"/>
      <c r="GW473" s="37"/>
      <c r="GX473" s="37"/>
      <c r="GY473" s="37"/>
      <c r="GZ473" s="37"/>
      <c r="HA473" s="37"/>
      <c r="HB473" s="37"/>
      <c r="HC473" s="37"/>
      <c r="HD473" s="37"/>
      <c r="HE473" s="37"/>
      <c r="HF473" s="37"/>
      <c r="HG473" s="37"/>
      <c r="HH473" s="37"/>
      <c r="HI473" s="37"/>
      <c r="HJ473" s="37"/>
      <c r="HK473" s="37"/>
      <c r="HL473" s="37"/>
      <c r="HM473" s="37"/>
      <c r="HN473" s="37"/>
      <c r="HO473" s="37"/>
      <c r="HP473" s="37"/>
      <c r="HQ473" s="37"/>
      <c r="HR473" s="37"/>
      <c r="HS473" s="37"/>
      <c r="HT473" s="37"/>
      <c r="HU473" s="37"/>
      <c r="HV473" s="37"/>
      <c r="HW473" s="37"/>
      <c r="HX473" s="37"/>
      <c r="HY473" s="37"/>
      <c r="HZ473" s="37"/>
      <c r="IA473" s="37"/>
      <c r="IB473" s="37"/>
      <c r="IC473" s="37"/>
      <c r="ID473" s="37"/>
      <c r="IE473" s="37"/>
      <c r="IF473" s="37"/>
      <c r="IG473" s="37"/>
      <c r="IH473" s="37"/>
      <c r="II473" s="37"/>
      <c r="IJ473" s="37"/>
      <c r="IK473" s="37"/>
      <c r="IL473" s="37"/>
    </row>
    <row r="474" spans="1:246" x14ac:dyDescent="0.2">
      <c r="A474" s="49" t="s">
        <v>133</v>
      </c>
      <c r="B474" s="50" t="s">
        <v>13</v>
      </c>
      <c r="C474" s="50" t="s">
        <v>15</v>
      </c>
      <c r="D474" s="50" t="s">
        <v>134</v>
      </c>
      <c r="E474" s="50" t="s">
        <v>12</v>
      </c>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c r="BE474" s="96"/>
      <c r="BF474" s="96"/>
      <c r="BG474" s="1"/>
      <c r="BH474" s="38"/>
      <c r="BI474" s="50"/>
      <c r="BJ474" s="50"/>
      <c r="BK474" s="70"/>
      <c r="BL474" s="70"/>
      <c r="BM474" s="70"/>
      <c r="BN474" s="70"/>
      <c r="BO474" s="71"/>
      <c r="BP474" s="71"/>
      <c r="BQ474" s="71"/>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c r="CU474" s="37"/>
      <c r="CV474" s="37"/>
      <c r="CW474" s="37"/>
      <c r="CX474" s="37"/>
      <c r="CY474" s="37"/>
      <c r="CZ474" s="37"/>
      <c r="DA474" s="37"/>
      <c r="DB474" s="37"/>
      <c r="DC474" s="37"/>
      <c r="DD474" s="37"/>
      <c r="DE474" s="37"/>
      <c r="DF474" s="37"/>
      <c r="DG474" s="37"/>
      <c r="DH474" s="37"/>
      <c r="DI474" s="37"/>
      <c r="DJ474" s="37"/>
      <c r="DK474" s="37"/>
      <c r="DL474" s="37"/>
      <c r="DM474" s="37"/>
      <c r="DN474" s="37"/>
      <c r="DO474" s="37"/>
      <c r="DP474" s="37"/>
      <c r="DQ474" s="37"/>
      <c r="DR474" s="37"/>
      <c r="DS474" s="37"/>
      <c r="DT474" s="37"/>
      <c r="DU474" s="37"/>
      <c r="DV474" s="37"/>
      <c r="DW474" s="37"/>
      <c r="DX474" s="37"/>
      <c r="DY474" s="37"/>
      <c r="DZ474" s="37"/>
      <c r="EA474" s="37"/>
      <c r="EB474" s="37"/>
      <c r="EC474" s="37"/>
      <c r="ED474" s="37"/>
      <c r="EE474" s="37"/>
      <c r="EF474" s="37"/>
      <c r="EG474" s="37"/>
      <c r="EH474" s="37"/>
      <c r="EI474" s="37"/>
      <c r="EJ474" s="37"/>
      <c r="EK474" s="37"/>
      <c r="EL474" s="37"/>
      <c r="EM474" s="37"/>
      <c r="EN474" s="37"/>
      <c r="EO474" s="37"/>
      <c r="EP474" s="37"/>
      <c r="EQ474" s="37"/>
      <c r="ER474" s="37"/>
      <c r="ES474" s="37"/>
      <c r="ET474" s="37"/>
      <c r="EU474" s="37"/>
      <c r="EV474" s="37"/>
      <c r="EW474" s="37"/>
      <c r="EX474" s="37"/>
      <c r="EY474" s="37"/>
      <c r="EZ474" s="37"/>
      <c r="FA474" s="37"/>
      <c r="FB474" s="37"/>
      <c r="FC474" s="37"/>
      <c r="FD474" s="37"/>
      <c r="FE474" s="37"/>
      <c r="FF474" s="37"/>
      <c r="FG474" s="37"/>
      <c r="FH474" s="37"/>
      <c r="FI474" s="37"/>
      <c r="FJ474" s="37"/>
      <c r="FK474" s="37"/>
      <c r="FL474" s="37"/>
      <c r="FM474" s="37"/>
      <c r="FN474" s="37"/>
      <c r="FO474" s="37"/>
      <c r="FP474" s="37"/>
      <c r="FQ474" s="37"/>
      <c r="FR474" s="37"/>
      <c r="FS474" s="37"/>
      <c r="FT474" s="37"/>
      <c r="FU474" s="37"/>
      <c r="FV474" s="37"/>
      <c r="FW474" s="37"/>
      <c r="FX474" s="37"/>
      <c r="FY474" s="37"/>
      <c r="FZ474" s="37"/>
      <c r="GA474" s="37"/>
      <c r="GB474" s="37"/>
      <c r="GC474" s="37"/>
      <c r="GD474" s="37"/>
      <c r="GE474" s="37"/>
      <c r="GF474" s="37"/>
      <c r="GG474" s="37"/>
      <c r="GH474" s="37"/>
      <c r="GI474" s="37"/>
      <c r="GJ474" s="37"/>
      <c r="GK474" s="37"/>
      <c r="GL474" s="37"/>
      <c r="GM474" s="37"/>
      <c r="GN474" s="37"/>
      <c r="GO474" s="37"/>
      <c r="GP474" s="37"/>
      <c r="GQ474" s="37"/>
      <c r="GR474" s="37"/>
      <c r="GS474" s="37"/>
      <c r="GT474" s="37"/>
      <c r="GU474" s="37"/>
      <c r="GV474" s="37"/>
      <c r="GW474" s="37"/>
      <c r="GX474" s="37"/>
      <c r="GY474" s="37"/>
      <c r="GZ474" s="37"/>
      <c r="HA474" s="37"/>
      <c r="HB474" s="37"/>
      <c r="HC474" s="37"/>
      <c r="HD474" s="37"/>
      <c r="HE474" s="37"/>
      <c r="HF474" s="37"/>
      <c r="HG474" s="37"/>
      <c r="HH474" s="37"/>
      <c r="HI474" s="37"/>
      <c r="HJ474" s="37"/>
      <c r="HK474" s="37"/>
      <c r="HL474" s="37"/>
      <c r="HM474" s="37"/>
      <c r="HN474" s="37"/>
      <c r="HO474" s="37"/>
      <c r="HP474" s="37"/>
      <c r="HQ474" s="37"/>
      <c r="HR474" s="37"/>
      <c r="HS474" s="37"/>
      <c r="HT474" s="37"/>
      <c r="HU474" s="37"/>
      <c r="HV474" s="37"/>
      <c r="HW474" s="37"/>
      <c r="HX474" s="37"/>
      <c r="HY474" s="37"/>
      <c r="HZ474" s="37"/>
      <c r="IA474" s="37"/>
      <c r="IB474" s="37"/>
      <c r="IC474" s="37"/>
      <c r="ID474" s="37"/>
      <c r="IE474" s="37"/>
      <c r="IF474" s="37"/>
      <c r="IG474" s="37"/>
      <c r="IH474" s="37"/>
      <c r="II474" s="37"/>
      <c r="IJ474" s="37"/>
      <c r="IK474" s="37"/>
      <c r="IL474" s="37"/>
    </row>
    <row r="475" spans="1:246" x14ac:dyDescent="0.2">
      <c r="A475" s="53" t="s">
        <v>133</v>
      </c>
      <c r="B475" s="54" t="s">
        <v>11</v>
      </c>
      <c r="C475" s="54" t="s">
        <v>14</v>
      </c>
      <c r="D475" s="54" t="s">
        <v>134</v>
      </c>
      <c r="E475" s="54" t="s">
        <v>11</v>
      </c>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55"/>
      <c r="BH475" s="38"/>
      <c r="BI475" s="54"/>
      <c r="BJ475" s="54"/>
      <c r="BK475" s="55"/>
      <c r="BL475" s="55"/>
      <c r="BM475" s="55"/>
      <c r="BN475" s="55"/>
      <c r="BO475" s="57"/>
      <c r="BP475" s="57"/>
      <c r="BQ475" s="5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c r="CY475" s="37"/>
      <c r="CZ475" s="37"/>
      <c r="DA475" s="37"/>
      <c r="DB475" s="37"/>
      <c r="DC475" s="37"/>
      <c r="DD475" s="37"/>
      <c r="DE475" s="37"/>
      <c r="DF475" s="37"/>
      <c r="DG475" s="37"/>
      <c r="DH475" s="37"/>
      <c r="DI475" s="37"/>
      <c r="DJ475" s="37"/>
      <c r="DK475" s="37"/>
      <c r="DL475" s="37"/>
      <c r="DM475" s="37"/>
      <c r="DN475" s="37"/>
      <c r="DO475" s="37"/>
      <c r="DP475" s="37"/>
      <c r="DQ475" s="37"/>
      <c r="DR475" s="37"/>
      <c r="DS475" s="37"/>
      <c r="DT475" s="37"/>
      <c r="DU475" s="37"/>
      <c r="DV475" s="37"/>
      <c r="DW475" s="37"/>
      <c r="DX475" s="37"/>
      <c r="DY475" s="37"/>
      <c r="DZ475" s="37"/>
      <c r="EA475" s="37"/>
      <c r="EB475" s="37"/>
      <c r="EC475" s="37"/>
      <c r="ED475" s="37"/>
      <c r="EE475" s="37"/>
      <c r="EF475" s="37"/>
      <c r="EG475" s="37"/>
      <c r="EH475" s="37"/>
      <c r="EI475" s="37"/>
      <c r="EJ475" s="37"/>
      <c r="EK475" s="37"/>
      <c r="EL475" s="37"/>
      <c r="EM475" s="37"/>
      <c r="EN475" s="37"/>
      <c r="EO475" s="37"/>
      <c r="EP475" s="37"/>
      <c r="EQ475" s="37"/>
      <c r="ER475" s="37"/>
      <c r="ES475" s="37"/>
      <c r="ET475" s="37"/>
      <c r="EU475" s="37"/>
      <c r="EV475" s="37"/>
      <c r="EW475" s="37"/>
      <c r="EX475" s="37"/>
      <c r="EY475" s="37"/>
      <c r="EZ475" s="37"/>
      <c r="FA475" s="37"/>
      <c r="FB475" s="37"/>
      <c r="FC475" s="37"/>
      <c r="FD475" s="37"/>
      <c r="FE475" s="37"/>
      <c r="FF475" s="37"/>
      <c r="FG475" s="37"/>
      <c r="FH475" s="37"/>
      <c r="FI475" s="37"/>
      <c r="FJ475" s="37"/>
      <c r="FK475" s="37"/>
      <c r="FL475" s="37"/>
      <c r="FM475" s="37"/>
      <c r="FN475" s="37"/>
      <c r="FO475" s="37"/>
      <c r="FP475" s="37"/>
      <c r="FQ475" s="37"/>
      <c r="FR475" s="37"/>
      <c r="FS475" s="37"/>
      <c r="FT475" s="37"/>
      <c r="FU475" s="37"/>
      <c r="FV475" s="37"/>
      <c r="FW475" s="37"/>
      <c r="FX475" s="37"/>
      <c r="FY475" s="37"/>
      <c r="FZ475" s="37"/>
      <c r="GA475" s="37"/>
      <c r="GB475" s="37"/>
      <c r="GC475" s="37"/>
      <c r="GD475" s="37"/>
      <c r="GE475" s="37"/>
      <c r="GF475" s="37"/>
      <c r="GG475" s="37"/>
      <c r="GH475" s="37"/>
      <c r="GI475" s="37"/>
      <c r="GJ475" s="37"/>
      <c r="GK475" s="37"/>
      <c r="GL475" s="37"/>
      <c r="GM475" s="37"/>
      <c r="GN475" s="37"/>
      <c r="GO475" s="37"/>
      <c r="GP475" s="37"/>
      <c r="GQ475" s="37"/>
      <c r="GR475" s="37"/>
      <c r="GS475" s="37"/>
      <c r="GT475" s="37"/>
      <c r="GU475" s="37"/>
      <c r="GV475" s="37"/>
      <c r="GW475" s="37"/>
      <c r="GX475" s="37"/>
      <c r="GY475" s="37"/>
      <c r="GZ475" s="37"/>
      <c r="HA475" s="37"/>
      <c r="HB475" s="37"/>
      <c r="HC475" s="37"/>
      <c r="HD475" s="37"/>
      <c r="HE475" s="37"/>
      <c r="HF475" s="37"/>
      <c r="HG475" s="37"/>
      <c r="HH475" s="37"/>
      <c r="HI475" s="37"/>
      <c r="HJ475" s="37"/>
      <c r="HK475" s="37"/>
      <c r="HL475" s="37"/>
      <c r="HM475" s="37"/>
      <c r="HN475" s="37"/>
      <c r="HO475" s="37"/>
      <c r="HP475" s="37"/>
      <c r="HQ475" s="37"/>
      <c r="HR475" s="37"/>
      <c r="HS475" s="37"/>
      <c r="HT475" s="37"/>
      <c r="HU475" s="37"/>
      <c r="HV475" s="37"/>
      <c r="HW475" s="37"/>
      <c r="HX475" s="37"/>
      <c r="HY475" s="37"/>
      <c r="HZ475" s="37"/>
      <c r="IA475" s="37"/>
      <c r="IB475" s="37"/>
      <c r="IC475" s="37"/>
      <c r="ID475" s="37"/>
      <c r="IE475" s="37"/>
      <c r="IF475" s="37"/>
      <c r="IG475" s="37"/>
      <c r="IH475" s="37"/>
      <c r="II475" s="37"/>
      <c r="IJ475" s="37"/>
      <c r="IK475" s="37"/>
      <c r="IL475" s="37"/>
    </row>
    <row r="476" spans="1:246" x14ac:dyDescent="0.2">
      <c r="A476" s="53" t="s">
        <v>133</v>
      </c>
      <c r="B476" s="54" t="s">
        <v>112</v>
      </c>
      <c r="C476" s="54" t="s">
        <v>113</v>
      </c>
      <c r="D476" s="54" t="s">
        <v>134</v>
      </c>
      <c r="E476" s="94" t="s">
        <v>114</v>
      </c>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8"/>
      <c r="AL476" s="98"/>
      <c r="AM476" s="98"/>
      <c r="AN476" s="98"/>
      <c r="AO476" s="98"/>
      <c r="AP476" s="98"/>
      <c r="AQ476" s="98"/>
      <c r="AR476" s="98"/>
      <c r="AS476" s="98"/>
      <c r="AT476" s="98"/>
      <c r="AU476" s="98"/>
      <c r="AV476" s="98"/>
      <c r="AW476" s="98"/>
      <c r="AX476" s="98"/>
      <c r="AY476" s="98"/>
      <c r="AZ476" s="98"/>
      <c r="BA476" s="98"/>
      <c r="BB476" s="98"/>
      <c r="BC476" s="98"/>
      <c r="BD476" s="98"/>
      <c r="BE476" s="98"/>
      <c r="BF476" s="98"/>
      <c r="BG476" s="58"/>
      <c r="BH476" s="38"/>
      <c r="BI476" s="54"/>
      <c r="BJ476" s="54"/>
      <c r="BK476" s="2"/>
      <c r="BL476" s="2"/>
      <c r="BM476" s="2"/>
      <c r="BN476" s="2"/>
      <c r="BO476" s="57"/>
      <c r="BP476" s="57"/>
      <c r="BQ476" s="5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c r="DL476" s="37"/>
      <c r="DM476" s="37"/>
      <c r="DN476" s="37"/>
      <c r="DO476" s="37"/>
      <c r="DP476" s="37"/>
      <c r="DQ476" s="37"/>
      <c r="DR476" s="37"/>
      <c r="DS476" s="37"/>
      <c r="DT476" s="37"/>
      <c r="DU476" s="37"/>
      <c r="DV476" s="37"/>
      <c r="DW476" s="37"/>
      <c r="DX476" s="37"/>
      <c r="DY476" s="37"/>
      <c r="DZ476" s="37"/>
      <c r="EA476" s="37"/>
      <c r="EB476" s="37"/>
      <c r="EC476" s="37"/>
      <c r="ED476" s="37"/>
      <c r="EE476" s="37"/>
      <c r="EF476" s="37"/>
      <c r="EG476" s="37"/>
      <c r="EH476" s="37"/>
      <c r="EI476" s="37"/>
      <c r="EJ476" s="37"/>
      <c r="EK476" s="37"/>
      <c r="EL476" s="37"/>
      <c r="EM476" s="37"/>
      <c r="EN476" s="37"/>
      <c r="EO476" s="37"/>
      <c r="EP476" s="37"/>
      <c r="EQ476" s="37"/>
      <c r="ER476" s="37"/>
      <c r="ES476" s="37"/>
      <c r="ET476" s="37"/>
      <c r="EU476" s="37"/>
      <c r="EV476" s="37"/>
      <c r="EW476" s="37"/>
      <c r="EX476" s="37"/>
      <c r="EY476" s="37"/>
      <c r="EZ476" s="37"/>
      <c r="FA476" s="37"/>
      <c r="FB476" s="37"/>
      <c r="FC476" s="37"/>
      <c r="FD476" s="37"/>
      <c r="FE476" s="37"/>
      <c r="FF476" s="37"/>
      <c r="FG476" s="37"/>
      <c r="FH476" s="37"/>
      <c r="FI476" s="37"/>
      <c r="FJ476" s="37"/>
      <c r="FK476" s="37"/>
      <c r="FL476" s="37"/>
      <c r="FM476" s="37"/>
      <c r="FN476" s="37"/>
      <c r="FO476" s="37"/>
      <c r="FP476" s="37"/>
      <c r="FQ476" s="37"/>
      <c r="FR476" s="37"/>
      <c r="FS476" s="37"/>
      <c r="FT476" s="37"/>
      <c r="FU476" s="37"/>
      <c r="FV476" s="37"/>
      <c r="FW476" s="37"/>
      <c r="FX476" s="37"/>
      <c r="FY476" s="37"/>
      <c r="FZ476" s="37"/>
      <c r="GA476" s="37"/>
      <c r="GB476" s="37"/>
      <c r="GC476" s="37"/>
      <c r="GD476" s="37"/>
      <c r="GE476" s="37"/>
      <c r="GF476" s="37"/>
      <c r="GG476" s="37"/>
      <c r="GH476" s="37"/>
      <c r="GI476" s="37"/>
      <c r="GJ476" s="37"/>
      <c r="GK476" s="37"/>
      <c r="GL476" s="37"/>
      <c r="GM476" s="37"/>
      <c r="GN476" s="37"/>
      <c r="GO476" s="37"/>
      <c r="GP476" s="37"/>
      <c r="GQ476" s="37"/>
      <c r="GR476" s="37"/>
      <c r="GS476" s="37"/>
      <c r="GT476" s="37"/>
      <c r="GU476" s="37"/>
      <c r="GV476" s="37"/>
      <c r="GW476" s="37"/>
      <c r="GX476" s="37"/>
      <c r="GY476" s="37"/>
      <c r="GZ476" s="37"/>
      <c r="HA476" s="37"/>
      <c r="HB476" s="37"/>
      <c r="HC476" s="37"/>
      <c r="HD476" s="37"/>
      <c r="HE476" s="37"/>
      <c r="HF476" s="37"/>
      <c r="HG476" s="37"/>
      <c r="HH476" s="37"/>
      <c r="HI476" s="37"/>
      <c r="HJ476" s="37"/>
      <c r="HK476" s="37"/>
      <c r="HL476" s="37"/>
      <c r="HM476" s="37"/>
      <c r="HN476" s="37"/>
      <c r="HO476" s="37"/>
      <c r="HP476" s="37"/>
      <c r="HQ476" s="37"/>
      <c r="HR476" s="37"/>
      <c r="HS476" s="37"/>
      <c r="HT476" s="37"/>
      <c r="HU476" s="37"/>
      <c r="HV476" s="37"/>
      <c r="HW476" s="37"/>
      <c r="HX476" s="37"/>
      <c r="HY476" s="37"/>
      <c r="HZ476" s="37"/>
      <c r="IA476" s="37"/>
      <c r="IB476" s="37"/>
      <c r="IC476" s="37"/>
      <c r="ID476" s="37"/>
      <c r="IE476" s="37"/>
      <c r="IF476" s="37"/>
      <c r="IG476" s="37"/>
      <c r="IH476" s="37"/>
      <c r="II476" s="37"/>
      <c r="IJ476" s="37"/>
      <c r="IK476" s="37"/>
      <c r="IL476" s="37"/>
    </row>
    <row r="477" spans="1:246" x14ac:dyDescent="0.2">
      <c r="A477" s="72" t="s">
        <v>133</v>
      </c>
      <c r="B477" s="73" t="s">
        <v>112</v>
      </c>
      <c r="C477" s="73" t="s">
        <v>113</v>
      </c>
      <c r="D477" s="73" t="s">
        <v>135</v>
      </c>
      <c r="E477" s="73" t="s">
        <v>136</v>
      </c>
      <c r="F477" s="99">
        <v>9.6199999999999996E-4</v>
      </c>
      <c r="G477" s="99">
        <v>9.5E-4</v>
      </c>
      <c r="H477" s="99">
        <v>1.372E-3</v>
      </c>
      <c r="I477" s="99">
        <v>1.743E-3</v>
      </c>
      <c r="J477" s="99">
        <v>1.727E-3</v>
      </c>
      <c r="K477" s="99">
        <v>2.5010000000000002E-3</v>
      </c>
      <c r="L477" s="99">
        <v>3.6619999999999999E-3</v>
      </c>
      <c r="M477" s="99">
        <v>2.4650000000000002E-3</v>
      </c>
      <c r="N477" s="99">
        <v>4.9399999999999999E-3</v>
      </c>
      <c r="O477" s="99">
        <v>5.1630000000000001E-3</v>
      </c>
      <c r="P477" s="99">
        <v>7.3000000000000001E-3</v>
      </c>
      <c r="Q477" s="99">
        <v>8.4309999999999993E-3</v>
      </c>
      <c r="R477" s="99">
        <v>6.3359999999999996E-3</v>
      </c>
      <c r="S477" s="99">
        <v>1.3200999999999999E-2</v>
      </c>
      <c r="T477" s="99">
        <v>1.5431E-2</v>
      </c>
      <c r="U477" s="99">
        <v>1.5358E-2</v>
      </c>
      <c r="V477" s="99">
        <v>1.8575999999999999E-2</v>
      </c>
      <c r="W477" s="99">
        <v>1.9165000000000001E-2</v>
      </c>
      <c r="X477" s="99">
        <v>2.2327E-2</v>
      </c>
      <c r="Y477" s="99">
        <v>2.3598999999999998E-2</v>
      </c>
      <c r="Z477" s="99">
        <v>1.5049999999999999E-2</v>
      </c>
      <c r="AA477" s="99">
        <v>1.2832E-2</v>
      </c>
      <c r="AB477" s="99">
        <v>1.9789000000000001E-2</v>
      </c>
      <c r="AC477" s="99">
        <v>5.3080000000000002E-3</v>
      </c>
      <c r="AD477" s="99">
        <v>4.5975000000000002E-2</v>
      </c>
      <c r="AE477" s="99">
        <v>1.4622E-2</v>
      </c>
      <c r="AF477" s="99">
        <v>5.1386000000000001E-2</v>
      </c>
      <c r="AG477" s="99">
        <v>6.9509000000000001E-2</v>
      </c>
      <c r="AH477" s="99">
        <v>9.1744000000000006E-2</v>
      </c>
      <c r="AI477" s="99">
        <v>0.11158899999999999</v>
      </c>
      <c r="AJ477" s="99">
        <v>8.2934999999999995E-2</v>
      </c>
      <c r="AK477" s="99">
        <v>9.0213000000000002E-2</v>
      </c>
      <c r="AL477" s="99">
        <v>0.102067</v>
      </c>
      <c r="AM477" s="99">
        <v>0.100317</v>
      </c>
      <c r="AN477" s="99">
        <v>0.101435</v>
      </c>
      <c r="AO477" s="99">
        <v>9.6301999999999999E-2</v>
      </c>
      <c r="AP477" s="99">
        <v>9.4301999999999997E-2</v>
      </c>
      <c r="AQ477" s="99">
        <v>8.8697999999999999E-2</v>
      </c>
      <c r="AR477" s="99">
        <v>9.7917000000000004E-2</v>
      </c>
      <c r="AS477" s="99">
        <v>0.11369799999999999</v>
      </c>
      <c r="AT477" s="99">
        <v>0.130968</v>
      </c>
      <c r="AU477" s="99">
        <v>9.3655000000000002E-2</v>
      </c>
      <c r="AV477" s="99">
        <v>7.5718999999999995E-2</v>
      </c>
      <c r="AW477" s="99">
        <v>9.3969999999999998E-2</v>
      </c>
      <c r="AX477" s="99">
        <v>9.6499000000000001E-2</v>
      </c>
      <c r="AY477" s="99">
        <v>0.117851</v>
      </c>
      <c r="AZ477" s="99">
        <v>0.10585700000000001</v>
      </c>
      <c r="BA477" s="99">
        <v>0.13291500000000001</v>
      </c>
      <c r="BB477" s="99">
        <v>0.14791699999999999</v>
      </c>
      <c r="BC477" s="99">
        <v>0.115906</v>
      </c>
      <c r="BD477" s="99">
        <v>9.7855999999999999E-2</v>
      </c>
      <c r="BE477" s="75">
        <f t="shared" ref="BE477:BG481" si="108">BD477+(BD477*BO477)</f>
        <v>8.7732965517241385E-2</v>
      </c>
      <c r="BF477" s="75">
        <f t="shared" si="108"/>
        <v>8.4358620689655175E-2</v>
      </c>
      <c r="BG477" s="75">
        <f t="shared" si="108"/>
        <v>8.4358620689655175E-2</v>
      </c>
      <c r="BH477" s="38"/>
      <c r="BI477" s="73" t="s">
        <v>137</v>
      </c>
      <c r="BJ477" s="73" t="s">
        <v>119</v>
      </c>
      <c r="BK477" s="74">
        <v>0.57999999999999996</v>
      </c>
      <c r="BL477" s="74">
        <v>0.52</v>
      </c>
      <c r="BM477" s="74">
        <v>0.5</v>
      </c>
      <c r="BN477" s="74">
        <v>0.5</v>
      </c>
      <c r="BO477" s="76">
        <f>(BL477-BK477)/BK477</f>
        <v>-0.10344827586206887</v>
      </c>
      <c r="BP477" s="76">
        <f>(BM477-BL477)/BL477</f>
        <v>-3.8461538461538491E-2</v>
      </c>
      <c r="BQ477" s="76">
        <f>(BN477-BM477)/BM477</f>
        <v>0</v>
      </c>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c r="CY477" s="37"/>
      <c r="CZ477" s="37"/>
      <c r="DA477" s="37"/>
      <c r="DB477" s="37"/>
      <c r="DC477" s="37"/>
      <c r="DD477" s="37"/>
      <c r="DE477" s="37"/>
      <c r="DF477" s="37"/>
      <c r="DG477" s="37"/>
      <c r="DH477" s="37"/>
      <c r="DI477" s="37"/>
      <c r="DJ477" s="37"/>
      <c r="DK477" s="37"/>
      <c r="DL477" s="37"/>
      <c r="DM477" s="37"/>
      <c r="DN477" s="37"/>
      <c r="DO477" s="37"/>
      <c r="DP477" s="37"/>
      <c r="DQ477" s="37"/>
      <c r="DR477" s="37"/>
      <c r="DS477" s="37"/>
      <c r="DT477" s="37"/>
      <c r="DU477" s="37"/>
      <c r="DV477" s="37"/>
      <c r="DW477" s="37"/>
      <c r="DX477" s="37"/>
      <c r="DY477" s="37"/>
      <c r="DZ477" s="37"/>
      <c r="EA477" s="37"/>
      <c r="EB477" s="37"/>
      <c r="EC477" s="37"/>
      <c r="ED477" s="37"/>
      <c r="EE477" s="37"/>
      <c r="EF477" s="37"/>
      <c r="EG477" s="37"/>
      <c r="EH477" s="37"/>
      <c r="EI477" s="37"/>
      <c r="EJ477" s="37"/>
      <c r="EK477" s="37"/>
      <c r="EL477" s="37"/>
      <c r="EM477" s="37"/>
      <c r="EN477" s="37"/>
      <c r="EO477" s="37"/>
      <c r="EP477" s="37"/>
      <c r="EQ477" s="37"/>
      <c r="ER477" s="37"/>
      <c r="ES477" s="37"/>
      <c r="ET477" s="37"/>
      <c r="EU477" s="37"/>
      <c r="EV477" s="37"/>
      <c r="EW477" s="37"/>
      <c r="EX477" s="37"/>
      <c r="EY477" s="37"/>
      <c r="EZ477" s="37"/>
      <c r="FA477" s="37"/>
      <c r="FB477" s="37"/>
      <c r="FC477" s="37"/>
      <c r="FD477" s="37"/>
      <c r="FE477" s="37"/>
      <c r="FF477" s="37"/>
      <c r="FG477" s="37"/>
      <c r="FH477" s="37"/>
      <c r="FI477" s="37"/>
      <c r="FJ477" s="37"/>
      <c r="FK477" s="37"/>
      <c r="FL477" s="37"/>
      <c r="FM477" s="37"/>
      <c r="FN477" s="37"/>
      <c r="FO477" s="37"/>
      <c r="FP477" s="37"/>
      <c r="FQ477" s="37"/>
      <c r="FR477" s="37"/>
      <c r="FS477" s="37"/>
      <c r="FT477" s="37"/>
      <c r="FU477" s="37"/>
      <c r="FV477" s="37"/>
      <c r="FW477" s="37"/>
      <c r="FX477" s="37"/>
      <c r="FY477" s="37"/>
      <c r="FZ477" s="37"/>
      <c r="GA477" s="37"/>
      <c r="GB477" s="37"/>
      <c r="GC477" s="37"/>
      <c r="GD477" s="37"/>
      <c r="GE477" s="37"/>
      <c r="GF477" s="37"/>
      <c r="GG477" s="37"/>
      <c r="GH477" s="37"/>
      <c r="GI477" s="37"/>
      <c r="GJ477" s="37"/>
      <c r="GK477" s="37"/>
      <c r="GL477" s="37"/>
      <c r="GM477" s="37"/>
      <c r="GN477" s="37"/>
      <c r="GO477" s="37"/>
      <c r="GP477" s="37"/>
      <c r="GQ477" s="37"/>
      <c r="GR477" s="37"/>
      <c r="GS477" s="37"/>
      <c r="GT477" s="37"/>
      <c r="GU477" s="37"/>
      <c r="GV477" s="37"/>
      <c r="GW477" s="37"/>
      <c r="GX477" s="37"/>
      <c r="GY477" s="37"/>
      <c r="GZ477" s="37"/>
      <c r="HA477" s="37"/>
      <c r="HB477" s="37"/>
      <c r="HC477" s="37"/>
      <c r="HD477" s="37"/>
      <c r="HE477" s="37"/>
      <c r="HF477" s="37"/>
      <c r="HG477" s="37"/>
      <c r="HH477" s="37"/>
      <c r="HI477" s="37"/>
      <c r="HJ477" s="37"/>
      <c r="HK477" s="37"/>
      <c r="HL477" s="37"/>
      <c r="HM477" s="37"/>
      <c r="HN477" s="37"/>
      <c r="HO477" s="37"/>
      <c r="HP477" s="37"/>
      <c r="HQ477" s="37"/>
      <c r="HR477" s="37"/>
      <c r="HS477" s="37"/>
      <c r="HT477" s="37"/>
      <c r="HU477" s="37"/>
      <c r="HV477" s="37"/>
      <c r="HW477" s="37"/>
      <c r="HX477" s="37"/>
      <c r="HY477" s="37"/>
      <c r="HZ477" s="37"/>
      <c r="IA477" s="37"/>
      <c r="IB477" s="37"/>
      <c r="IC477" s="37"/>
      <c r="ID477" s="37"/>
      <c r="IE477" s="37"/>
      <c r="IF477" s="37"/>
      <c r="IG477" s="37"/>
      <c r="IH477" s="37"/>
      <c r="II477" s="37"/>
      <c r="IJ477" s="37"/>
      <c r="IK477" s="37"/>
      <c r="IL477" s="37"/>
    </row>
    <row r="478" spans="1:246" x14ac:dyDescent="0.2">
      <c r="A478" s="49" t="s">
        <v>138</v>
      </c>
      <c r="B478" s="50" t="s">
        <v>112</v>
      </c>
      <c r="C478" s="50" t="s">
        <v>113</v>
      </c>
      <c r="D478" s="50" t="s">
        <v>139</v>
      </c>
      <c r="E478" s="73" t="s">
        <v>114</v>
      </c>
      <c r="F478" s="1">
        <v>9.7200000000000004E-5</v>
      </c>
      <c r="G478" s="1">
        <v>8.6219999999999998E-5</v>
      </c>
      <c r="H478" s="1">
        <v>9.5040000000000012E-5</v>
      </c>
      <c r="I478" s="1">
        <v>1.4643000000000002E-4</v>
      </c>
      <c r="J478" s="1">
        <v>9.522E-5</v>
      </c>
      <c r="K478" s="1">
        <v>1.5858000000000002E-4</v>
      </c>
      <c r="L478" s="1">
        <v>1.1826000000000001E-4</v>
      </c>
      <c r="M478" s="1">
        <v>1.9700999999999999E-4</v>
      </c>
      <c r="N478" s="1">
        <v>2.0187000000000002E-4</v>
      </c>
      <c r="O478" s="1">
        <v>1.7450999999999998E-4</v>
      </c>
      <c r="P478" s="1">
        <v>2.0303999999999998E-4</v>
      </c>
      <c r="Q478" s="1">
        <v>2.0547E-4</v>
      </c>
      <c r="R478" s="1">
        <v>2.2527000000000002E-4</v>
      </c>
      <c r="S478" s="1">
        <v>2.2688999999999999E-4</v>
      </c>
      <c r="T478" s="1">
        <v>1.7811000000000001E-4</v>
      </c>
      <c r="U478" s="1">
        <v>2.8295999999999996E-4</v>
      </c>
      <c r="V478" s="1">
        <v>1.7829E-4</v>
      </c>
      <c r="W478" s="1">
        <v>2.4516000000000002E-4</v>
      </c>
      <c r="X478" s="1">
        <v>2.7E-4</v>
      </c>
      <c r="Y478" s="1">
        <v>1.3833000000000001E-4</v>
      </c>
      <c r="Z478" s="1">
        <v>1.3833000000000001E-4</v>
      </c>
      <c r="AA478" s="1">
        <v>2.5091999999999996E-4</v>
      </c>
      <c r="AB478" s="1">
        <v>7.8120000000000004E-5</v>
      </c>
      <c r="AC478" s="1">
        <v>1.3275E-4</v>
      </c>
      <c r="AD478" s="1">
        <v>1.3680000000000002E-4</v>
      </c>
      <c r="AE478" s="1">
        <v>1.1556E-4</v>
      </c>
      <c r="AF478" s="1">
        <v>4.3740000000000005E-5</v>
      </c>
      <c r="AG478" s="1">
        <v>5.3729999999999995E-5</v>
      </c>
      <c r="AH478" s="1">
        <v>4.7070000000000002E-5</v>
      </c>
      <c r="AI478" s="1">
        <v>4.8060000000000004E-5</v>
      </c>
      <c r="AJ478" s="1">
        <v>6.156E-5</v>
      </c>
      <c r="AK478" s="1">
        <v>8.3969999999999997E-5</v>
      </c>
      <c r="AL478" s="1">
        <v>7.2090000000000009E-5</v>
      </c>
      <c r="AM478" s="1">
        <v>8.4239999999999993E-5</v>
      </c>
      <c r="AN478" s="1">
        <v>8.1000000000000004E-5</v>
      </c>
      <c r="AO478" s="1">
        <v>7.2000000000000002E-5</v>
      </c>
      <c r="AP478" s="1">
        <v>5.7779999999999999E-5</v>
      </c>
      <c r="AQ478" s="1">
        <v>1.0301E-4</v>
      </c>
      <c r="AR478" s="1">
        <v>2.1636000000000002E-4</v>
      </c>
      <c r="AS478" s="1">
        <v>1.2573E-4</v>
      </c>
      <c r="AT478" s="1">
        <v>2.1330000000000001E-4</v>
      </c>
      <c r="AU478" s="1">
        <v>1.6200000000000001E-4</v>
      </c>
      <c r="AV478" s="1">
        <v>2.8718999999999999E-4</v>
      </c>
      <c r="AW478" s="1">
        <v>5.8869E-4</v>
      </c>
      <c r="AX478" s="1">
        <v>2.07369E-3</v>
      </c>
      <c r="AY478" s="1">
        <v>1.8979700000000001E-3</v>
      </c>
      <c r="AZ478" s="1">
        <v>2.5705400000000001E-3</v>
      </c>
      <c r="BA478" s="1">
        <v>5.4000000000000003E-3</v>
      </c>
      <c r="BB478" s="1">
        <v>5.6389500000000002E-3</v>
      </c>
      <c r="BC478" s="1">
        <v>7.1999999999999998E-3</v>
      </c>
      <c r="BD478" s="1">
        <v>8.19603E-3</v>
      </c>
      <c r="BE478" s="1">
        <v>7.6499999999999997E-3</v>
      </c>
      <c r="BF478" s="1">
        <v>8.4164400000000007E-3</v>
      </c>
      <c r="BG478" s="75">
        <f t="shared" si="108"/>
        <v>5.9410164705882354E-3</v>
      </c>
      <c r="BH478" s="38"/>
      <c r="BI478" s="50" t="s">
        <v>140</v>
      </c>
      <c r="BJ478" s="73" t="s">
        <v>119</v>
      </c>
      <c r="BK478" s="1"/>
      <c r="BL478" s="1"/>
      <c r="BM478" s="1">
        <v>1.7000000000000001E-2</v>
      </c>
      <c r="BN478" s="1">
        <v>1.2E-2</v>
      </c>
      <c r="BO478" s="52"/>
      <c r="BP478" s="52"/>
      <c r="BQ478" s="76">
        <f>(BN478-BM478)/BM478</f>
        <v>-0.29411764705882354</v>
      </c>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c r="CY478" s="37"/>
      <c r="CZ478" s="37"/>
      <c r="DA478" s="37"/>
      <c r="DB478" s="37"/>
      <c r="DC478" s="37"/>
      <c r="DD478" s="37"/>
      <c r="DE478" s="37"/>
      <c r="DF478" s="37"/>
      <c r="DG478" s="37"/>
      <c r="DH478" s="37"/>
      <c r="DI478" s="37"/>
      <c r="DJ478" s="37"/>
      <c r="DK478" s="37"/>
      <c r="DL478" s="37"/>
      <c r="DM478" s="37"/>
      <c r="DN478" s="37"/>
      <c r="DO478" s="37"/>
      <c r="DP478" s="37"/>
      <c r="DQ478" s="37"/>
      <c r="DR478" s="37"/>
      <c r="DS478" s="37"/>
      <c r="DT478" s="37"/>
      <c r="DU478" s="37"/>
      <c r="DV478" s="37"/>
      <c r="DW478" s="37"/>
      <c r="DX478" s="37"/>
      <c r="DY478" s="37"/>
      <c r="DZ478" s="37"/>
      <c r="EA478" s="37"/>
      <c r="EB478" s="37"/>
      <c r="EC478" s="37"/>
      <c r="ED478" s="37"/>
      <c r="EE478" s="37"/>
      <c r="EF478" s="37"/>
      <c r="EG478" s="37"/>
      <c r="EH478" s="37"/>
      <c r="EI478" s="37"/>
      <c r="EJ478" s="37"/>
      <c r="EK478" s="37"/>
      <c r="EL478" s="37"/>
      <c r="EM478" s="37"/>
      <c r="EN478" s="37"/>
      <c r="EO478" s="37"/>
      <c r="EP478" s="37"/>
      <c r="EQ478" s="37"/>
      <c r="ER478" s="37"/>
      <c r="ES478" s="37"/>
      <c r="ET478" s="37"/>
      <c r="EU478" s="37"/>
      <c r="EV478" s="37"/>
      <c r="EW478" s="37"/>
      <c r="EX478" s="37"/>
      <c r="EY478" s="37"/>
      <c r="EZ478" s="37"/>
      <c r="FA478" s="37"/>
      <c r="FB478" s="37"/>
      <c r="FC478" s="37"/>
      <c r="FD478" s="37"/>
      <c r="FE478" s="37"/>
      <c r="FF478" s="37"/>
      <c r="FG478" s="37"/>
      <c r="FH478" s="37"/>
      <c r="FI478" s="37"/>
      <c r="FJ478" s="37"/>
      <c r="FK478" s="37"/>
      <c r="FL478" s="37"/>
      <c r="FM478" s="37"/>
      <c r="FN478" s="37"/>
      <c r="FO478" s="37"/>
      <c r="FP478" s="37"/>
      <c r="FQ478" s="37"/>
      <c r="FR478" s="37"/>
      <c r="FS478" s="37"/>
      <c r="FT478" s="37"/>
      <c r="FU478" s="37"/>
      <c r="FV478" s="37"/>
      <c r="FW478" s="37"/>
      <c r="FX478" s="37"/>
      <c r="FY478" s="37"/>
      <c r="FZ478" s="37"/>
      <c r="GA478" s="37"/>
      <c r="GB478" s="37"/>
      <c r="GC478" s="37"/>
      <c r="GD478" s="37"/>
      <c r="GE478" s="37"/>
      <c r="GF478" s="37"/>
      <c r="GG478" s="37"/>
      <c r="GH478" s="37"/>
      <c r="GI478" s="37"/>
      <c r="GJ478" s="37"/>
      <c r="GK478" s="37"/>
      <c r="GL478" s="37"/>
      <c r="GM478" s="37"/>
      <c r="GN478" s="37"/>
      <c r="GO478" s="37"/>
      <c r="GP478" s="37"/>
      <c r="GQ478" s="37"/>
      <c r="GR478" s="37"/>
      <c r="GS478" s="37"/>
      <c r="GT478" s="37"/>
      <c r="GU478" s="37"/>
      <c r="GV478" s="37"/>
      <c r="GW478" s="37"/>
      <c r="GX478" s="37"/>
      <c r="GY478" s="37"/>
      <c r="GZ478" s="37"/>
      <c r="HA478" s="37"/>
      <c r="HB478" s="37"/>
      <c r="HC478" s="37"/>
      <c r="HD478" s="37"/>
      <c r="HE478" s="37"/>
      <c r="HF478" s="37"/>
      <c r="HG478" s="37"/>
      <c r="HH478" s="37"/>
      <c r="HI478" s="37"/>
      <c r="HJ478" s="37"/>
      <c r="HK478" s="37"/>
      <c r="HL478" s="37"/>
      <c r="HM478" s="37"/>
      <c r="HN478" s="37"/>
      <c r="HO478" s="37"/>
      <c r="HP478" s="37"/>
      <c r="HQ478" s="37"/>
      <c r="HR478" s="37"/>
      <c r="HS478" s="37"/>
      <c r="HT478" s="37"/>
      <c r="HU478" s="37"/>
      <c r="HV478" s="37"/>
      <c r="HW478" s="37"/>
      <c r="HX478" s="37"/>
      <c r="HY478" s="37"/>
      <c r="HZ478" s="37"/>
      <c r="IA478" s="37"/>
      <c r="IB478" s="37"/>
      <c r="IC478" s="37"/>
      <c r="ID478" s="37"/>
      <c r="IE478" s="37"/>
      <c r="IF478" s="37"/>
      <c r="IG478" s="37"/>
      <c r="IH478" s="37"/>
      <c r="II478" s="37"/>
      <c r="IJ478" s="37"/>
      <c r="IK478" s="37"/>
      <c r="IL478" s="37"/>
    </row>
    <row r="479" spans="1:246" x14ac:dyDescent="0.2">
      <c r="A479" s="49" t="s">
        <v>141</v>
      </c>
      <c r="B479" s="50" t="s">
        <v>112</v>
      </c>
      <c r="C479" s="50" t="s">
        <v>113</v>
      </c>
      <c r="D479" s="50" t="s">
        <v>142</v>
      </c>
      <c r="E479" s="73" t="s">
        <v>114</v>
      </c>
      <c r="F479" s="1">
        <v>2.1870000000000002E-5</v>
      </c>
      <c r="G479" s="1">
        <v>5.0359999999999999E-5</v>
      </c>
      <c r="H479" s="1">
        <v>1.7984000000000001E-4</v>
      </c>
      <c r="I479" s="1">
        <v>3.1299000000000002E-4</v>
      </c>
      <c r="J479" s="1">
        <v>9.2537000000000001E-4</v>
      </c>
      <c r="K479" s="1">
        <v>2.33E-4</v>
      </c>
      <c r="L479" s="1">
        <v>1.2919E-4</v>
      </c>
      <c r="M479" s="1">
        <v>1.3625000000000001E-4</v>
      </c>
      <c r="N479" s="1">
        <v>2.3305999999999999E-4</v>
      </c>
      <c r="O479" s="1">
        <v>6.3758E-4</v>
      </c>
      <c r="P479" s="1">
        <v>2.2539699999999997E-3</v>
      </c>
      <c r="Q479" s="1">
        <v>3.833E-3</v>
      </c>
      <c r="R479" s="1">
        <v>4.1139499999999999E-3</v>
      </c>
      <c r="S479" s="1">
        <v>1.0708479999999999E-2</v>
      </c>
      <c r="T479" s="1">
        <v>9.9701499999999988E-3</v>
      </c>
      <c r="U479" s="1">
        <v>2.3231100000000002E-3</v>
      </c>
      <c r="V479" s="1">
        <v>8.7304699999999989E-3</v>
      </c>
      <c r="W479" s="1">
        <v>1.043794E-2</v>
      </c>
      <c r="X479" s="1">
        <v>1.127501E-2</v>
      </c>
      <c r="Y479" s="1">
        <v>1.0956570000000001E-2</v>
      </c>
      <c r="Z479" s="1">
        <v>1.3211549999999999E-2</v>
      </c>
      <c r="AA479" s="1">
        <v>1.0040250000000001E-2</v>
      </c>
      <c r="AB479" s="1">
        <v>8.667059999999999E-3</v>
      </c>
      <c r="AC479" s="1">
        <v>1.4326129999999999E-2</v>
      </c>
      <c r="AD479" s="1">
        <v>1.7047330000000003E-2</v>
      </c>
      <c r="AE479" s="1">
        <v>1.210251E-2</v>
      </c>
      <c r="AF479" s="1">
        <v>1.033823E-2</v>
      </c>
      <c r="AG479" s="1">
        <v>1.14181E-2</v>
      </c>
      <c r="AH479" s="1">
        <v>2.3891669999999997E-2</v>
      </c>
      <c r="AI479" s="1">
        <v>9.3439599999999984E-3</v>
      </c>
      <c r="AJ479" s="1">
        <v>1.6303770000000002E-2</v>
      </c>
      <c r="AK479" s="1">
        <v>1.4337030000000001E-2</v>
      </c>
      <c r="AL479" s="1">
        <v>1.2122280000000001E-2</v>
      </c>
      <c r="AM479" s="1">
        <v>1.4836E-2</v>
      </c>
      <c r="AN479" s="1">
        <v>1.4827739999999999E-2</v>
      </c>
      <c r="AO479" s="1">
        <v>1.310622E-2</v>
      </c>
      <c r="AP479" s="1">
        <v>1.47566E-2</v>
      </c>
      <c r="AQ479" s="1">
        <v>8.5333500000000003E-3</v>
      </c>
      <c r="AR479" s="1">
        <v>2.0336419999999997E-2</v>
      </c>
      <c r="AS479" s="1">
        <v>1.5896469999999999E-2</v>
      </c>
      <c r="AT479" s="1">
        <v>6.7597299999999994E-3</v>
      </c>
      <c r="AU479" s="1">
        <v>9.3043199999999996E-3</v>
      </c>
      <c r="AV479" s="1">
        <v>1.3143999999999999E-2</v>
      </c>
      <c r="AW479" s="1">
        <v>1.002197E-2</v>
      </c>
      <c r="AX479" s="1">
        <v>7.9612299999999997E-3</v>
      </c>
      <c r="AY479" s="1">
        <v>8.6487700000000001E-3</v>
      </c>
      <c r="AZ479" s="1">
        <v>6.52259E-3</v>
      </c>
      <c r="BA479" s="1">
        <v>5.29928E-3</v>
      </c>
      <c r="BB479" s="1">
        <v>1.1925149999999999E-2</v>
      </c>
      <c r="BC479" s="1">
        <v>9.2826699999999998E-3</v>
      </c>
      <c r="BD479" s="1">
        <v>4.4670700000000001E-3</v>
      </c>
      <c r="BE479" s="1">
        <v>1.360666E-2</v>
      </c>
      <c r="BF479" s="1">
        <v>1.485652E-2</v>
      </c>
      <c r="BG479" s="75">
        <f t="shared" si="108"/>
        <v>2.0799128E-2</v>
      </c>
      <c r="BH479" s="38"/>
      <c r="BI479" s="50" t="s">
        <v>143</v>
      </c>
      <c r="BJ479" s="50" t="s">
        <v>119</v>
      </c>
      <c r="BK479" s="1"/>
      <c r="BL479" s="1"/>
      <c r="BM479" s="1">
        <v>0.01</v>
      </c>
      <c r="BN479" s="1">
        <v>1.4E-2</v>
      </c>
      <c r="BO479" s="76"/>
      <c r="BP479" s="76"/>
      <c r="BQ479" s="76">
        <f>(BN479-BM479)/BM479</f>
        <v>0.4</v>
      </c>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c r="DL479" s="37"/>
      <c r="DM479" s="37"/>
      <c r="DN479" s="37"/>
      <c r="DO479" s="37"/>
      <c r="DP479" s="37"/>
      <c r="DQ479" s="37"/>
      <c r="DR479" s="37"/>
      <c r="DS479" s="37"/>
      <c r="DT479" s="37"/>
      <c r="DU479" s="37"/>
      <c r="DV479" s="37"/>
      <c r="DW479" s="37"/>
      <c r="DX479" s="37"/>
      <c r="DY479" s="37"/>
      <c r="DZ479" s="37"/>
      <c r="EA479" s="37"/>
      <c r="EB479" s="37"/>
      <c r="EC479" s="37"/>
      <c r="ED479" s="37"/>
      <c r="EE479" s="37"/>
      <c r="EF479" s="37"/>
      <c r="EG479" s="37"/>
      <c r="EH479" s="37"/>
      <c r="EI479" s="37"/>
      <c r="EJ479" s="37"/>
      <c r="EK479" s="37"/>
      <c r="EL479" s="37"/>
      <c r="EM479" s="37"/>
      <c r="EN479" s="37"/>
      <c r="EO479" s="37"/>
      <c r="EP479" s="37"/>
      <c r="EQ479" s="37"/>
      <c r="ER479" s="37"/>
      <c r="ES479" s="37"/>
      <c r="ET479" s="37"/>
      <c r="EU479" s="37"/>
      <c r="EV479" s="37"/>
      <c r="EW479" s="37"/>
      <c r="EX479" s="37"/>
      <c r="EY479" s="37"/>
      <c r="EZ479" s="37"/>
      <c r="FA479" s="37"/>
      <c r="FB479" s="37"/>
      <c r="FC479" s="37"/>
      <c r="FD479" s="37"/>
      <c r="FE479" s="37"/>
      <c r="FF479" s="37"/>
      <c r="FG479" s="37"/>
      <c r="FH479" s="37"/>
      <c r="FI479" s="37"/>
      <c r="FJ479" s="37"/>
      <c r="FK479" s="37"/>
      <c r="FL479" s="37"/>
      <c r="FM479" s="37"/>
      <c r="FN479" s="37"/>
      <c r="FO479" s="37"/>
      <c r="FP479" s="37"/>
      <c r="FQ479" s="37"/>
      <c r="FR479" s="37"/>
      <c r="FS479" s="37"/>
      <c r="FT479" s="37"/>
      <c r="FU479" s="37"/>
      <c r="FV479" s="37"/>
      <c r="FW479" s="37"/>
      <c r="FX479" s="37"/>
      <c r="FY479" s="37"/>
      <c r="FZ479" s="37"/>
      <c r="GA479" s="37"/>
      <c r="GB479" s="37"/>
      <c r="GC479" s="37"/>
      <c r="GD479" s="37"/>
      <c r="GE479" s="37"/>
      <c r="GF479" s="37"/>
      <c r="GG479" s="37"/>
      <c r="GH479" s="37"/>
      <c r="GI479" s="37"/>
      <c r="GJ479" s="37"/>
      <c r="GK479" s="37"/>
      <c r="GL479" s="37"/>
      <c r="GM479" s="37"/>
      <c r="GN479" s="37"/>
      <c r="GO479" s="37"/>
      <c r="GP479" s="37"/>
      <c r="GQ479" s="37"/>
      <c r="GR479" s="37"/>
      <c r="GS479" s="37"/>
      <c r="GT479" s="37"/>
      <c r="GU479" s="37"/>
      <c r="GV479" s="37"/>
      <c r="GW479" s="37"/>
      <c r="GX479" s="37"/>
      <c r="GY479" s="37"/>
      <c r="GZ479" s="37"/>
      <c r="HA479" s="37"/>
      <c r="HB479" s="37"/>
      <c r="HC479" s="37"/>
      <c r="HD479" s="37"/>
      <c r="HE479" s="37"/>
      <c r="HF479" s="37"/>
      <c r="HG479" s="37"/>
      <c r="HH479" s="37"/>
      <c r="HI479" s="37"/>
      <c r="HJ479" s="37"/>
      <c r="HK479" s="37"/>
      <c r="HL479" s="37"/>
      <c r="HM479" s="37"/>
      <c r="HN479" s="37"/>
      <c r="HO479" s="37"/>
      <c r="HP479" s="37"/>
      <c r="HQ479" s="37"/>
      <c r="HR479" s="37"/>
      <c r="HS479" s="37"/>
      <c r="HT479" s="37"/>
      <c r="HU479" s="37"/>
      <c r="HV479" s="37"/>
      <c r="HW479" s="37"/>
      <c r="HX479" s="37"/>
      <c r="HY479" s="37"/>
      <c r="HZ479" s="37"/>
      <c r="IA479" s="37"/>
      <c r="IB479" s="37"/>
      <c r="IC479" s="37"/>
      <c r="ID479" s="37"/>
      <c r="IE479" s="37"/>
      <c r="IF479" s="37"/>
      <c r="IG479" s="37"/>
      <c r="IH479" s="37"/>
      <c r="II479" s="37"/>
      <c r="IJ479" s="37"/>
      <c r="IK479" s="37"/>
      <c r="IL479" s="37"/>
    </row>
    <row r="480" spans="1:246" x14ac:dyDescent="0.2">
      <c r="A480" s="49" t="s">
        <v>144</v>
      </c>
      <c r="B480" s="50" t="s">
        <v>112</v>
      </c>
      <c r="C480" s="50" t="s">
        <v>113</v>
      </c>
      <c r="D480" s="50" t="s">
        <v>145</v>
      </c>
      <c r="E480" s="54" t="s">
        <v>114</v>
      </c>
      <c r="F480" s="1"/>
      <c r="G480" s="1"/>
      <c r="H480" s="1"/>
      <c r="I480" s="1"/>
      <c r="J480" s="1"/>
      <c r="K480" s="1"/>
      <c r="L480" s="1"/>
      <c r="M480" s="1"/>
      <c r="N480" s="1">
        <v>2E-3</v>
      </c>
      <c r="O480" s="1">
        <v>1.2999999999999999E-2</v>
      </c>
      <c r="P480" s="1">
        <v>6.0000000000000001E-3</v>
      </c>
      <c r="Q480" s="1">
        <v>1.4999999999999999E-2</v>
      </c>
      <c r="R480" s="1">
        <v>1.4999999999999999E-2</v>
      </c>
      <c r="S480" s="1">
        <v>5.0000000000000001E-3</v>
      </c>
      <c r="T480" s="1">
        <v>4.0000000000000001E-3</v>
      </c>
      <c r="U480" s="1">
        <v>3.0000000000000001E-3</v>
      </c>
      <c r="V480" s="1">
        <v>6.0000000000000001E-3</v>
      </c>
      <c r="W480" s="1">
        <v>6.0000000000000001E-3</v>
      </c>
      <c r="X480" s="1">
        <v>1.6E-2</v>
      </c>
      <c r="Y480" s="1">
        <v>8.0000000000000002E-3</v>
      </c>
      <c r="Z480" s="1">
        <v>7.0000000000000001E-3</v>
      </c>
      <c r="AA480" s="1">
        <v>0.01</v>
      </c>
      <c r="AB480" s="1">
        <v>7.0000000000000001E-3</v>
      </c>
      <c r="AC480" s="1">
        <v>1.2999999999999999E-2</v>
      </c>
      <c r="AD480" s="1">
        <v>0.03</v>
      </c>
      <c r="AE480" s="1">
        <v>2.8000000000000001E-2</v>
      </c>
      <c r="AF480" s="1">
        <v>2.5000000000000001E-2</v>
      </c>
      <c r="AG480" s="1">
        <v>2.1999999999999999E-2</v>
      </c>
      <c r="AH480" s="1">
        <v>0.03</v>
      </c>
      <c r="AI480" s="1">
        <v>3.9E-2</v>
      </c>
      <c r="AJ480" s="1">
        <v>6.6000000000000003E-2</v>
      </c>
      <c r="AK480" s="1">
        <v>6.8000000000000005E-2</v>
      </c>
      <c r="AL480" s="1">
        <v>8.2000000000000003E-2</v>
      </c>
      <c r="AM480" s="1">
        <v>6.9000000000000006E-2</v>
      </c>
      <c r="AN480" s="1">
        <v>7.1999999999999995E-2</v>
      </c>
      <c r="AO480" s="1">
        <v>0.106</v>
      </c>
      <c r="AP480" s="1">
        <v>0.13800000000000001</v>
      </c>
      <c r="AQ480" s="1">
        <v>0.16200000000000001</v>
      </c>
      <c r="AR480" s="1">
        <v>0.14799999999999999</v>
      </c>
      <c r="AS480" s="1">
        <v>0.156</v>
      </c>
      <c r="AT480" s="1">
        <v>0.15040000000000001</v>
      </c>
      <c r="AU480" s="1">
        <v>0.14499999999999999</v>
      </c>
      <c r="AV480" s="1">
        <v>0.13900000000000001</v>
      </c>
      <c r="AW480" s="1">
        <v>0.17100000000000001</v>
      </c>
      <c r="AX480" s="1">
        <v>0.20399999999999999</v>
      </c>
      <c r="AY480" s="1">
        <v>0.1898</v>
      </c>
      <c r="AZ480" s="1">
        <v>0.1716</v>
      </c>
      <c r="BA480" s="1">
        <v>0.2356</v>
      </c>
      <c r="BB480" s="1">
        <v>0.26200000000000001</v>
      </c>
      <c r="BC480" s="1">
        <v>0.29249999999999998</v>
      </c>
      <c r="BD480" s="1">
        <v>0.3201</v>
      </c>
      <c r="BE480" s="1">
        <v>0.31269999999999998</v>
      </c>
      <c r="BF480" s="1">
        <v>0.34100000000000003</v>
      </c>
      <c r="BG480" s="75">
        <f t="shared" si="108"/>
        <v>0.38646666666666674</v>
      </c>
      <c r="BH480" s="38"/>
      <c r="BI480" s="50" t="s">
        <v>146</v>
      </c>
      <c r="BJ480" s="50" t="s">
        <v>119</v>
      </c>
      <c r="BK480" s="1"/>
      <c r="BL480" s="1"/>
      <c r="BM480" s="1">
        <v>0.3</v>
      </c>
      <c r="BN480" s="1">
        <v>0.34</v>
      </c>
      <c r="BO480" s="76"/>
      <c r="BP480" s="76"/>
      <c r="BQ480" s="76">
        <f>(BN480-BM480)/BM480</f>
        <v>0.13333333333333347</v>
      </c>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c r="CY480" s="37"/>
      <c r="CZ480" s="37"/>
      <c r="DA480" s="37"/>
      <c r="DB480" s="37"/>
      <c r="DC480" s="37"/>
      <c r="DD480" s="37"/>
      <c r="DE480" s="37"/>
      <c r="DF480" s="37"/>
      <c r="DG480" s="37"/>
      <c r="DH480" s="37"/>
      <c r="DI480" s="37"/>
      <c r="DJ480" s="37"/>
      <c r="DK480" s="37"/>
      <c r="DL480" s="37"/>
      <c r="DM480" s="37"/>
      <c r="DN480" s="37"/>
      <c r="DO480" s="37"/>
      <c r="DP480" s="37"/>
      <c r="DQ480" s="37"/>
      <c r="DR480" s="37"/>
      <c r="DS480" s="37"/>
      <c r="DT480" s="37"/>
      <c r="DU480" s="37"/>
      <c r="DV480" s="37"/>
      <c r="DW480" s="37"/>
      <c r="DX480" s="37"/>
      <c r="DY480" s="37"/>
      <c r="DZ480" s="37"/>
      <c r="EA480" s="37"/>
      <c r="EB480" s="37"/>
      <c r="EC480" s="37"/>
      <c r="ED480" s="37"/>
      <c r="EE480" s="37"/>
      <c r="EF480" s="37"/>
      <c r="EG480" s="37"/>
      <c r="EH480" s="37"/>
      <c r="EI480" s="37"/>
      <c r="EJ480" s="37"/>
      <c r="EK480" s="37"/>
      <c r="EL480" s="37"/>
      <c r="EM480" s="37"/>
      <c r="EN480" s="37"/>
      <c r="EO480" s="37"/>
      <c r="EP480" s="37"/>
      <c r="EQ480" s="37"/>
      <c r="ER480" s="37"/>
      <c r="ES480" s="37"/>
      <c r="ET480" s="37"/>
      <c r="EU480" s="37"/>
      <c r="EV480" s="37"/>
      <c r="EW480" s="37"/>
      <c r="EX480" s="37"/>
      <c r="EY480" s="37"/>
      <c r="EZ480" s="37"/>
      <c r="FA480" s="37"/>
      <c r="FB480" s="37"/>
      <c r="FC480" s="37"/>
      <c r="FD480" s="37"/>
      <c r="FE480" s="37"/>
      <c r="FF480" s="37"/>
      <c r="FG480" s="37"/>
      <c r="FH480" s="37"/>
      <c r="FI480" s="37"/>
      <c r="FJ480" s="37"/>
      <c r="FK480" s="37"/>
      <c r="FL480" s="37"/>
      <c r="FM480" s="37"/>
      <c r="FN480" s="37"/>
      <c r="FO480" s="37"/>
      <c r="FP480" s="37"/>
      <c r="FQ480" s="37"/>
      <c r="FR480" s="37"/>
      <c r="FS480" s="37"/>
      <c r="FT480" s="37"/>
      <c r="FU480" s="37"/>
      <c r="FV480" s="37"/>
      <c r="FW480" s="37"/>
      <c r="FX480" s="37"/>
      <c r="FY480" s="37"/>
      <c r="FZ480" s="37"/>
      <c r="GA480" s="37"/>
      <c r="GB480" s="37"/>
      <c r="GC480" s="37"/>
      <c r="GD480" s="37"/>
      <c r="GE480" s="37"/>
      <c r="GF480" s="37"/>
      <c r="GG480" s="37"/>
      <c r="GH480" s="37"/>
      <c r="GI480" s="37"/>
      <c r="GJ480" s="37"/>
      <c r="GK480" s="37"/>
      <c r="GL480" s="37"/>
      <c r="GM480" s="37"/>
      <c r="GN480" s="37"/>
      <c r="GO480" s="37"/>
      <c r="GP480" s="37"/>
      <c r="GQ480" s="37"/>
      <c r="GR480" s="37"/>
      <c r="GS480" s="37"/>
      <c r="GT480" s="37"/>
      <c r="GU480" s="37"/>
      <c r="GV480" s="37"/>
      <c r="GW480" s="37"/>
      <c r="GX480" s="37"/>
      <c r="GY480" s="37"/>
      <c r="GZ480" s="37"/>
      <c r="HA480" s="37"/>
      <c r="HB480" s="37"/>
      <c r="HC480" s="37"/>
      <c r="HD480" s="37"/>
      <c r="HE480" s="37"/>
      <c r="HF480" s="37"/>
      <c r="HG480" s="37"/>
      <c r="HH480" s="37"/>
      <c r="HI480" s="37"/>
      <c r="HJ480" s="37"/>
      <c r="HK480" s="37"/>
      <c r="HL480" s="37"/>
      <c r="HM480" s="37"/>
      <c r="HN480" s="37"/>
      <c r="HO480" s="37"/>
      <c r="HP480" s="37"/>
      <c r="HQ480" s="37"/>
      <c r="HR480" s="37"/>
      <c r="HS480" s="37"/>
      <c r="HT480" s="37"/>
      <c r="HU480" s="37"/>
      <c r="HV480" s="37"/>
      <c r="HW480" s="37"/>
      <c r="HX480" s="37"/>
      <c r="HY480" s="37"/>
      <c r="HZ480" s="37"/>
      <c r="IA480" s="37"/>
      <c r="IB480" s="37"/>
      <c r="IC480" s="37"/>
      <c r="ID480" s="37"/>
      <c r="IE480" s="37"/>
      <c r="IF480" s="37"/>
      <c r="IG480" s="37"/>
      <c r="IH480" s="37"/>
      <c r="II480" s="37"/>
      <c r="IJ480" s="37"/>
      <c r="IK480" s="37"/>
      <c r="IL480" s="37"/>
    </row>
    <row r="481" spans="1:246" x14ac:dyDescent="0.2">
      <c r="A481" s="49" t="s">
        <v>147</v>
      </c>
      <c r="B481" s="50" t="s">
        <v>112</v>
      </c>
      <c r="C481" s="50" t="s">
        <v>113</v>
      </c>
      <c r="D481" s="50" t="s">
        <v>148</v>
      </c>
      <c r="E481" s="73" t="s">
        <v>114</v>
      </c>
      <c r="F481" s="1">
        <v>9.0149000000000002E-4</v>
      </c>
      <c r="G481" s="1">
        <v>5.3074999999999997E-4</v>
      </c>
      <c r="H481" s="1">
        <v>1.18834E-3</v>
      </c>
      <c r="I481" s="1">
        <v>9.7787000000000004E-4</v>
      </c>
      <c r="J481" s="1">
        <v>8.8084000000000003E-4</v>
      </c>
      <c r="K481" s="1">
        <v>1.5217500000000001E-3</v>
      </c>
      <c r="L481" s="1">
        <v>8.5035999999999998E-4</v>
      </c>
      <c r="M481" s="1">
        <v>1.3938800000000001E-3</v>
      </c>
      <c r="N481" s="1">
        <v>2.7297600000000003E-3</v>
      </c>
      <c r="O481" s="1">
        <v>5.4691599999999998E-3</v>
      </c>
      <c r="P481" s="1">
        <v>2.4460060000000002E-2</v>
      </c>
      <c r="Q481" s="1">
        <v>3.0379549999999998E-2</v>
      </c>
      <c r="R481" s="1">
        <v>2.906626E-2</v>
      </c>
      <c r="S481" s="1">
        <v>3.2025830000000005E-2</v>
      </c>
      <c r="T481" s="1">
        <v>4.182818E-2</v>
      </c>
      <c r="U481" s="1">
        <v>1.6794740000000002E-2</v>
      </c>
      <c r="V481" s="1">
        <v>3.1468650000000001E-2</v>
      </c>
      <c r="W481" s="1">
        <v>6.7252580000000006E-2</v>
      </c>
      <c r="X481" s="1">
        <v>5.6845190000000004E-2</v>
      </c>
      <c r="Y481" s="1">
        <v>2.030247E-2</v>
      </c>
      <c r="Z481" s="1">
        <v>5.9236870000000004E-2</v>
      </c>
      <c r="AA481" s="1">
        <v>3.9428699999999997E-2</v>
      </c>
      <c r="AB481" s="1">
        <v>4.4028310000000001E-2</v>
      </c>
      <c r="AC481" s="1">
        <v>6.793312E-2</v>
      </c>
      <c r="AD481" s="1">
        <v>0.11351828999999999</v>
      </c>
      <c r="AE481" s="1">
        <v>6.1901650000000003E-2</v>
      </c>
      <c r="AF481" s="1">
        <v>4.0369160000000001E-2</v>
      </c>
      <c r="AG481" s="1">
        <v>8.9859949999999994E-2</v>
      </c>
      <c r="AH481" s="1">
        <v>3.2732509999999999E-2</v>
      </c>
      <c r="AI481" s="1">
        <v>2.3026130000000002E-2</v>
      </c>
      <c r="AJ481" s="1">
        <v>6.4307980000000001E-2</v>
      </c>
      <c r="AK481" s="1">
        <v>1.5160170000000001E-2</v>
      </c>
      <c r="AL481" s="1">
        <v>2.072645E-2</v>
      </c>
      <c r="AM481" s="1">
        <v>4.4177929999999997E-2</v>
      </c>
      <c r="AN481" s="1">
        <v>4.3543730000000003E-2</v>
      </c>
      <c r="AO481" s="1">
        <v>2.7010369999999999E-2</v>
      </c>
      <c r="AP481" s="1">
        <v>5.8341019999999993E-2</v>
      </c>
      <c r="AQ481" s="1">
        <v>3.9827129999999995E-2</v>
      </c>
      <c r="AR481" s="1">
        <v>8.0793299999999998E-2</v>
      </c>
      <c r="AS481" s="1">
        <v>6.9624240000000004E-2</v>
      </c>
      <c r="AT481" s="1">
        <v>3.17478E-2</v>
      </c>
      <c r="AU481" s="1">
        <v>2.8270679999999999E-2</v>
      </c>
      <c r="AV481" s="1">
        <v>1.007575E-2</v>
      </c>
      <c r="AW481" s="1">
        <v>2.3239799999999998E-2</v>
      </c>
      <c r="AX481" s="1">
        <v>2.4778060000000001E-2</v>
      </c>
      <c r="AY481" s="1">
        <v>3.9591649999999999E-2</v>
      </c>
      <c r="AZ481" s="1">
        <v>1.8080669999999997E-2</v>
      </c>
      <c r="BA481" s="1">
        <v>2.98E-2</v>
      </c>
      <c r="BB481" s="1">
        <v>2.2599999999999999E-2</v>
      </c>
      <c r="BC481" s="1">
        <v>1.7600000000000001E-2</v>
      </c>
      <c r="BD481" s="1">
        <v>1.7000000000000001E-2</v>
      </c>
      <c r="BE481" s="1">
        <v>1.8700000000000001E-2</v>
      </c>
      <c r="BF481" s="1">
        <v>1.9800000000000002E-2</v>
      </c>
      <c r="BG481" s="51">
        <f t="shared" si="108"/>
        <v>2.5892307692307697E-2</v>
      </c>
      <c r="BH481" s="38"/>
      <c r="BI481" s="50" t="s">
        <v>149</v>
      </c>
      <c r="BJ481" s="50" t="s">
        <v>119</v>
      </c>
      <c r="BK481" s="1"/>
      <c r="BL481" s="1"/>
      <c r="BM481" s="1">
        <v>1.2999999999999999E-2</v>
      </c>
      <c r="BN481" s="1">
        <v>1.7000000000000001E-2</v>
      </c>
      <c r="BO481" s="76"/>
      <c r="BP481" s="76"/>
      <c r="BQ481" s="76">
        <f>(BN481-BM481)/BM481</f>
        <v>0.30769230769230782</v>
      </c>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c r="CU481" s="37"/>
      <c r="CV481" s="37"/>
      <c r="CW481" s="37"/>
      <c r="CX481" s="37"/>
      <c r="CY481" s="37"/>
      <c r="CZ481" s="37"/>
      <c r="DA481" s="37"/>
      <c r="DB481" s="37"/>
      <c r="DC481" s="37"/>
      <c r="DD481" s="37"/>
      <c r="DE481" s="37"/>
      <c r="DF481" s="37"/>
      <c r="DG481" s="37"/>
      <c r="DH481" s="37"/>
      <c r="DI481" s="37"/>
      <c r="DJ481" s="37"/>
      <c r="DK481" s="37"/>
      <c r="DL481" s="37"/>
      <c r="DM481" s="37"/>
      <c r="DN481" s="37"/>
      <c r="DO481" s="37"/>
      <c r="DP481" s="37"/>
      <c r="DQ481" s="37"/>
      <c r="DR481" s="37"/>
      <c r="DS481" s="37"/>
      <c r="DT481" s="37"/>
      <c r="DU481" s="37"/>
      <c r="DV481" s="37"/>
      <c r="DW481" s="37"/>
      <c r="DX481" s="37"/>
      <c r="DY481" s="37"/>
      <c r="DZ481" s="37"/>
      <c r="EA481" s="37"/>
      <c r="EB481" s="37"/>
      <c r="EC481" s="37"/>
      <c r="ED481" s="37"/>
      <c r="EE481" s="37"/>
      <c r="EF481" s="37"/>
      <c r="EG481" s="37"/>
      <c r="EH481" s="37"/>
      <c r="EI481" s="37"/>
      <c r="EJ481" s="37"/>
      <c r="EK481" s="37"/>
      <c r="EL481" s="37"/>
      <c r="EM481" s="37"/>
      <c r="EN481" s="37"/>
      <c r="EO481" s="37"/>
      <c r="EP481" s="37"/>
      <c r="EQ481" s="37"/>
      <c r="ER481" s="37"/>
      <c r="ES481" s="37"/>
      <c r="ET481" s="37"/>
      <c r="EU481" s="37"/>
      <c r="EV481" s="37"/>
      <c r="EW481" s="37"/>
      <c r="EX481" s="37"/>
      <c r="EY481" s="37"/>
      <c r="EZ481" s="37"/>
      <c r="FA481" s="37"/>
      <c r="FB481" s="37"/>
      <c r="FC481" s="37"/>
      <c r="FD481" s="37"/>
      <c r="FE481" s="37"/>
      <c r="FF481" s="37"/>
      <c r="FG481" s="37"/>
      <c r="FH481" s="37"/>
      <c r="FI481" s="37"/>
      <c r="FJ481" s="37"/>
      <c r="FK481" s="37"/>
      <c r="FL481" s="37"/>
      <c r="FM481" s="37"/>
      <c r="FN481" s="37"/>
      <c r="FO481" s="37"/>
      <c r="FP481" s="37"/>
      <c r="FQ481" s="37"/>
      <c r="FR481" s="37"/>
      <c r="FS481" s="37"/>
      <c r="FT481" s="37"/>
      <c r="FU481" s="37"/>
      <c r="FV481" s="37"/>
      <c r="FW481" s="37"/>
      <c r="FX481" s="37"/>
      <c r="FY481" s="37"/>
      <c r="FZ481" s="37"/>
      <c r="GA481" s="37"/>
      <c r="GB481" s="37"/>
      <c r="GC481" s="37"/>
      <c r="GD481" s="37"/>
      <c r="GE481" s="37"/>
      <c r="GF481" s="37"/>
      <c r="GG481" s="37"/>
      <c r="GH481" s="37"/>
      <c r="GI481" s="37"/>
      <c r="GJ481" s="37"/>
      <c r="GK481" s="37"/>
      <c r="GL481" s="37"/>
      <c r="GM481" s="37"/>
      <c r="GN481" s="37"/>
      <c r="GO481" s="37"/>
      <c r="GP481" s="37"/>
      <c r="GQ481" s="37"/>
      <c r="GR481" s="37"/>
      <c r="GS481" s="37"/>
      <c r="GT481" s="37"/>
      <c r="GU481" s="37"/>
      <c r="GV481" s="37"/>
      <c r="GW481" s="37"/>
      <c r="GX481" s="37"/>
      <c r="GY481" s="37"/>
      <c r="GZ481" s="37"/>
      <c r="HA481" s="37"/>
      <c r="HB481" s="37"/>
      <c r="HC481" s="37"/>
      <c r="HD481" s="37"/>
      <c r="HE481" s="37"/>
      <c r="HF481" s="37"/>
      <c r="HG481" s="37"/>
      <c r="HH481" s="37"/>
      <c r="HI481" s="37"/>
      <c r="HJ481" s="37"/>
      <c r="HK481" s="37"/>
      <c r="HL481" s="37"/>
      <c r="HM481" s="37"/>
      <c r="HN481" s="37"/>
      <c r="HO481" s="37"/>
      <c r="HP481" s="37"/>
      <c r="HQ481" s="37"/>
      <c r="HR481" s="37"/>
      <c r="HS481" s="37"/>
      <c r="HT481" s="37"/>
      <c r="HU481" s="37"/>
      <c r="HV481" s="37"/>
      <c r="HW481" s="37"/>
      <c r="HX481" s="37"/>
      <c r="HY481" s="37"/>
      <c r="HZ481" s="37"/>
      <c r="IA481" s="37"/>
      <c r="IB481" s="37"/>
      <c r="IC481" s="37"/>
      <c r="ID481" s="37"/>
      <c r="IE481" s="37"/>
      <c r="IF481" s="37"/>
      <c r="IG481" s="37"/>
      <c r="IH481" s="37"/>
      <c r="II481" s="37"/>
      <c r="IJ481" s="37"/>
      <c r="IK481" s="37"/>
      <c r="IL481" s="37"/>
    </row>
    <row r="482" spans="1:246" x14ac:dyDescent="0.2">
      <c r="A482" s="77" t="s">
        <v>150</v>
      </c>
      <c r="B482" s="78" t="s">
        <v>112</v>
      </c>
      <c r="C482" s="78" t="s">
        <v>113</v>
      </c>
      <c r="D482" s="78" t="s">
        <v>151</v>
      </c>
      <c r="E482" s="5" t="s">
        <v>136</v>
      </c>
      <c r="F482" s="79">
        <v>3.5776000000000002E-2</v>
      </c>
      <c r="G482" s="79">
        <v>4.0418999999999997E-2</v>
      </c>
      <c r="H482" s="79">
        <v>4.4193999999999997E-2</v>
      </c>
      <c r="I482" s="79">
        <v>5.4870000000000002E-2</v>
      </c>
      <c r="J482" s="79">
        <v>3.8016000000000001E-2</v>
      </c>
      <c r="K482" s="79">
        <v>5.2387999999999997E-2</v>
      </c>
      <c r="L482" s="79">
        <v>4.7774999999999998E-2</v>
      </c>
      <c r="M482" s="79">
        <v>5.3532999999999997E-2</v>
      </c>
      <c r="N482" s="79">
        <v>5.8084999999999998E-2</v>
      </c>
      <c r="O482" s="79">
        <v>7.4358999999999995E-2</v>
      </c>
      <c r="P482" s="79">
        <v>7.7835000000000001E-2</v>
      </c>
      <c r="Q482" s="79">
        <v>9.2091000000000006E-2</v>
      </c>
      <c r="R482" s="79">
        <v>9.3674999999999994E-2</v>
      </c>
      <c r="S482" s="79">
        <v>9.7281999999999993E-2</v>
      </c>
      <c r="T482" s="79">
        <v>9.8435999999999996E-2</v>
      </c>
      <c r="U482" s="79">
        <v>4.9881000000000002E-2</v>
      </c>
      <c r="V482" s="79">
        <v>8.3670999999999995E-2</v>
      </c>
      <c r="W482" s="79">
        <v>0.12548699999999999</v>
      </c>
      <c r="X482" s="79">
        <v>0.115785</v>
      </c>
      <c r="Y482" s="79">
        <v>7.7884999999999996E-2</v>
      </c>
      <c r="Z482" s="79">
        <v>0.130103</v>
      </c>
      <c r="AA482" s="79">
        <v>0.11584700000000001</v>
      </c>
      <c r="AB482" s="79">
        <v>0.108004</v>
      </c>
      <c r="AC482" s="79">
        <v>0.146508</v>
      </c>
      <c r="AD482" s="79">
        <v>0.25036399999999998</v>
      </c>
      <c r="AE482" s="79">
        <v>0.16921800000000001</v>
      </c>
      <c r="AF482" s="79">
        <v>0.13624900000000001</v>
      </c>
      <c r="AG482" s="79">
        <v>0.19702</v>
      </c>
      <c r="AH482" s="79">
        <v>0.153056</v>
      </c>
      <c r="AI482" s="79">
        <v>0.141679</v>
      </c>
      <c r="AJ482" s="79">
        <v>0.24984400000000001</v>
      </c>
      <c r="AK482" s="79">
        <v>0.211006</v>
      </c>
      <c r="AL482" s="79">
        <v>0.18893399999999999</v>
      </c>
      <c r="AM482" s="79">
        <v>0.19539200000000001</v>
      </c>
      <c r="AN482" s="79">
        <v>0.20211100000000001</v>
      </c>
      <c r="AO482" s="79">
        <v>0.23044600000000001</v>
      </c>
      <c r="AP482" s="79">
        <v>0.32761699999999999</v>
      </c>
      <c r="AQ482" s="79">
        <v>0.32738499999999998</v>
      </c>
      <c r="AR482" s="79">
        <v>0.36345499999999997</v>
      </c>
      <c r="AS482" s="79">
        <v>0.32970699999999997</v>
      </c>
      <c r="AT482" s="79">
        <v>0.28528999999999999</v>
      </c>
      <c r="AU482" s="79">
        <v>0.29709999999999998</v>
      </c>
      <c r="AV482" s="79">
        <v>0.24277299999999999</v>
      </c>
      <c r="AW482" s="79">
        <v>0.27602100000000002</v>
      </c>
      <c r="AX482" s="79">
        <v>0.369896</v>
      </c>
      <c r="AY482" s="79">
        <v>0.37646400000000002</v>
      </c>
      <c r="AZ482" s="79">
        <v>0.28142400000000001</v>
      </c>
      <c r="BA482" s="79">
        <v>0.33201199999999997</v>
      </c>
      <c r="BB482" s="79">
        <v>0.38640099999999999</v>
      </c>
      <c r="BC482" s="79">
        <v>0.40820899999999999</v>
      </c>
      <c r="BD482" s="79">
        <v>0.47904000000000002</v>
      </c>
      <c r="BE482" s="80">
        <f>BD482+(BD482*BO482)</f>
        <v>0.48709861682242994</v>
      </c>
      <c r="BF482" s="80">
        <f>BE482+(BE482*BP482)</f>
        <v>0.30980904672897192</v>
      </c>
      <c r="BG482" s="80">
        <f>BF482+(BF482*BQ482)</f>
        <v>0.51127446728971959</v>
      </c>
      <c r="BH482" s="38"/>
      <c r="BI482" s="78" t="s">
        <v>150</v>
      </c>
      <c r="BJ482" s="78" t="s">
        <v>115</v>
      </c>
      <c r="BK482" s="79">
        <v>0.53500000000000003</v>
      </c>
      <c r="BL482" s="79">
        <v>0.54400000000000004</v>
      </c>
      <c r="BM482" s="79">
        <v>0.34599999999999997</v>
      </c>
      <c r="BN482" s="79">
        <v>0.57099999999999995</v>
      </c>
      <c r="BO482" s="81">
        <f>(BL482-BK482)/BK482</f>
        <v>1.682242990654207E-2</v>
      </c>
      <c r="BP482" s="81">
        <f>(BM482-BL482)/BL482</f>
        <v>-0.36397058823529421</v>
      </c>
      <c r="BQ482" s="81">
        <f>(BN482-BM482)/BM482</f>
        <v>0.6502890173410405</v>
      </c>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c r="CY482" s="37"/>
      <c r="CZ482" s="37"/>
      <c r="DA482" s="37"/>
      <c r="DB482" s="37"/>
      <c r="DC482" s="37"/>
      <c r="DD482" s="37"/>
      <c r="DE482" s="37"/>
      <c r="DF482" s="37"/>
      <c r="DG482" s="37"/>
      <c r="DH482" s="37"/>
      <c r="DI482" s="37"/>
      <c r="DJ482" s="37"/>
      <c r="DK482" s="37"/>
      <c r="DL482" s="37"/>
      <c r="DM482" s="37"/>
      <c r="DN482" s="37"/>
      <c r="DO482" s="37"/>
      <c r="DP482" s="37"/>
      <c r="DQ482" s="37"/>
      <c r="DR482" s="37"/>
      <c r="DS482" s="37"/>
      <c r="DT482" s="37"/>
      <c r="DU482" s="37"/>
      <c r="DV482" s="37"/>
      <c r="DW482" s="37"/>
      <c r="DX482" s="37"/>
      <c r="DY482" s="37"/>
      <c r="DZ482" s="37"/>
      <c r="EA482" s="37"/>
      <c r="EB482" s="37"/>
      <c r="EC482" s="37"/>
      <c r="ED482" s="37"/>
      <c r="EE482" s="37"/>
      <c r="EF482" s="37"/>
      <c r="EG482" s="37"/>
      <c r="EH482" s="37"/>
      <c r="EI482" s="37"/>
      <c r="EJ482" s="37"/>
      <c r="EK482" s="37"/>
      <c r="EL482" s="37"/>
      <c r="EM482" s="37"/>
      <c r="EN482" s="37"/>
      <c r="EO482" s="37"/>
      <c r="EP482" s="37"/>
      <c r="EQ482" s="37"/>
      <c r="ER482" s="37"/>
      <c r="ES482" s="37"/>
      <c r="ET482" s="37"/>
      <c r="EU482" s="37"/>
      <c r="EV482" s="37"/>
      <c r="EW482" s="37"/>
      <c r="EX482" s="37"/>
      <c r="EY482" s="37"/>
      <c r="EZ482" s="37"/>
      <c r="FA482" s="37"/>
      <c r="FB482" s="37"/>
      <c r="FC482" s="37"/>
      <c r="FD482" s="37"/>
      <c r="FE482" s="37"/>
      <c r="FF482" s="37"/>
      <c r="FG482" s="37"/>
      <c r="FH482" s="37"/>
      <c r="FI482" s="37"/>
      <c r="FJ482" s="37"/>
      <c r="FK482" s="37"/>
      <c r="FL482" s="37"/>
      <c r="FM482" s="37"/>
      <c r="FN482" s="37"/>
      <c r="FO482" s="37"/>
      <c r="FP482" s="37"/>
      <c r="FQ482" s="37"/>
      <c r="FR482" s="37"/>
      <c r="FS482" s="37"/>
      <c r="FT482" s="37"/>
      <c r="FU482" s="37"/>
      <c r="FV482" s="37"/>
      <c r="FW482" s="37"/>
      <c r="FX482" s="37"/>
      <c r="FY482" s="37"/>
      <c r="FZ482" s="37"/>
      <c r="GA482" s="37"/>
      <c r="GB482" s="37"/>
      <c r="GC482" s="37"/>
      <c r="GD482" s="37"/>
      <c r="GE482" s="37"/>
      <c r="GF482" s="37"/>
      <c r="GG482" s="37"/>
      <c r="GH482" s="37"/>
      <c r="GI482" s="37"/>
      <c r="GJ482" s="37"/>
      <c r="GK482" s="37"/>
      <c r="GL482" s="37"/>
      <c r="GM482" s="37"/>
      <c r="GN482" s="37"/>
      <c r="GO482" s="37"/>
      <c r="GP482" s="37"/>
      <c r="GQ482" s="37"/>
      <c r="GR482" s="37"/>
      <c r="GS482" s="37"/>
      <c r="GT482" s="37"/>
      <c r="GU482" s="37"/>
      <c r="GV482" s="37"/>
      <c r="GW482" s="37"/>
      <c r="GX482" s="37"/>
      <c r="GY482" s="37"/>
      <c r="GZ482" s="37"/>
      <c r="HA482" s="37"/>
      <c r="HB482" s="37"/>
      <c r="HC482" s="37"/>
      <c r="HD482" s="37"/>
      <c r="HE482" s="37"/>
      <c r="HF482" s="37"/>
      <c r="HG482" s="37"/>
      <c r="HH482" s="37"/>
      <c r="HI482" s="37"/>
      <c r="HJ482" s="37"/>
      <c r="HK482" s="37"/>
      <c r="HL482" s="37"/>
      <c r="HM482" s="37"/>
      <c r="HN482" s="37"/>
      <c r="HO482" s="37"/>
      <c r="HP482" s="37"/>
      <c r="HQ482" s="37"/>
      <c r="HR482" s="37"/>
      <c r="HS482" s="37"/>
      <c r="HT482" s="37"/>
      <c r="HU482" s="37"/>
      <c r="HV482" s="37"/>
      <c r="HW482" s="37"/>
      <c r="HX482" s="37"/>
      <c r="HY482" s="37"/>
      <c r="HZ482" s="37"/>
      <c r="IA482" s="37"/>
      <c r="IB482" s="37"/>
      <c r="IC482" s="37"/>
      <c r="ID482" s="37"/>
      <c r="IE482" s="37"/>
      <c r="IF482" s="37"/>
      <c r="IG482" s="37"/>
      <c r="IH482" s="37"/>
      <c r="II482" s="37"/>
      <c r="IJ482" s="37"/>
      <c r="IK482" s="37"/>
      <c r="IL482" s="37"/>
    </row>
    <row r="483" spans="1:246" x14ac:dyDescent="0.2">
      <c r="A483" s="49" t="s">
        <v>152</v>
      </c>
      <c r="B483" s="50" t="s">
        <v>13</v>
      </c>
      <c r="C483" s="50" t="s">
        <v>15</v>
      </c>
      <c r="D483" s="69" t="s">
        <v>152</v>
      </c>
      <c r="E483" s="50" t="s">
        <v>12</v>
      </c>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c r="BE483" s="96"/>
      <c r="BF483" s="96"/>
      <c r="BG483" s="51"/>
      <c r="BH483" s="38"/>
      <c r="BI483" s="69"/>
      <c r="BJ483" s="50"/>
      <c r="BK483" s="1"/>
      <c r="BL483" s="1"/>
      <c r="BM483" s="1"/>
      <c r="BN483" s="1"/>
      <c r="BO483" s="52"/>
      <c r="BP483" s="52"/>
      <c r="BQ483" s="52"/>
      <c r="BR483" s="37"/>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37"/>
      <c r="CR483" s="37"/>
      <c r="CS483" s="37"/>
      <c r="CT483" s="37"/>
      <c r="CU483" s="37"/>
      <c r="CV483" s="37"/>
      <c r="CW483" s="37"/>
      <c r="CX483" s="37"/>
      <c r="CY483" s="37"/>
      <c r="CZ483" s="37"/>
      <c r="DA483" s="37"/>
      <c r="DB483" s="37"/>
      <c r="DC483" s="37"/>
      <c r="DD483" s="37"/>
      <c r="DE483" s="37"/>
      <c r="DF483" s="37"/>
      <c r="DG483" s="37"/>
      <c r="DH483" s="37"/>
      <c r="DI483" s="37"/>
      <c r="DJ483" s="37"/>
      <c r="DK483" s="37"/>
      <c r="DL483" s="37"/>
      <c r="DM483" s="37"/>
      <c r="DN483" s="37"/>
      <c r="DO483" s="37"/>
      <c r="DP483" s="37"/>
      <c r="DQ483" s="37"/>
      <c r="DR483" s="37"/>
      <c r="DS483" s="37"/>
      <c r="DT483" s="37"/>
      <c r="DU483" s="37"/>
      <c r="DV483" s="37"/>
      <c r="DW483" s="37"/>
      <c r="DX483" s="37"/>
      <c r="DY483" s="37"/>
      <c r="DZ483" s="37"/>
      <c r="EA483" s="37"/>
      <c r="EB483" s="37"/>
      <c r="EC483" s="37"/>
      <c r="ED483" s="37"/>
      <c r="EE483" s="37"/>
      <c r="EF483" s="37"/>
      <c r="EG483" s="37"/>
      <c r="EH483" s="37"/>
      <c r="EI483" s="37"/>
      <c r="EJ483" s="37"/>
      <c r="EK483" s="37"/>
      <c r="EL483" s="37"/>
      <c r="EM483" s="37"/>
      <c r="EN483" s="37"/>
      <c r="EO483" s="37"/>
      <c r="EP483" s="37"/>
      <c r="EQ483" s="37"/>
      <c r="ER483" s="37"/>
      <c r="ES483" s="37"/>
      <c r="ET483" s="37"/>
      <c r="EU483" s="37"/>
      <c r="EV483" s="37"/>
      <c r="EW483" s="37"/>
      <c r="EX483" s="37"/>
      <c r="EY483" s="37"/>
      <c r="EZ483" s="37"/>
      <c r="FA483" s="37"/>
      <c r="FB483" s="37"/>
      <c r="FC483" s="37"/>
      <c r="FD483" s="37"/>
      <c r="FE483" s="37"/>
      <c r="FF483" s="37"/>
      <c r="FG483" s="37"/>
      <c r="FH483" s="37"/>
      <c r="FI483" s="37"/>
      <c r="FJ483" s="37"/>
      <c r="FK483" s="37"/>
      <c r="FL483" s="37"/>
      <c r="FM483" s="37"/>
      <c r="FN483" s="37"/>
      <c r="FO483" s="37"/>
      <c r="FP483" s="37"/>
      <c r="FQ483" s="37"/>
      <c r="FR483" s="37"/>
      <c r="FS483" s="37"/>
      <c r="FT483" s="37"/>
      <c r="FU483" s="37"/>
      <c r="FV483" s="37"/>
      <c r="FW483" s="37"/>
      <c r="FX483" s="37"/>
      <c r="FY483" s="37"/>
      <c r="FZ483" s="37"/>
      <c r="GA483" s="37"/>
      <c r="GB483" s="37"/>
      <c r="GC483" s="37"/>
      <c r="GD483" s="37"/>
      <c r="GE483" s="37"/>
      <c r="GF483" s="37"/>
      <c r="GG483" s="37"/>
      <c r="GH483" s="37"/>
      <c r="GI483" s="37"/>
      <c r="GJ483" s="37"/>
      <c r="GK483" s="37"/>
      <c r="GL483" s="37"/>
      <c r="GM483" s="37"/>
      <c r="GN483" s="37"/>
      <c r="GO483" s="37"/>
      <c r="GP483" s="37"/>
      <c r="GQ483" s="37"/>
      <c r="GR483" s="37"/>
      <c r="GS483" s="37"/>
      <c r="GT483" s="37"/>
      <c r="GU483" s="37"/>
      <c r="GV483" s="37"/>
      <c r="GW483" s="37"/>
      <c r="GX483" s="37"/>
      <c r="GY483" s="37"/>
      <c r="GZ483" s="37"/>
      <c r="HA483" s="37"/>
      <c r="HB483" s="37"/>
      <c r="HC483" s="37"/>
      <c r="HD483" s="37"/>
      <c r="HE483" s="37"/>
      <c r="HF483" s="37"/>
      <c r="HG483" s="37"/>
      <c r="HH483" s="37"/>
      <c r="HI483" s="37"/>
      <c r="HJ483" s="37"/>
      <c r="HK483" s="37"/>
      <c r="HL483" s="37"/>
      <c r="HM483" s="37"/>
      <c r="HN483" s="37"/>
      <c r="HO483" s="37"/>
      <c r="HP483" s="37"/>
      <c r="HQ483" s="37"/>
      <c r="HR483" s="37"/>
      <c r="HS483" s="37"/>
      <c r="HT483" s="37"/>
      <c r="HU483" s="37"/>
      <c r="HV483" s="37"/>
      <c r="HW483" s="37"/>
      <c r="HX483" s="37"/>
      <c r="HY483" s="37"/>
      <c r="HZ483" s="37"/>
      <c r="IA483" s="37"/>
      <c r="IB483" s="37"/>
      <c r="IC483" s="37"/>
      <c r="ID483" s="37"/>
      <c r="IE483" s="37"/>
      <c r="IF483" s="37"/>
      <c r="IG483" s="37"/>
      <c r="IH483" s="37"/>
      <c r="II483" s="37"/>
      <c r="IJ483" s="37"/>
      <c r="IK483" s="37"/>
      <c r="IL483" s="37"/>
    </row>
    <row r="484" spans="1:246" x14ac:dyDescent="0.2">
      <c r="A484" s="53" t="s">
        <v>152</v>
      </c>
      <c r="B484" s="54" t="s">
        <v>11</v>
      </c>
      <c r="C484" s="54" t="s">
        <v>14</v>
      </c>
      <c r="D484" s="54" t="s">
        <v>152</v>
      </c>
      <c r="E484" s="54" t="s">
        <v>11</v>
      </c>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56"/>
      <c r="BH484" s="38"/>
      <c r="BI484" s="54"/>
      <c r="BJ484" s="54"/>
      <c r="BK484" s="55"/>
      <c r="BL484" s="55"/>
      <c r="BM484" s="55"/>
      <c r="BN484" s="55"/>
      <c r="BO484" s="57"/>
      <c r="BP484" s="57"/>
      <c r="BQ484" s="57"/>
      <c r="BR484" s="37"/>
      <c r="BS484" s="37"/>
      <c r="BT484" s="37"/>
      <c r="BU484" s="37"/>
      <c r="BV484" s="37"/>
      <c r="BW484" s="37"/>
      <c r="BX484" s="37"/>
      <c r="BY484" s="37"/>
      <c r="BZ484" s="37"/>
      <c r="CA484" s="37"/>
      <c r="CB484" s="37"/>
      <c r="CC484" s="37"/>
      <c r="CD484" s="37"/>
      <c r="CE484" s="37"/>
      <c r="CF484" s="37"/>
      <c r="CG484" s="37"/>
      <c r="CH484" s="37"/>
      <c r="CI484" s="37"/>
      <c r="CJ484" s="37"/>
      <c r="CK484" s="37"/>
      <c r="CL484" s="37"/>
      <c r="CM484" s="37"/>
      <c r="CN484" s="37"/>
      <c r="CO484" s="37"/>
      <c r="CP484" s="37"/>
      <c r="CQ484" s="37"/>
      <c r="CR484" s="37"/>
      <c r="CS484" s="37"/>
      <c r="CT484" s="37"/>
      <c r="CU484" s="37"/>
      <c r="CV484" s="37"/>
      <c r="CW484" s="37"/>
      <c r="CX484" s="37"/>
      <c r="CY484" s="37"/>
      <c r="CZ484" s="37"/>
      <c r="DA484" s="37"/>
      <c r="DB484" s="37"/>
      <c r="DC484" s="37"/>
      <c r="DD484" s="37"/>
      <c r="DE484" s="37"/>
      <c r="DF484" s="37"/>
      <c r="DG484" s="37"/>
      <c r="DH484" s="37"/>
      <c r="DI484" s="37"/>
      <c r="DJ484" s="37"/>
      <c r="DK484" s="37"/>
      <c r="DL484" s="37"/>
      <c r="DM484" s="37"/>
      <c r="DN484" s="37"/>
      <c r="DO484" s="37"/>
      <c r="DP484" s="37"/>
      <c r="DQ484" s="37"/>
      <c r="DR484" s="37"/>
      <c r="DS484" s="37"/>
      <c r="DT484" s="37"/>
      <c r="DU484" s="37"/>
      <c r="DV484" s="37"/>
      <c r="DW484" s="37"/>
      <c r="DX484" s="37"/>
      <c r="DY484" s="37"/>
      <c r="DZ484" s="37"/>
      <c r="EA484" s="37"/>
      <c r="EB484" s="37"/>
      <c r="EC484" s="37"/>
      <c r="ED484" s="37"/>
      <c r="EE484" s="37"/>
      <c r="EF484" s="37"/>
      <c r="EG484" s="37"/>
      <c r="EH484" s="37"/>
      <c r="EI484" s="37"/>
      <c r="EJ484" s="37"/>
      <c r="EK484" s="37"/>
      <c r="EL484" s="37"/>
      <c r="EM484" s="37"/>
      <c r="EN484" s="37"/>
      <c r="EO484" s="37"/>
      <c r="EP484" s="37"/>
      <c r="EQ484" s="37"/>
      <c r="ER484" s="37"/>
      <c r="ES484" s="37"/>
      <c r="ET484" s="37"/>
      <c r="EU484" s="37"/>
      <c r="EV484" s="37"/>
      <c r="EW484" s="37"/>
      <c r="EX484" s="37"/>
      <c r="EY484" s="37"/>
      <c r="EZ484" s="37"/>
      <c r="FA484" s="37"/>
      <c r="FB484" s="37"/>
      <c r="FC484" s="37"/>
      <c r="FD484" s="37"/>
      <c r="FE484" s="37"/>
      <c r="FF484" s="37"/>
      <c r="FG484" s="37"/>
      <c r="FH484" s="37"/>
      <c r="FI484" s="37"/>
      <c r="FJ484" s="37"/>
      <c r="FK484" s="37"/>
      <c r="FL484" s="37"/>
      <c r="FM484" s="37"/>
      <c r="FN484" s="37"/>
      <c r="FO484" s="37"/>
      <c r="FP484" s="37"/>
      <c r="FQ484" s="37"/>
      <c r="FR484" s="37"/>
      <c r="FS484" s="37"/>
      <c r="FT484" s="37"/>
      <c r="FU484" s="37"/>
      <c r="FV484" s="37"/>
      <c r="FW484" s="37"/>
      <c r="FX484" s="37"/>
      <c r="FY484" s="37"/>
      <c r="FZ484" s="37"/>
      <c r="GA484" s="37"/>
      <c r="GB484" s="37"/>
      <c r="GC484" s="37"/>
      <c r="GD484" s="37"/>
      <c r="GE484" s="37"/>
      <c r="GF484" s="37"/>
      <c r="GG484" s="37"/>
      <c r="GH484" s="37"/>
      <c r="GI484" s="37"/>
      <c r="GJ484" s="37"/>
      <c r="GK484" s="37"/>
      <c r="GL484" s="37"/>
      <c r="GM484" s="37"/>
      <c r="GN484" s="37"/>
      <c r="GO484" s="37"/>
      <c r="GP484" s="37"/>
      <c r="GQ484" s="37"/>
      <c r="GR484" s="37"/>
      <c r="GS484" s="37"/>
      <c r="GT484" s="37"/>
      <c r="GU484" s="37"/>
      <c r="GV484" s="37"/>
      <c r="GW484" s="37"/>
      <c r="GX484" s="37"/>
      <c r="GY484" s="37"/>
      <c r="GZ484" s="37"/>
      <c r="HA484" s="37"/>
      <c r="HB484" s="37"/>
      <c r="HC484" s="37"/>
      <c r="HD484" s="37"/>
      <c r="HE484" s="37"/>
      <c r="HF484" s="37"/>
      <c r="HG484" s="37"/>
      <c r="HH484" s="37"/>
      <c r="HI484" s="37"/>
      <c r="HJ484" s="37"/>
      <c r="HK484" s="37"/>
      <c r="HL484" s="37"/>
      <c r="HM484" s="37"/>
      <c r="HN484" s="37"/>
      <c r="HO484" s="37"/>
      <c r="HP484" s="37"/>
      <c r="HQ484" s="37"/>
      <c r="HR484" s="37"/>
      <c r="HS484" s="37"/>
      <c r="HT484" s="37"/>
      <c r="HU484" s="37"/>
      <c r="HV484" s="37"/>
      <c r="HW484" s="37"/>
      <c r="HX484" s="37"/>
      <c r="HY484" s="37"/>
      <c r="HZ484" s="37"/>
      <c r="IA484" s="37"/>
      <c r="IB484" s="37"/>
      <c r="IC484" s="37"/>
      <c r="ID484" s="37"/>
      <c r="IE484" s="37"/>
      <c r="IF484" s="37"/>
      <c r="IG484" s="37"/>
      <c r="IH484" s="37"/>
      <c r="II484" s="37"/>
      <c r="IJ484" s="37"/>
      <c r="IK484" s="37"/>
      <c r="IL484" s="37"/>
    </row>
    <row r="485" spans="1:246" x14ac:dyDescent="0.2">
      <c r="A485" s="53" t="s">
        <v>152</v>
      </c>
      <c r="B485" s="54" t="s">
        <v>112</v>
      </c>
      <c r="C485" s="54" t="s">
        <v>113</v>
      </c>
      <c r="D485" s="54" t="s">
        <v>152</v>
      </c>
      <c r="E485" s="54" t="s">
        <v>114</v>
      </c>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8"/>
      <c r="AL485" s="98"/>
      <c r="AM485" s="98"/>
      <c r="AN485" s="98"/>
      <c r="AO485" s="98"/>
      <c r="AP485" s="98"/>
      <c r="AQ485" s="98"/>
      <c r="AR485" s="98"/>
      <c r="AS485" s="98"/>
      <c r="AT485" s="98"/>
      <c r="AU485" s="98"/>
      <c r="AV485" s="98"/>
      <c r="AW485" s="98"/>
      <c r="AX485" s="98"/>
      <c r="AY485" s="98"/>
      <c r="AZ485" s="98"/>
      <c r="BA485" s="98"/>
      <c r="BB485" s="98"/>
      <c r="BC485" s="98"/>
      <c r="BD485" s="98"/>
      <c r="BE485" s="98"/>
      <c r="BF485" s="98"/>
      <c r="BG485" s="58"/>
      <c r="BH485" s="38"/>
      <c r="BI485" s="54"/>
      <c r="BJ485" s="54"/>
      <c r="BK485" s="2"/>
      <c r="BL485" s="2"/>
      <c r="BM485" s="2"/>
      <c r="BN485" s="2"/>
      <c r="BO485" s="57"/>
      <c r="BP485" s="57"/>
      <c r="BQ485" s="57"/>
      <c r="BR485" s="37"/>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37"/>
      <c r="CR485" s="37"/>
      <c r="CS485" s="37"/>
      <c r="CT485" s="37"/>
      <c r="CU485" s="37"/>
      <c r="CV485" s="37"/>
      <c r="CW485" s="37"/>
      <c r="CX485" s="37"/>
      <c r="CY485" s="37"/>
      <c r="CZ485" s="37"/>
      <c r="DA485" s="37"/>
      <c r="DB485" s="37"/>
      <c r="DC485" s="37"/>
      <c r="DD485" s="37"/>
      <c r="DE485" s="37"/>
      <c r="DF485" s="37"/>
      <c r="DG485" s="37"/>
      <c r="DH485" s="37"/>
      <c r="DI485" s="37"/>
      <c r="DJ485" s="37"/>
      <c r="DK485" s="37"/>
      <c r="DL485" s="37"/>
      <c r="DM485" s="37"/>
      <c r="DN485" s="37"/>
      <c r="DO485" s="37"/>
      <c r="DP485" s="37"/>
      <c r="DQ485" s="37"/>
      <c r="DR485" s="37"/>
      <c r="DS485" s="37"/>
      <c r="DT485" s="37"/>
      <c r="DU485" s="37"/>
      <c r="DV485" s="37"/>
      <c r="DW485" s="37"/>
      <c r="DX485" s="37"/>
      <c r="DY485" s="37"/>
      <c r="DZ485" s="37"/>
      <c r="EA485" s="37"/>
      <c r="EB485" s="37"/>
      <c r="EC485" s="37"/>
      <c r="ED485" s="37"/>
      <c r="EE485" s="37"/>
      <c r="EF485" s="37"/>
      <c r="EG485" s="37"/>
      <c r="EH485" s="37"/>
      <c r="EI485" s="37"/>
      <c r="EJ485" s="37"/>
      <c r="EK485" s="37"/>
      <c r="EL485" s="37"/>
      <c r="EM485" s="37"/>
      <c r="EN485" s="37"/>
      <c r="EO485" s="37"/>
      <c r="EP485" s="37"/>
      <c r="EQ485" s="37"/>
      <c r="ER485" s="37"/>
      <c r="ES485" s="37"/>
      <c r="ET485" s="37"/>
      <c r="EU485" s="37"/>
      <c r="EV485" s="37"/>
      <c r="EW485" s="37"/>
      <c r="EX485" s="37"/>
      <c r="EY485" s="37"/>
      <c r="EZ485" s="37"/>
      <c r="FA485" s="37"/>
      <c r="FB485" s="37"/>
      <c r="FC485" s="37"/>
      <c r="FD485" s="37"/>
      <c r="FE485" s="37"/>
      <c r="FF485" s="37"/>
      <c r="FG485" s="37"/>
      <c r="FH485" s="37"/>
      <c r="FI485" s="37"/>
      <c r="FJ485" s="37"/>
      <c r="FK485" s="37"/>
      <c r="FL485" s="37"/>
      <c r="FM485" s="37"/>
      <c r="FN485" s="37"/>
      <c r="FO485" s="37"/>
      <c r="FP485" s="37"/>
      <c r="FQ485" s="37"/>
      <c r="FR485" s="37"/>
      <c r="FS485" s="37"/>
      <c r="FT485" s="37"/>
      <c r="FU485" s="37"/>
      <c r="FV485" s="37"/>
      <c r="FW485" s="37"/>
      <c r="FX485" s="37"/>
      <c r="FY485" s="37"/>
      <c r="FZ485" s="37"/>
      <c r="GA485" s="37"/>
      <c r="GB485" s="37"/>
      <c r="GC485" s="37"/>
      <c r="GD485" s="37"/>
      <c r="GE485" s="37"/>
      <c r="GF485" s="37"/>
      <c r="GG485" s="37"/>
      <c r="GH485" s="37"/>
      <c r="GI485" s="37"/>
      <c r="GJ485" s="37"/>
      <c r="GK485" s="37"/>
      <c r="GL485" s="37"/>
      <c r="GM485" s="37"/>
      <c r="GN485" s="37"/>
      <c r="GO485" s="37"/>
      <c r="GP485" s="37"/>
      <c r="GQ485" s="37"/>
      <c r="GR485" s="37"/>
      <c r="GS485" s="37"/>
      <c r="GT485" s="37"/>
      <c r="GU485" s="37"/>
      <c r="GV485" s="37"/>
      <c r="GW485" s="37"/>
      <c r="GX485" s="37"/>
      <c r="GY485" s="37"/>
      <c r="GZ485" s="37"/>
      <c r="HA485" s="37"/>
      <c r="HB485" s="37"/>
      <c r="HC485" s="37"/>
      <c r="HD485" s="37"/>
      <c r="HE485" s="37"/>
      <c r="HF485" s="37"/>
      <c r="HG485" s="37"/>
      <c r="HH485" s="37"/>
      <c r="HI485" s="37"/>
      <c r="HJ485" s="37"/>
      <c r="HK485" s="37"/>
      <c r="HL485" s="37"/>
      <c r="HM485" s="37"/>
      <c r="HN485" s="37"/>
      <c r="HO485" s="37"/>
      <c r="HP485" s="37"/>
      <c r="HQ485" s="37"/>
      <c r="HR485" s="37"/>
      <c r="HS485" s="37"/>
      <c r="HT485" s="37"/>
      <c r="HU485" s="37"/>
      <c r="HV485" s="37"/>
      <c r="HW485" s="37"/>
      <c r="HX485" s="37"/>
      <c r="HY485" s="37"/>
      <c r="HZ485" s="37"/>
      <c r="IA485" s="37"/>
      <c r="IB485" s="37"/>
      <c r="IC485" s="37"/>
      <c r="ID485" s="37"/>
      <c r="IE485" s="37"/>
      <c r="IF485" s="37"/>
      <c r="IG485" s="37"/>
      <c r="IH485" s="37"/>
      <c r="II485" s="37"/>
      <c r="IJ485" s="37"/>
      <c r="IK485" s="37"/>
      <c r="IL485" s="37"/>
    </row>
    <row r="486" spans="1:246" x14ac:dyDescent="0.2">
      <c r="A486" s="49" t="s">
        <v>153</v>
      </c>
      <c r="B486" s="50" t="s">
        <v>13</v>
      </c>
      <c r="C486" s="50" t="s">
        <v>15</v>
      </c>
      <c r="D486" s="69" t="s">
        <v>153</v>
      </c>
      <c r="E486" s="50" t="s">
        <v>12</v>
      </c>
      <c r="F486" s="1">
        <v>0.15652099999999999</v>
      </c>
      <c r="G486" s="1">
        <v>0.16251399999999999</v>
      </c>
      <c r="H486" s="1">
        <v>0.16898099999999999</v>
      </c>
      <c r="I486" s="1">
        <v>0.190355</v>
      </c>
      <c r="J486" s="1">
        <v>0.20363500000000001</v>
      </c>
      <c r="K486" s="1">
        <v>0.225407</v>
      </c>
      <c r="L486" s="1">
        <v>0.223829</v>
      </c>
      <c r="M486" s="1">
        <v>0.23005200000000001</v>
      </c>
      <c r="N486" s="1">
        <v>0.212786</v>
      </c>
      <c r="O486" s="1">
        <v>0.22052099999999999</v>
      </c>
      <c r="P486" s="1">
        <v>0.233737</v>
      </c>
      <c r="Q486" s="1">
        <v>0.241699</v>
      </c>
      <c r="R486" s="1">
        <v>0.225854</v>
      </c>
      <c r="S486" s="1">
        <v>0.25314199999999998</v>
      </c>
      <c r="T486" s="1">
        <v>0.25679999999999997</v>
      </c>
      <c r="U486" s="1">
        <v>0.288186</v>
      </c>
      <c r="V486" s="1">
        <v>0.29516199999999998</v>
      </c>
      <c r="W486" s="1">
        <v>0.25169999999999998</v>
      </c>
      <c r="X486" s="1">
        <v>0.26719700000000002</v>
      </c>
      <c r="Y486" s="1">
        <v>0.28827700000000001</v>
      </c>
      <c r="Z486" s="1">
        <v>0.315944</v>
      </c>
      <c r="AA486" s="1">
        <v>0.31848300000000002</v>
      </c>
      <c r="AB486" s="1">
        <v>0.30715500000000001</v>
      </c>
      <c r="AC486" s="1">
        <v>0.31263400000000002</v>
      </c>
      <c r="AD486" s="1">
        <v>0.30370000000000003</v>
      </c>
      <c r="AE486" s="1">
        <v>0.311</v>
      </c>
      <c r="AF486" s="1">
        <v>0.30716100000000002</v>
      </c>
      <c r="AG486" s="1">
        <v>0.317</v>
      </c>
      <c r="AH486" s="1">
        <v>0.313</v>
      </c>
      <c r="AI486" s="1">
        <v>0.33200000000000002</v>
      </c>
      <c r="AJ486" s="1">
        <v>0.34100000000000003</v>
      </c>
      <c r="AK486" s="1">
        <v>0.32900000000000001</v>
      </c>
      <c r="AL486" s="1">
        <v>0.32800000000000001</v>
      </c>
      <c r="AM486" s="1">
        <v>0.33800000000000002</v>
      </c>
      <c r="AN486" s="1">
        <v>0.36499999999999999</v>
      </c>
      <c r="AO486" s="1">
        <v>0.38300000000000001</v>
      </c>
      <c r="AP486" s="1">
        <v>0.40100000000000002</v>
      </c>
      <c r="AQ486" s="1">
        <v>0.42</v>
      </c>
      <c r="AR486" s="1">
        <v>0.41399999999999998</v>
      </c>
      <c r="AS486" s="1">
        <v>0.41899999999999998</v>
      </c>
      <c r="AT486" s="1">
        <v>0.40300000000000002</v>
      </c>
      <c r="AU486" s="1">
        <v>0.42599999999999999</v>
      </c>
      <c r="AV486" s="1">
        <v>0.44800000000000001</v>
      </c>
      <c r="AW486" s="1">
        <v>0.44764399999999999</v>
      </c>
      <c r="AX486" s="1">
        <v>0.43395299999999998</v>
      </c>
      <c r="AY486" s="1">
        <v>0.41499999999999998</v>
      </c>
      <c r="AZ486" s="1">
        <v>0.40862399999999999</v>
      </c>
      <c r="BA486" s="1">
        <v>0.38054300000000002</v>
      </c>
      <c r="BB486" s="1">
        <v>0.391291</v>
      </c>
      <c r="BC486" s="1">
        <v>0.40500000000000003</v>
      </c>
      <c r="BD486" s="1">
        <v>0.30810399999999999</v>
      </c>
      <c r="BE486" s="1">
        <v>0.33862599999999998</v>
      </c>
      <c r="BF486" s="1">
        <v>0.32930300000000001</v>
      </c>
      <c r="BG486" s="51">
        <f>BF486+(BF486*BQ486)</f>
        <v>0.33457184800000001</v>
      </c>
      <c r="BH486" s="38"/>
      <c r="BI486" s="69" t="s">
        <v>153</v>
      </c>
      <c r="BJ486" s="50" t="s">
        <v>111</v>
      </c>
      <c r="BK486" s="1"/>
      <c r="BL486" s="1"/>
      <c r="BM486" s="1">
        <v>0.375</v>
      </c>
      <c r="BN486" s="1">
        <v>0.38100000000000001</v>
      </c>
      <c r="BO486" s="52"/>
      <c r="BP486" s="52"/>
      <c r="BQ486" s="52">
        <f>(BN486-BM486)/BM486</f>
        <v>1.6000000000000014E-2</v>
      </c>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c r="CU486" s="37"/>
      <c r="CV486" s="37"/>
      <c r="CW486" s="37"/>
      <c r="CX486" s="37"/>
      <c r="CY486" s="37"/>
      <c r="CZ486" s="37"/>
      <c r="DA486" s="37"/>
      <c r="DB486" s="37"/>
      <c r="DC486" s="37"/>
      <c r="DD486" s="37"/>
      <c r="DE486" s="37"/>
      <c r="DF486" s="37"/>
      <c r="DG486" s="37"/>
      <c r="DH486" s="37"/>
      <c r="DI486" s="37"/>
      <c r="DJ486" s="37"/>
      <c r="DK486" s="37"/>
      <c r="DL486" s="37"/>
      <c r="DM486" s="37"/>
      <c r="DN486" s="37"/>
      <c r="DO486" s="37"/>
      <c r="DP486" s="37"/>
      <c r="DQ486" s="37"/>
      <c r="DR486" s="37"/>
      <c r="DS486" s="37"/>
      <c r="DT486" s="37"/>
      <c r="DU486" s="37"/>
      <c r="DV486" s="37"/>
      <c r="DW486" s="37"/>
      <c r="DX486" s="37"/>
      <c r="DY486" s="37"/>
      <c r="DZ486" s="37"/>
      <c r="EA486" s="37"/>
      <c r="EB486" s="37"/>
      <c r="EC486" s="37"/>
      <c r="ED486" s="37"/>
      <c r="EE486" s="37"/>
      <c r="EF486" s="37"/>
      <c r="EG486" s="37"/>
      <c r="EH486" s="37"/>
      <c r="EI486" s="37"/>
      <c r="EJ486" s="37"/>
      <c r="EK486" s="37"/>
      <c r="EL486" s="37"/>
      <c r="EM486" s="37"/>
      <c r="EN486" s="37"/>
      <c r="EO486" s="37"/>
      <c r="EP486" s="37"/>
      <c r="EQ486" s="37"/>
      <c r="ER486" s="37"/>
      <c r="ES486" s="37"/>
      <c r="ET486" s="37"/>
      <c r="EU486" s="37"/>
      <c r="EV486" s="37"/>
      <c r="EW486" s="37"/>
      <c r="EX486" s="37"/>
      <c r="EY486" s="37"/>
      <c r="EZ486" s="37"/>
      <c r="FA486" s="37"/>
      <c r="FB486" s="37"/>
      <c r="FC486" s="37"/>
      <c r="FD486" s="37"/>
      <c r="FE486" s="37"/>
      <c r="FF486" s="37"/>
      <c r="FG486" s="37"/>
      <c r="FH486" s="37"/>
      <c r="FI486" s="37"/>
      <c r="FJ486" s="37"/>
      <c r="FK486" s="37"/>
      <c r="FL486" s="37"/>
      <c r="FM486" s="37"/>
      <c r="FN486" s="37"/>
      <c r="FO486" s="37"/>
      <c r="FP486" s="37"/>
      <c r="FQ486" s="37"/>
      <c r="FR486" s="37"/>
      <c r="FS486" s="37"/>
      <c r="FT486" s="37"/>
      <c r="FU486" s="37"/>
      <c r="FV486" s="37"/>
      <c r="FW486" s="37"/>
      <c r="FX486" s="37"/>
      <c r="FY486" s="37"/>
      <c r="FZ486" s="37"/>
      <c r="GA486" s="37"/>
      <c r="GB486" s="37"/>
      <c r="GC486" s="37"/>
      <c r="GD486" s="37"/>
      <c r="GE486" s="37"/>
      <c r="GF486" s="37"/>
      <c r="GG486" s="37"/>
      <c r="GH486" s="37"/>
      <c r="GI486" s="37"/>
      <c r="GJ486" s="37"/>
      <c r="GK486" s="37"/>
      <c r="GL486" s="37"/>
      <c r="GM486" s="37"/>
      <c r="GN486" s="37"/>
      <c r="GO486" s="37"/>
      <c r="GP486" s="37"/>
      <c r="GQ486" s="37"/>
      <c r="GR486" s="37"/>
      <c r="GS486" s="37"/>
      <c r="GT486" s="37"/>
      <c r="GU486" s="37"/>
      <c r="GV486" s="37"/>
      <c r="GW486" s="37"/>
      <c r="GX486" s="37"/>
      <c r="GY486" s="37"/>
      <c r="GZ486" s="37"/>
      <c r="HA486" s="37"/>
      <c r="HB486" s="37"/>
      <c r="HC486" s="37"/>
      <c r="HD486" s="37"/>
      <c r="HE486" s="37"/>
      <c r="HF486" s="37"/>
      <c r="HG486" s="37"/>
      <c r="HH486" s="37"/>
      <c r="HI486" s="37"/>
      <c r="HJ486" s="37"/>
      <c r="HK486" s="37"/>
      <c r="HL486" s="37"/>
      <c r="HM486" s="37"/>
      <c r="HN486" s="37"/>
      <c r="HO486" s="37"/>
      <c r="HP486" s="37"/>
      <c r="HQ486" s="37"/>
      <c r="HR486" s="37"/>
      <c r="HS486" s="37"/>
      <c r="HT486" s="37"/>
      <c r="HU486" s="37"/>
      <c r="HV486" s="37"/>
      <c r="HW486" s="37"/>
      <c r="HX486" s="37"/>
      <c r="HY486" s="37"/>
      <c r="HZ486" s="37"/>
      <c r="IA486" s="37"/>
      <c r="IB486" s="37"/>
      <c r="IC486" s="37"/>
      <c r="ID486" s="37"/>
      <c r="IE486" s="37"/>
      <c r="IF486" s="37"/>
      <c r="IG486" s="37"/>
      <c r="IH486" s="37"/>
      <c r="II486" s="37"/>
      <c r="IJ486" s="37"/>
      <c r="IK486" s="37"/>
      <c r="IL486" s="37"/>
    </row>
    <row r="487" spans="1:246" x14ac:dyDescent="0.2">
      <c r="A487" s="53" t="s">
        <v>153</v>
      </c>
      <c r="B487" s="54" t="s">
        <v>11</v>
      </c>
      <c r="C487" s="54" t="s">
        <v>14</v>
      </c>
      <c r="D487" s="54" t="s">
        <v>153</v>
      </c>
      <c r="E487" s="54" t="s">
        <v>11</v>
      </c>
      <c r="F487" s="55">
        <v>62.166074000000002</v>
      </c>
      <c r="G487" s="55">
        <v>79.625760999999997</v>
      </c>
      <c r="H487" s="55">
        <v>72.863630000000001</v>
      </c>
      <c r="I487" s="55">
        <v>80.441055000000006</v>
      </c>
      <c r="J487" s="55">
        <v>70.627481000000003</v>
      </c>
      <c r="K487" s="55">
        <v>75.209234999999993</v>
      </c>
      <c r="L487" s="55">
        <v>76.063566000000009</v>
      </c>
      <c r="M487" s="55">
        <v>81.322066000000007</v>
      </c>
      <c r="N487" s="55">
        <v>74.179475999999994</v>
      </c>
      <c r="O487" s="55">
        <v>80.014220999999992</v>
      </c>
      <c r="P487" s="55">
        <v>82.958675999999997</v>
      </c>
      <c r="Q487" s="55">
        <v>78.313539000000006</v>
      </c>
      <c r="R487" s="55">
        <v>85.356026</v>
      </c>
      <c r="S487" s="55">
        <v>80.657527999999999</v>
      </c>
      <c r="T487" s="55">
        <v>85.510156000000009</v>
      </c>
      <c r="U487" s="55">
        <v>81.001685999999992</v>
      </c>
      <c r="V487" s="55">
        <v>79.594093999999998</v>
      </c>
      <c r="W487" s="55">
        <v>85.248343000000006</v>
      </c>
      <c r="X487" s="55">
        <v>79.159092000000001</v>
      </c>
      <c r="Y487" s="55">
        <v>83.168785999999997</v>
      </c>
      <c r="Z487" s="55">
        <v>79.424859999999995</v>
      </c>
      <c r="AA487" s="55">
        <v>77.922853000000003</v>
      </c>
      <c r="AB487" s="55">
        <v>78.758829000000006</v>
      </c>
      <c r="AC487" s="55">
        <v>81.40606600000001</v>
      </c>
      <c r="AD487" s="55">
        <v>80.347712000000001</v>
      </c>
      <c r="AE487" s="55">
        <v>79.556269999999998</v>
      </c>
      <c r="AF487" s="55">
        <v>80.842555000000004</v>
      </c>
      <c r="AG487" s="55">
        <v>85.63396800000001</v>
      </c>
      <c r="AH487" s="55">
        <v>86.071360999999996</v>
      </c>
      <c r="AI487" s="55">
        <v>73.403421999999992</v>
      </c>
      <c r="AJ487" s="55">
        <v>62.656891000000002</v>
      </c>
      <c r="AK487" s="55">
        <v>62.738602</v>
      </c>
      <c r="AL487" s="55">
        <v>85.240853999999999</v>
      </c>
      <c r="AM487" s="55">
        <v>92.639053000000004</v>
      </c>
      <c r="AN487" s="55">
        <v>95.734246999999996</v>
      </c>
      <c r="AO487" s="55">
        <v>97.744124999999997</v>
      </c>
      <c r="AP487" s="55">
        <v>99.596009999999993</v>
      </c>
      <c r="AQ487" s="55">
        <v>97.771428999999998</v>
      </c>
      <c r="AR487" s="55">
        <v>95.891304000000005</v>
      </c>
      <c r="AS487" s="55">
        <v>91.085173999999995</v>
      </c>
      <c r="AT487" s="55">
        <v>69.766749000000004</v>
      </c>
      <c r="AU487" s="55">
        <v>73.765258000000003</v>
      </c>
      <c r="AV487" s="55">
        <v>82.578125</v>
      </c>
      <c r="AW487" s="55">
        <v>82.640343999999999</v>
      </c>
      <c r="AX487" s="55">
        <v>87.157347000000001</v>
      </c>
      <c r="AY487" s="55">
        <v>89.465059999999994</v>
      </c>
      <c r="AZ487" s="55">
        <v>89.072105000000008</v>
      </c>
      <c r="BA487" s="55">
        <v>85.722541000000007</v>
      </c>
      <c r="BB487" s="55">
        <v>77.395083999999997</v>
      </c>
      <c r="BC487" s="55">
        <v>77.671605</v>
      </c>
      <c r="BD487" s="55">
        <v>81.731538999999998</v>
      </c>
      <c r="BE487" s="55">
        <v>76.654163999999994</v>
      </c>
      <c r="BF487" s="55">
        <v>82.404600000000002</v>
      </c>
      <c r="BG487" s="56">
        <f>BG488/BG486</f>
        <v>84.230276219193144</v>
      </c>
      <c r="BH487" s="38"/>
      <c r="BI487" s="54"/>
      <c r="BJ487" s="54"/>
      <c r="BK487" s="55"/>
      <c r="BL487" s="55"/>
      <c r="BM487" s="55"/>
      <c r="BN487" s="55"/>
      <c r="BO487" s="57"/>
      <c r="BP487" s="57"/>
      <c r="BQ487" s="57"/>
      <c r="BR487" s="37"/>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37"/>
      <c r="CR487" s="37"/>
      <c r="CS487" s="37"/>
      <c r="CT487" s="37"/>
      <c r="CU487" s="37"/>
      <c r="CV487" s="37"/>
      <c r="CW487" s="37"/>
      <c r="CX487" s="37"/>
      <c r="CY487" s="37"/>
      <c r="CZ487" s="37"/>
      <c r="DA487" s="37"/>
      <c r="DB487" s="37"/>
      <c r="DC487" s="37"/>
      <c r="DD487" s="37"/>
      <c r="DE487" s="37"/>
      <c r="DF487" s="37"/>
      <c r="DG487" s="37"/>
      <c r="DH487" s="37"/>
      <c r="DI487" s="37"/>
      <c r="DJ487" s="37"/>
      <c r="DK487" s="37"/>
      <c r="DL487" s="37"/>
      <c r="DM487" s="37"/>
      <c r="DN487" s="37"/>
      <c r="DO487" s="37"/>
      <c r="DP487" s="37"/>
      <c r="DQ487" s="37"/>
      <c r="DR487" s="37"/>
      <c r="DS487" s="37"/>
      <c r="DT487" s="37"/>
      <c r="DU487" s="37"/>
      <c r="DV487" s="37"/>
      <c r="DW487" s="37"/>
      <c r="DX487" s="37"/>
      <c r="DY487" s="37"/>
      <c r="DZ487" s="37"/>
      <c r="EA487" s="37"/>
      <c r="EB487" s="37"/>
      <c r="EC487" s="37"/>
      <c r="ED487" s="37"/>
      <c r="EE487" s="37"/>
      <c r="EF487" s="37"/>
      <c r="EG487" s="37"/>
      <c r="EH487" s="37"/>
      <c r="EI487" s="37"/>
      <c r="EJ487" s="37"/>
      <c r="EK487" s="37"/>
      <c r="EL487" s="37"/>
      <c r="EM487" s="37"/>
      <c r="EN487" s="37"/>
      <c r="EO487" s="37"/>
      <c r="EP487" s="37"/>
      <c r="EQ487" s="37"/>
      <c r="ER487" s="37"/>
      <c r="ES487" s="37"/>
      <c r="ET487" s="37"/>
      <c r="EU487" s="37"/>
      <c r="EV487" s="37"/>
      <c r="EW487" s="37"/>
      <c r="EX487" s="37"/>
      <c r="EY487" s="37"/>
      <c r="EZ487" s="37"/>
      <c r="FA487" s="37"/>
      <c r="FB487" s="37"/>
      <c r="FC487" s="37"/>
      <c r="FD487" s="37"/>
      <c r="FE487" s="37"/>
      <c r="FF487" s="37"/>
      <c r="FG487" s="37"/>
      <c r="FH487" s="37"/>
      <c r="FI487" s="37"/>
      <c r="FJ487" s="37"/>
      <c r="FK487" s="37"/>
      <c r="FL487" s="37"/>
      <c r="FM487" s="37"/>
      <c r="FN487" s="37"/>
      <c r="FO487" s="37"/>
      <c r="FP487" s="37"/>
      <c r="FQ487" s="37"/>
      <c r="FR487" s="37"/>
      <c r="FS487" s="37"/>
      <c r="FT487" s="37"/>
      <c r="FU487" s="37"/>
      <c r="FV487" s="37"/>
      <c r="FW487" s="37"/>
      <c r="FX487" s="37"/>
      <c r="FY487" s="37"/>
      <c r="FZ487" s="37"/>
      <c r="GA487" s="37"/>
      <c r="GB487" s="37"/>
      <c r="GC487" s="37"/>
      <c r="GD487" s="37"/>
      <c r="GE487" s="37"/>
      <c r="GF487" s="37"/>
      <c r="GG487" s="37"/>
      <c r="GH487" s="37"/>
      <c r="GI487" s="37"/>
      <c r="GJ487" s="37"/>
      <c r="GK487" s="37"/>
      <c r="GL487" s="37"/>
      <c r="GM487" s="37"/>
      <c r="GN487" s="37"/>
      <c r="GO487" s="37"/>
      <c r="GP487" s="37"/>
      <c r="GQ487" s="37"/>
      <c r="GR487" s="37"/>
      <c r="GS487" s="37"/>
      <c r="GT487" s="37"/>
      <c r="GU487" s="37"/>
      <c r="GV487" s="37"/>
      <c r="GW487" s="37"/>
      <c r="GX487" s="37"/>
      <c r="GY487" s="37"/>
      <c r="GZ487" s="37"/>
      <c r="HA487" s="37"/>
      <c r="HB487" s="37"/>
      <c r="HC487" s="37"/>
      <c r="HD487" s="37"/>
      <c r="HE487" s="37"/>
      <c r="HF487" s="37"/>
      <c r="HG487" s="37"/>
      <c r="HH487" s="37"/>
      <c r="HI487" s="37"/>
      <c r="HJ487" s="37"/>
      <c r="HK487" s="37"/>
      <c r="HL487" s="37"/>
      <c r="HM487" s="37"/>
      <c r="HN487" s="37"/>
      <c r="HO487" s="37"/>
      <c r="HP487" s="37"/>
      <c r="HQ487" s="37"/>
      <c r="HR487" s="37"/>
      <c r="HS487" s="37"/>
      <c r="HT487" s="37"/>
      <c r="HU487" s="37"/>
      <c r="HV487" s="37"/>
      <c r="HW487" s="37"/>
      <c r="HX487" s="37"/>
      <c r="HY487" s="37"/>
      <c r="HZ487" s="37"/>
      <c r="IA487" s="37"/>
      <c r="IB487" s="37"/>
      <c r="IC487" s="37"/>
      <c r="ID487" s="37"/>
      <c r="IE487" s="37"/>
      <c r="IF487" s="37"/>
      <c r="IG487" s="37"/>
      <c r="IH487" s="37"/>
      <c r="II487" s="37"/>
      <c r="IJ487" s="37"/>
      <c r="IK487" s="37"/>
      <c r="IL487" s="37"/>
    </row>
    <row r="488" spans="1:246" x14ac:dyDescent="0.2">
      <c r="A488" s="53" t="s">
        <v>153</v>
      </c>
      <c r="B488" s="54" t="s">
        <v>112</v>
      </c>
      <c r="C488" s="54" t="s">
        <v>113</v>
      </c>
      <c r="D488" s="54" t="s">
        <v>153</v>
      </c>
      <c r="E488" s="54" t="s">
        <v>114</v>
      </c>
      <c r="F488" s="2">
        <v>9.7302959999999992</v>
      </c>
      <c r="G488" s="2">
        <v>12.940301</v>
      </c>
      <c r="H488" s="2">
        <v>12.312569</v>
      </c>
      <c r="I488" s="2">
        <v>15.312357</v>
      </c>
      <c r="J488" s="2">
        <v>14.382227</v>
      </c>
      <c r="K488" s="2">
        <v>16.952687999999998</v>
      </c>
      <c r="L488" s="2">
        <v>17.025231999999999</v>
      </c>
      <c r="M488" s="2">
        <v>18.708303999999998</v>
      </c>
      <c r="N488" s="2">
        <v>15.784354</v>
      </c>
      <c r="O488" s="2">
        <v>17.644815999999999</v>
      </c>
      <c r="P488" s="2">
        <v>19.390512000000001</v>
      </c>
      <c r="Q488" s="2">
        <v>18.928304000000001</v>
      </c>
      <c r="R488" s="2">
        <v>19.277999999999999</v>
      </c>
      <c r="S488" s="2">
        <v>20.417808000000001</v>
      </c>
      <c r="T488" s="2">
        <v>21.959008000000001</v>
      </c>
      <c r="U488" s="2">
        <v>23.343551999999999</v>
      </c>
      <c r="V488" s="2">
        <v>23.493151999999998</v>
      </c>
      <c r="W488" s="2">
        <v>21.457007999999998</v>
      </c>
      <c r="X488" s="2">
        <v>21.151071999999999</v>
      </c>
      <c r="Y488" s="2">
        <v>23.975648</v>
      </c>
      <c r="Z488" s="2">
        <v>25.093807999999999</v>
      </c>
      <c r="AA488" s="2">
        <v>24.817104</v>
      </c>
      <c r="AB488" s="2">
        <v>24.191168000000001</v>
      </c>
      <c r="AC488" s="2">
        <v>25.450303999999999</v>
      </c>
      <c r="AD488" s="2">
        <v>24.401599999999998</v>
      </c>
      <c r="AE488" s="2">
        <v>24.742000000000001</v>
      </c>
      <c r="AF488" s="2">
        <v>24.831679999999999</v>
      </c>
      <c r="AG488" s="2">
        <v>27.145968</v>
      </c>
      <c r="AH488" s="2">
        <v>26.940335999999999</v>
      </c>
      <c r="AI488" s="2">
        <v>24.369935999999999</v>
      </c>
      <c r="AJ488" s="2">
        <v>21.366</v>
      </c>
      <c r="AK488" s="2">
        <v>20.640999999999998</v>
      </c>
      <c r="AL488" s="2">
        <v>27.959</v>
      </c>
      <c r="AM488" s="2">
        <v>31.312000000000001</v>
      </c>
      <c r="AN488" s="2">
        <v>34.942999999999998</v>
      </c>
      <c r="AO488" s="2">
        <v>37.436</v>
      </c>
      <c r="AP488" s="2">
        <v>39.938000000000002</v>
      </c>
      <c r="AQ488" s="2">
        <v>41.064</v>
      </c>
      <c r="AR488" s="2">
        <v>39.698999999999998</v>
      </c>
      <c r="AS488" s="2">
        <v>38.164687999999998</v>
      </c>
      <c r="AT488" s="2">
        <v>28.116</v>
      </c>
      <c r="AU488" s="2">
        <v>31.423999999999999</v>
      </c>
      <c r="AV488" s="2">
        <v>36.994999999999997</v>
      </c>
      <c r="AW488" s="2">
        <v>36.993454</v>
      </c>
      <c r="AX488" s="2">
        <v>37.822192000000001</v>
      </c>
      <c r="AY488" s="2">
        <v>37.128</v>
      </c>
      <c r="AZ488" s="2">
        <v>36.396999999999998</v>
      </c>
      <c r="BA488" s="2">
        <v>32.621113000000001</v>
      </c>
      <c r="BB488" s="2">
        <v>30.283999999999999</v>
      </c>
      <c r="BC488" s="2">
        <v>31.457000000000001</v>
      </c>
      <c r="BD488" s="2">
        <v>25.181813999999999</v>
      </c>
      <c r="BE488" s="2">
        <v>25.957093</v>
      </c>
      <c r="BF488" s="2">
        <v>27.136081999999998</v>
      </c>
      <c r="BG488" s="58">
        <f>BF488+(BF488*BQ488)</f>
        <v>28.181079172205902</v>
      </c>
      <c r="BH488" s="38"/>
      <c r="BI488" s="54" t="s">
        <v>153</v>
      </c>
      <c r="BJ488" s="54" t="s">
        <v>115</v>
      </c>
      <c r="BK488" s="2"/>
      <c r="BL488" s="2"/>
      <c r="BM488" s="2">
        <v>30.5</v>
      </c>
      <c r="BN488" s="2">
        <v>31.67454</v>
      </c>
      <c r="BO488" s="57"/>
      <c r="BP488" s="57"/>
      <c r="BQ488" s="57">
        <f>(BN488-BM488)/BM488</f>
        <v>3.8509508196721325E-2</v>
      </c>
      <c r="BR488" s="37"/>
      <c r="BS488" s="37"/>
      <c r="BT488" s="37"/>
      <c r="BU488" s="37"/>
      <c r="BV488" s="37"/>
      <c r="BW488" s="37"/>
      <c r="BX488" s="37"/>
      <c r="BY488" s="37"/>
      <c r="BZ488" s="37"/>
      <c r="CA488" s="37"/>
      <c r="CB488" s="37"/>
      <c r="CC488" s="37"/>
      <c r="CD488" s="37"/>
      <c r="CE488" s="37"/>
      <c r="CF488" s="37"/>
      <c r="CG488" s="37"/>
      <c r="CH488" s="37"/>
      <c r="CI488" s="37"/>
      <c r="CJ488" s="37"/>
      <c r="CK488" s="37"/>
      <c r="CL488" s="37"/>
      <c r="CM488" s="37"/>
      <c r="CN488" s="37"/>
      <c r="CO488" s="37"/>
      <c r="CP488" s="37"/>
      <c r="CQ488" s="37"/>
      <c r="CR488" s="37"/>
      <c r="CS488" s="37"/>
      <c r="CT488" s="37"/>
      <c r="CU488" s="37"/>
      <c r="CV488" s="37"/>
      <c r="CW488" s="37"/>
      <c r="CX488" s="37"/>
      <c r="CY488" s="37"/>
      <c r="CZ488" s="37"/>
      <c r="DA488" s="37"/>
      <c r="DB488" s="37"/>
      <c r="DC488" s="37"/>
      <c r="DD488" s="37"/>
      <c r="DE488" s="37"/>
      <c r="DF488" s="37"/>
      <c r="DG488" s="37"/>
      <c r="DH488" s="37"/>
      <c r="DI488" s="37"/>
      <c r="DJ488" s="37"/>
      <c r="DK488" s="37"/>
      <c r="DL488" s="37"/>
      <c r="DM488" s="37"/>
      <c r="DN488" s="37"/>
      <c r="DO488" s="37"/>
      <c r="DP488" s="37"/>
      <c r="DQ488" s="37"/>
      <c r="DR488" s="37"/>
      <c r="DS488" s="37"/>
      <c r="DT488" s="37"/>
      <c r="DU488" s="37"/>
      <c r="DV488" s="37"/>
      <c r="DW488" s="37"/>
      <c r="DX488" s="37"/>
      <c r="DY488" s="37"/>
      <c r="DZ488" s="37"/>
      <c r="EA488" s="37"/>
      <c r="EB488" s="37"/>
      <c r="EC488" s="37"/>
      <c r="ED488" s="37"/>
      <c r="EE488" s="37"/>
      <c r="EF488" s="37"/>
      <c r="EG488" s="37"/>
      <c r="EH488" s="37"/>
      <c r="EI488" s="37"/>
      <c r="EJ488" s="37"/>
      <c r="EK488" s="37"/>
      <c r="EL488" s="37"/>
      <c r="EM488" s="37"/>
      <c r="EN488" s="37"/>
      <c r="EO488" s="37"/>
      <c r="EP488" s="37"/>
      <c r="EQ488" s="37"/>
      <c r="ER488" s="37"/>
      <c r="ES488" s="37"/>
      <c r="ET488" s="37"/>
      <c r="EU488" s="37"/>
      <c r="EV488" s="37"/>
      <c r="EW488" s="37"/>
      <c r="EX488" s="37"/>
      <c r="EY488" s="37"/>
      <c r="EZ488" s="37"/>
      <c r="FA488" s="37"/>
      <c r="FB488" s="37"/>
      <c r="FC488" s="37"/>
      <c r="FD488" s="37"/>
      <c r="FE488" s="37"/>
      <c r="FF488" s="37"/>
      <c r="FG488" s="37"/>
      <c r="FH488" s="37"/>
      <c r="FI488" s="37"/>
      <c r="FJ488" s="37"/>
      <c r="FK488" s="37"/>
      <c r="FL488" s="37"/>
      <c r="FM488" s="37"/>
      <c r="FN488" s="37"/>
      <c r="FO488" s="37"/>
      <c r="FP488" s="37"/>
      <c r="FQ488" s="37"/>
      <c r="FR488" s="37"/>
      <c r="FS488" s="37"/>
      <c r="FT488" s="37"/>
      <c r="FU488" s="37"/>
      <c r="FV488" s="37"/>
      <c r="FW488" s="37"/>
      <c r="FX488" s="37"/>
      <c r="FY488" s="37"/>
      <c r="FZ488" s="37"/>
      <c r="GA488" s="37"/>
      <c r="GB488" s="37"/>
      <c r="GC488" s="37"/>
      <c r="GD488" s="37"/>
      <c r="GE488" s="37"/>
      <c r="GF488" s="37"/>
      <c r="GG488" s="37"/>
      <c r="GH488" s="37"/>
      <c r="GI488" s="37"/>
      <c r="GJ488" s="37"/>
      <c r="GK488" s="37"/>
      <c r="GL488" s="37"/>
      <c r="GM488" s="37"/>
      <c r="GN488" s="37"/>
      <c r="GO488" s="37"/>
      <c r="GP488" s="37"/>
      <c r="GQ488" s="37"/>
      <c r="GR488" s="37"/>
      <c r="GS488" s="37"/>
      <c r="GT488" s="37"/>
      <c r="GU488" s="37"/>
      <c r="GV488" s="37"/>
      <c r="GW488" s="37"/>
      <c r="GX488" s="37"/>
      <c r="GY488" s="37"/>
      <c r="GZ488" s="37"/>
      <c r="HA488" s="37"/>
      <c r="HB488" s="37"/>
      <c r="HC488" s="37"/>
      <c r="HD488" s="37"/>
      <c r="HE488" s="37"/>
      <c r="HF488" s="37"/>
      <c r="HG488" s="37"/>
      <c r="HH488" s="37"/>
      <c r="HI488" s="37"/>
      <c r="HJ488" s="37"/>
      <c r="HK488" s="37"/>
      <c r="HL488" s="37"/>
      <c r="HM488" s="37"/>
      <c r="HN488" s="37"/>
      <c r="HO488" s="37"/>
      <c r="HP488" s="37"/>
      <c r="HQ488" s="37"/>
      <c r="HR488" s="37"/>
      <c r="HS488" s="37"/>
      <c r="HT488" s="37"/>
      <c r="HU488" s="37"/>
      <c r="HV488" s="37"/>
      <c r="HW488" s="37"/>
      <c r="HX488" s="37"/>
      <c r="HY488" s="37"/>
      <c r="HZ488" s="37"/>
      <c r="IA488" s="37"/>
      <c r="IB488" s="37"/>
      <c r="IC488" s="37"/>
      <c r="ID488" s="37"/>
      <c r="IE488" s="37"/>
      <c r="IF488" s="37"/>
      <c r="IG488" s="37"/>
      <c r="IH488" s="37"/>
      <c r="II488" s="37"/>
      <c r="IJ488" s="37"/>
      <c r="IK488" s="37"/>
      <c r="IL488" s="37"/>
    </row>
    <row r="489" spans="1:246" x14ac:dyDescent="0.2">
      <c r="A489" s="82" t="s">
        <v>154</v>
      </c>
      <c r="B489" s="4" t="s">
        <v>112</v>
      </c>
      <c r="C489" s="78" t="s">
        <v>113</v>
      </c>
      <c r="D489" s="4" t="s">
        <v>154</v>
      </c>
      <c r="E489" s="4" t="s">
        <v>114</v>
      </c>
      <c r="F489" s="61">
        <v>9.7302959999999992</v>
      </c>
      <c r="G489" s="61">
        <v>12.940300000000001</v>
      </c>
      <c r="H489" s="61">
        <v>12.312569999999999</v>
      </c>
      <c r="I489" s="61">
        <v>15.31236</v>
      </c>
      <c r="J489" s="61">
        <v>14.38223</v>
      </c>
      <c r="K489" s="61">
        <v>16.95269</v>
      </c>
      <c r="L489" s="61">
        <v>17.025230000000001</v>
      </c>
      <c r="M489" s="61">
        <v>18.708300000000001</v>
      </c>
      <c r="N489" s="61">
        <v>15.78435</v>
      </c>
      <c r="O489" s="61">
        <v>17.644819999999999</v>
      </c>
      <c r="P489" s="61">
        <v>19.390509999999999</v>
      </c>
      <c r="Q489" s="61">
        <v>18.9283</v>
      </c>
      <c r="R489" s="61">
        <v>19.277999999999999</v>
      </c>
      <c r="S489" s="61">
        <v>20.417809999999999</v>
      </c>
      <c r="T489" s="61">
        <v>21.959009999999999</v>
      </c>
      <c r="U489" s="61">
        <v>23.34355</v>
      </c>
      <c r="V489" s="61">
        <v>23.49315</v>
      </c>
      <c r="W489" s="61">
        <v>21.45701</v>
      </c>
      <c r="X489" s="61">
        <v>21.151070000000001</v>
      </c>
      <c r="Y489" s="61">
        <v>23.975650000000002</v>
      </c>
      <c r="Z489" s="61">
        <v>25.093810000000001</v>
      </c>
      <c r="AA489" s="61">
        <v>24.8171</v>
      </c>
      <c r="AB489" s="61">
        <v>24.19117</v>
      </c>
      <c r="AC489" s="61">
        <v>25.450299999999999</v>
      </c>
      <c r="AD489" s="61">
        <v>24.401599999999998</v>
      </c>
      <c r="AE489" s="61">
        <v>24.742000000000001</v>
      </c>
      <c r="AF489" s="61">
        <v>24.831679999999999</v>
      </c>
      <c r="AG489" s="61">
        <v>27.145969999999998</v>
      </c>
      <c r="AH489" s="61">
        <v>26.940339999999999</v>
      </c>
      <c r="AI489" s="61">
        <v>24.36994</v>
      </c>
      <c r="AJ489" s="61">
        <v>21.366</v>
      </c>
      <c r="AK489" s="61">
        <v>20.640999999999998</v>
      </c>
      <c r="AL489" s="61">
        <v>27.959</v>
      </c>
      <c r="AM489" s="61">
        <v>31.312000000000001</v>
      </c>
      <c r="AN489" s="61">
        <v>34.942999999999998</v>
      </c>
      <c r="AO489" s="61">
        <v>37.436</v>
      </c>
      <c r="AP489" s="61">
        <v>39.938000000000002</v>
      </c>
      <c r="AQ489" s="61">
        <v>41.064</v>
      </c>
      <c r="AR489" s="61">
        <v>39.698999999999998</v>
      </c>
      <c r="AS489" s="61">
        <v>38.164687999999998</v>
      </c>
      <c r="AT489" s="61">
        <v>28.116</v>
      </c>
      <c r="AU489" s="61">
        <v>31.423999999999999</v>
      </c>
      <c r="AV489" s="61">
        <v>36.994999999999997</v>
      </c>
      <c r="AW489" s="61">
        <v>36.993459999999999</v>
      </c>
      <c r="AX489" s="61">
        <v>37.822192000000001</v>
      </c>
      <c r="AY489" s="61">
        <v>37.128</v>
      </c>
      <c r="AZ489" s="61">
        <v>36.396999999999998</v>
      </c>
      <c r="BA489" s="61">
        <v>32.621110000000002</v>
      </c>
      <c r="BB489" s="61">
        <v>30.283999999999999</v>
      </c>
      <c r="BC489" s="61">
        <v>31.457000000000001</v>
      </c>
      <c r="BD489" s="61">
        <v>25.181809999999999</v>
      </c>
      <c r="BE489" s="62">
        <f>SUM(BE485,BE488)</f>
        <v>25.957093</v>
      </c>
      <c r="BF489" s="62">
        <f>SUM(BF485,BF488)</f>
        <v>27.136081999999998</v>
      </c>
      <c r="BG489" s="62">
        <f>SUM(BG485,BG488)</f>
        <v>28.181079172205902</v>
      </c>
      <c r="BH489" s="83"/>
      <c r="BI489" s="4"/>
      <c r="BJ489" s="4"/>
      <c r="BK489" s="61"/>
      <c r="BL489" s="61"/>
      <c r="BM489" s="61"/>
      <c r="BN489" s="61"/>
      <c r="BO489" s="61"/>
      <c r="BP489" s="61"/>
      <c r="BQ489" s="61"/>
      <c r="BR489" s="37"/>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37"/>
      <c r="CR489" s="37"/>
      <c r="CS489" s="37"/>
      <c r="CT489" s="37"/>
      <c r="CU489" s="37"/>
      <c r="CV489" s="37"/>
      <c r="CW489" s="37"/>
      <c r="CX489" s="37"/>
      <c r="CY489" s="37"/>
      <c r="CZ489" s="37"/>
      <c r="DA489" s="37"/>
      <c r="DB489" s="37"/>
      <c r="DC489" s="37"/>
      <c r="DD489" s="37"/>
      <c r="DE489" s="37"/>
      <c r="DF489" s="37"/>
      <c r="DG489" s="37"/>
      <c r="DH489" s="37"/>
      <c r="DI489" s="37"/>
      <c r="DJ489" s="37"/>
      <c r="DK489" s="37"/>
      <c r="DL489" s="37"/>
      <c r="DM489" s="37"/>
      <c r="DN489" s="37"/>
      <c r="DO489" s="37"/>
      <c r="DP489" s="37"/>
      <c r="DQ489" s="37"/>
      <c r="DR489" s="37"/>
      <c r="DS489" s="37"/>
      <c r="DT489" s="37"/>
      <c r="DU489" s="37"/>
      <c r="DV489" s="37"/>
      <c r="DW489" s="37"/>
      <c r="DX489" s="37"/>
      <c r="DY489" s="37"/>
      <c r="DZ489" s="37"/>
      <c r="EA489" s="37"/>
      <c r="EB489" s="37"/>
      <c r="EC489" s="37"/>
      <c r="ED489" s="37"/>
      <c r="EE489" s="37"/>
      <c r="EF489" s="37"/>
      <c r="EG489" s="37"/>
      <c r="EH489" s="37"/>
      <c r="EI489" s="37"/>
      <c r="EJ489" s="37"/>
      <c r="EK489" s="37"/>
      <c r="EL489" s="37"/>
      <c r="EM489" s="37"/>
      <c r="EN489" s="37"/>
      <c r="EO489" s="37"/>
      <c r="EP489" s="37"/>
      <c r="EQ489" s="37"/>
      <c r="ER489" s="37"/>
      <c r="ES489" s="37"/>
      <c r="ET489" s="37"/>
      <c r="EU489" s="37"/>
      <c r="EV489" s="37"/>
      <c r="EW489" s="37"/>
      <c r="EX489" s="37"/>
      <c r="EY489" s="37"/>
      <c r="EZ489" s="37"/>
      <c r="FA489" s="37"/>
      <c r="FB489" s="37"/>
      <c r="FC489" s="37"/>
      <c r="FD489" s="37"/>
      <c r="FE489" s="37"/>
      <c r="FF489" s="37"/>
      <c r="FG489" s="37"/>
      <c r="FH489" s="37"/>
      <c r="FI489" s="37"/>
      <c r="FJ489" s="37"/>
      <c r="FK489" s="37"/>
      <c r="FL489" s="37"/>
      <c r="FM489" s="37"/>
      <c r="FN489" s="37"/>
      <c r="FO489" s="37"/>
      <c r="FP489" s="37"/>
      <c r="FQ489" s="37"/>
      <c r="FR489" s="37"/>
      <c r="FS489" s="37"/>
      <c r="FT489" s="37"/>
      <c r="FU489" s="37"/>
      <c r="FV489" s="37"/>
      <c r="FW489" s="37"/>
      <c r="FX489" s="37"/>
      <c r="FY489" s="37"/>
      <c r="FZ489" s="37"/>
      <c r="GA489" s="37"/>
      <c r="GB489" s="37"/>
      <c r="GC489" s="37"/>
      <c r="GD489" s="37"/>
      <c r="GE489" s="37"/>
      <c r="GF489" s="37"/>
      <c r="GG489" s="37"/>
      <c r="GH489" s="37"/>
      <c r="GI489" s="37"/>
      <c r="GJ489" s="37"/>
      <c r="GK489" s="37"/>
      <c r="GL489" s="37"/>
      <c r="GM489" s="37"/>
      <c r="GN489" s="37"/>
      <c r="GO489" s="37"/>
      <c r="GP489" s="37"/>
      <c r="GQ489" s="37"/>
      <c r="GR489" s="37"/>
      <c r="GS489" s="37"/>
      <c r="GT489" s="37"/>
      <c r="GU489" s="37"/>
      <c r="GV489" s="37"/>
      <c r="GW489" s="37"/>
      <c r="GX489" s="37"/>
      <c r="GY489" s="37"/>
      <c r="GZ489" s="37"/>
      <c r="HA489" s="37"/>
      <c r="HB489" s="37"/>
      <c r="HC489" s="37"/>
      <c r="HD489" s="37"/>
      <c r="HE489" s="37"/>
      <c r="HF489" s="37"/>
      <c r="HG489" s="37"/>
      <c r="HH489" s="37"/>
      <c r="HI489" s="37"/>
      <c r="HJ489" s="37"/>
      <c r="HK489" s="37"/>
      <c r="HL489" s="37"/>
      <c r="HM489" s="37"/>
      <c r="HN489" s="37"/>
      <c r="HO489" s="37"/>
      <c r="HP489" s="37"/>
      <c r="HQ489" s="37"/>
      <c r="HR489" s="37"/>
      <c r="HS489" s="37"/>
      <c r="HT489" s="37"/>
      <c r="HU489" s="37"/>
      <c r="HV489" s="37"/>
      <c r="HW489" s="37"/>
      <c r="HX489" s="37"/>
      <c r="HY489" s="37"/>
      <c r="HZ489" s="37"/>
      <c r="IA489" s="37"/>
      <c r="IB489" s="37"/>
      <c r="IC489" s="37"/>
      <c r="ID489" s="37"/>
      <c r="IE489" s="37"/>
      <c r="IF489" s="37"/>
      <c r="IG489" s="37"/>
      <c r="IH489" s="37"/>
      <c r="II489" s="37"/>
      <c r="IJ489" s="37"/>
      <c r="IK489" s="37"/>
      <c r="IL489" s="37"/>
    </row>
    <row r="490" spans="1:246" x14ac:dyDescent="0.2">
      <c r="A490" s="49" t="s">
        <v>155</v>
      </c>
      <c r="B490" s="50" t="s">
        <v>112</v>
      </c>
      <c r="C490" s="50" t="s">
        <v>113</v>
      </c>
      <c r="D490" s="69" t="s">
        <v>156</v>
      </c>
      <c r="E490" s="50" t="s">
        <v>114</v>
      </c>
      <c r="F490" s="1">
        <v>1.405035</v>
      </c>
      <c r="G490" s="1">
        <v>1.879507</v>
      </c>
      <c r="H490" s="1">
        <v>1.751927</v>
      </c>
      <c r="I490" s="1">
        <v>1.9813769999999999</v>
      </c>
      <c r="J490" s="1">
        <v>1.984704</v>
      </c>
      <c r="K490" s="1">
        <v>2.3803779999999999</v>
      </c>
      <c r="L490" s="1">
        <v>2.3718599999999999</v>
      </c>
      <c r="M490" s="1">
        <v>2.7684310000000001</v>
      </c>
      <c r="N490" s="1">
        <v>2.2137259999999999</v>
      </c>
      <c r="O490" s="1">
        <v>2.5247769999999998</v>
      </c>
      <c r="P490" s="1">
        <v>2.7934350000000001</v>
      </c>
      <c r="Q490" s="1">
        <v>2.8170000000000002</v>
      </c>
      <c r="R490" s="1">
        <v>2.5261</v>
      </c>
      <c r="S490" s="1">
        <v>2.8485</v>
      </c>
      <c r="T490" s="1">
        <v>2.8554680000000001</v>
      </c>
      <c r="U490" s="1">
        <v>3.2955450000000002</v>
      </c>
      <c r="V490" s="1">
        <v>3.3437000000000001</v>
      </c>
      <c r="W490" s="1">
        <v>2.9015689999999998</v>
      </c>
      <c r="X490" s="1">
        <v>2.9629240000000001</v>
      </c>
      <c r="Y490" s="1">
        <v>3.3297240000000001</v>
      </c>
      <c r="Z490" s="1">
        <v>3.435038</v>
      </c>
      <c r="AA490" s="1">
        <v>3.5001000000000002</v>
      </c>
      <c r="AB490" s="1">
        <v>3.1705999999999999</v>
      </c>
      <c r="AC490" s="1">
        <v>3.5481129999999999</v>
      </c>
      <c r="AD490" s="1">
        <v>3.3785889999999998</v>
      </c>
      <c r="AE490" s="1">
        <v>3.371</v>
      </c>
      <c r="AF490" s="1">
        <v>3.4390000000000001</v>
      </c>
      <c r="AG490" s="1">
        <v>3.6788409999999998</v>
      </c>
      <c r="AH490" s="1">
        <v>3.797428</v>
      </c>
      <c r="AI490" s="1">
        <v>3.681</v>
      </c>
      <c r="AJ490" s="1">
        <v>3.5145219999999999</v>
      </c>
      <c r="AK490" s="1">
        <v>3.1110000000000002</v>
      </c>
      <c r="AL490" s="1">
        <v>4.2560000000000002</v>
      </c>
      <c r="AM490" s="1">
        <v>4.3</v>
      </c>
      <c r="AN490" s="1">
        <v>4.931</v>
      </c>
      <c r="AO490" s="1">
        <v>4.8369999999999997</v>
      </c>
      <c r="AP490" s="1">
        <v>5.3010000000000002</v>
      </c>
      <c r="AQ490" s="1">
        <v>5.5670000000000002</v>
      </c>
      <c r="AR490" s="1">
        <v>4.9980000000000002</v>
      </c>
      <c r="AS490" s="1">
        <v>5.4480000000000004</v>
      </c>
      <c r="AT490" s="1">
        <v>4.1619999999999999</v>
      </c>
      <c r="AU490" s="1">
        <v>4.9870000000000001</v>
      </c>
      <c r="AV490" s="1">
        <v>5.4610000000000003</v>
      </c>
      <c r="AW490" s="1">
        <v>4.9939999999999998</v>
      </c>
      <c r="AX490" s="1">
        <v>5.234</v>
      </c>
      <c r="AY490" s="1">
        <v>5.0629999999999997</v>
      </c>
      <c r="AZ490" s="1">
        <v>5.026332</v>
      </c>
      <c r="BA490" s="1">
        <v>4.7634350000000003</v>
      </c>
      <c r="BB490" s="1">
        <v>4.6340000000000003</v>
      </c>
      <c r="BC490" s="1">
        <v>4.5190000000000001</v>
      </c>
      <c r="BD490" s="1">
        <v>3.61</v>
      </c>
      <c r="BE490" s="1"/>
      <c r="BF490" s="1"/>
      <c r="BG490" s="1"/>
      <c r="BH490" s="38"/>
      <c r="BI490" s="69"/>
      <c r="BJ490" s="50"/>
      <c r="BK490" s="1"/>
      <c r="BL490" s="1"/>
      <c r="BM490" s="1"/>
      <c r="BN490" s="1"/>
      <c r="BO490" s="1"/>
      <c r="BP490" s="1"/>
      <c r="BQ490" s="1"/>
      <c r="BR490" s="37"/>
      <c r="BS490" s="37"/>
      <c r="BT490" s="37"/>
      <c r="BU490" s="37"/>
      <c r="BV490" s="37"/>
      <c r="BW490" s="37"/>
      <c r="BX490" s="37"/>
      <c r="BY490" s="37"/>
      <c r="BZ490" s="37"/>
      <c r="CA490" s="37"/>
      <c r="CB490" s="37"/>
      <c r="CC490" s="37"/>
      <c r="CD490" s="37"/>
      <c r="CE490" s="37"/>
      <c r="CF490" s="37"/>
      <c r="CG490" s="37"/>
      <c r="CH490" s="37"/>
      <c r="CI490" s="37"/>
      <c r="CJ490" s="37"/>
      <c r="CK490" s="37"/>
      <c r="CL490" s="37"/>
      <c r="CM490" s="37"/>
      <c r="CN490" s="37"/>
      <c r="CO490" s="37"/>
      <c r="CP490" s="37"/>
      <c r="CQ490" s="37"/>
      <c r="CR490" s="37"/>
      <c r="CS490" s="37"/>
      <c r="CT490" s="37"/>
      <c r="CU490" s="37"/>
      <c r="CV490" s="37"/>
      <c r="CW490" s="37"/>
      <c r="CX490" s="37"/>
      <c r="CY490" s="37"/>
      <c r="CZ490" s="37"/>
      <c r="DA490" s="37"/>
      <c r="DB490" s="37"/>
      <c r="DC490" s="37"/>
      <c r="DD490" s="37"/>
      <c r="DE490" s="37"/>
      <c r="DF490" s="37"/>
      <c r="DG490" s="37"/>
      <c r="DH490" s="37"/>
      <c r="DI490" s="37"/>
      <c r="DJ490" s="37"/>
      <c r="DK490" s="37"/>
      <c r="DL490" s="37"/>
      <c r="DM490" s="37"/>
      <c r="DN490" s="37"/>
      <c r="DO490" s="37"/>
      <c r="DP490" s="37"/>
      <c r="DQ490" s="37"/>
      <c r="DR490" s="37"/>
      <c r="DS490" s="37"/>
      <c r="DT490" s="37"/>
      <c r="DU490" s="37"/>
      <c r="DV490" s="37"/>
      <c r="DW490" s="37"/>
      <c r="DX490" s="37"/>
      <c r="DY490" s="37"/>
      <c r="DZ490" s="37"/>
      <c r="EA490" s="37"/>
      <c r="EB490" s="37"/>
      <c r="EC490" s="37"/>
      <c r="ED490" s="37"/>
      <c r="EE490" s="37"/>
      <c r="EF490" s="37"/>
      <c r="EG490" s="37"/>
      <c r="EH490" s="37"/>
      <c r="EI490" s="37"/>
      <c r="EJ490" s="37"/>
      <c r="EK490" s="37"/>
      <c r="EL490" s="37"/>
      <c r="EM490" s="37"/>
      <c r="EN490" s="37"/>
      <c r="EO490" s="37"/>
      <c r="EP490" s="37"/>
      <c r="EQ490" s="37"/>
      <c r="ER490" s="37"/>
      <c r="ES490" s="37"/>
      <c r="ET490" s="37"/>
      <c r="EU490" s="37"/>
      <c r="EV490" s="37"/>
      <c r="EW490" s="37"/>
      <c r="EX490" s="37"/>
      <c r="EY490" s="37"/>
      <c r="EZ490" s="37"/>
      <c r="FA490" s="37"/>
      <c r="FB490" s="37"/>
      <c r="FC490" s="37"/>
      <c r="FD490" s="37"/>
      <c r="FE490" s="37"/>
      <c r="FF490" s="37"/>
      <c r="FG490" s="37"/>
      <c r="FH490" s="37"/>
      <c r="FI490" s="37"/>
      <c r="FJ490" s="37"/>
      <c r="FK490" s="37"/>
      <c r="FL490" s="37"/>
      <c r="FM490" s="37"/>
      <c r="FN490" s="37"/>
      <c r="FO490" s="37"/>
      <c r="FP490" s="37"/>
      <c r="FQ490" s="37"/>
      <c r="FR490" s="37"/>
      <c r="FS490" s="37"/>
      <c r="FT490" s="37"/>
      <c r="FU490" s="37"/>
      <c r="FV490" s="37"/>
      <c r="FW490" s="37"/>
      <c r="FX490" s="37"/>
      <c r="FY490" s="37"/>
      <c r="FZ490" s="37"/>
      <c r="GA490" s="37"/>
      <c r="GB490" s="37"/>
      <c r="GC490" s="37"/>
      <c r="GD490" s="37"/>
      <c r="GE490" s="37"/>
      <c r="GF490" s="37"/>
      <c r="GG490" s="37"/>
      <c r="GH490" s="37"/>
      <c r="GI490" s="37"/>
      <c r="GJ490" s="37"/>
      <c r="GK490" s="37"/>
      <c r="GL490" s="37"/>
      <c r="GM490" s="37"/>
      <c r="GN490" s="37"/>
      <c r="GO490" s="37"/>
      <c r="GP490" s="37"/>
      <c r="GQ490" s="37"/>
      <c r="GR490" s="37"/>
      <c r="GS490" s="37"/>
      <c r="GT490" s="37"/>
      <c r="GU490" s="37"/>
      <c r="GV490" s="37"/>
      <c r="GW490" s="37"/>
      <c r="GX490" s="37"/>
      <c r="GY490" s="37"/>
      <c r="GZ490" s="37"/>
      <c r="HA490" s="37"/>
      <c r="HB490" s="37"/>
      <c r="HC490" s="37"/>
      <c r="HD490" s="37"/>
      <c r="HE490" s="37"/>
      <c r="HF490" s="37"/>
      <c r="HG490" s="37"/>
      <c r="HH490" s="37"/>
      <c r="HI490" s="37"/>
      <c r="HJ490" s="37"/>
      <c r="HK490" s="37"/>
      <c r="HL490" s="37"/>
      <c r="HM490" s="37"/>
      <c r="HN490" s="37"/>
      <c r="HO490" s="37"/>
      <c r="HP490" s="37"/>
      <c r="HQ490" s="37"/>
      <c r="HR490" s="37"/>
      <c r="HS490" s="37"/>
      <c r="HT490" s="37"/>
      <c r="HU490" s="37"/>
      <c r="HV490" s="37"/>
      <c r="HW490" s="37"/>
      <c r="HX490" s="37"/>
      <c r="HY490" s="37"/>
      <c r="HZ490" s="37"/>
      <c r="IA490" s="37"/>
      <c r="IB490" s="37"/>
      <c r="IC490" s="37"/>
      <c r="ID490" s="37"/>
      <c r="IE490" s="37"/>
      <c r="IF490" s="37"/>
      <c r="IG490" s="37"/>
      <c r="IH490" s="37"/>
      <c r="II490" s="37"/>
      <c r="IJ490" s="37"/>
      <c r="IK490" s="37"/>
      <c r="IL490" s="37"/>
    </row>
    <row r="491" spans="1:246" x14ac:dyDescent="0.2">
      <c r="A491" s="59" t="s">
        <v>157</v>
      </c>
      <c r="B491" s="4" t="s">
        <v>112</v>
      </c>
      <c r="C491" s="78" t="s">
        <v>113</v>
      </c>
      <c r="D491" s="4" t="s">
        <v>158</v>
      </c>
      <c r="E491" s="4" t="s">
        <v>114</v>
      </c>
      <c r="F491" s="61">
        <v>1.448118</v>
      </c>
      <c r="G491" s="61">
        <v>1.9184600000000001</v>
      </c>
      <c r="H491" s="61">
        <v>1.8014870000000001</v>
      </c>
      <c r="I491" s="61">
        <v>2.0347170000000001</v>
      </c>
      <c r="J491" s="61">
        <v>2.037086</v>
      </c>
      <c r="K491" s="61">
        <v>2.4395120000000001</v>
      </c>
      <c r="L491" s="61">
        <v>2.430053</v>
      </c>
      <c r="M491" s="61">
        <v>2.8296649999999999</v>
      </c>
      <c r="N491" s="61">
        <v>2.2766000000000002</v>
      </c>
      <c r="O491" s="61">
        <v>2.5951710000000001</v>
      </c>
      <c r="P491" s="61">
        <v>2.8713609999999998</v>
      </c>
      <c r="Q491" s="61">
        <v>2.9055650000000002</v>
      </c>
      <c r="R491" s="61">
        <v>2.6160380000000001</v>
      </c>
      <c r="S491" s="61">
        <v>2.9426109999999999</v>
      </c>
      <c r="T491" s="61">
        <v>2.9498220000000002</v>
      </c>
      <c r="U491" s="61">
        <v>3.3832089999999999</v>
      </c>
      <c r="V491" s="61">
        <v>3.4242889999999999</v>
      </c>
      <c r="W491" s="61">
        <v>2.9870000000000001</v>
      </c>
      <c r="X491" s="61">
        <v>3.0462020000000001</v>
      </c>
      <c r="Y491" s="61">
        <v>3.4236979999999999</v>
      </c>
      <c r="Z491" s="61">
        <v>3.523215</v>
      </c>
      <c r="AA491" s="61">
        <v>3.5952980000000001</v>
      </c>
      <c r="AB491" s="61">
        <v>3.2528990000000002</v>
      </c>
      <c r="AC491" s="61">
        <v>3.659904</v>
      </c>
      <c r="AD491" s="61">
        <v>3.49918</v>
      </c>
      <c r="AE491" s="61">
        <v>3.4944660000000001</v>
      </c>
      <c r="AF491" s="61">
        <v>3.5597949999999998</v>
      </c>
      <c r="AG491" s="61">
        <v>3.8103570000000002</v>
      </c>
      <c r="AH491" s="61">
        <v>3.9406870000000001</v>
      </c>
      <c r="AI491" s="61">
        <v>3.8316789999999998</v>
      </c>
      <c r="AJ491" s="61">
        <v>3.6496559999999998</v>
      </c>
      <c r="AK491" s="61">
        <v>3.237492</v>
      </c>
      <c r="AL491" s="61">
        <v>4.3916959999999996</v>
      </c>
      <c r="AM491" s="61">
        <v>4.4495019999999998</v>
      </c>
      <c r="AN491" s="61">
        <v>5.0555589999999997</v>
      </c>
      <c r="AO491" s="61">
        <v>4.9874090000000004</v>
      </c>
      <c r="AP491" s="61">
        <v>5.4388160000000001</v>
      </c>
      <c r="AQ491" s="61">
        <v>5.7273459999999998</v>
      </c>
      <c r="AR491" s="61">
        <v>5.1601819999999998</v>
      </c>
      <c r="AS491" s="61">
        <v>5.6264669999999999</v>
      </c>
      <c r="AT491" s="61">
        <v>4.339874</v>
      </c>
      <c r="AU491" s="61">
        <v>5.1606560000000004</v>
      </c>
      <c r="AV491" s="61">
        <v>5.6187610000000001</v>
      </c>
      <c r="AW491" s="61">
        <v>5.1472519999999999</v>
      </c>
      <c r="AX491" s="61">
        <v>5.3846720000000001</v>
      </c>
      <c r="AY491" s="61">
        <v>5.2056529999999999</v>
      </c>
      <c r="AZ491" s="61">
        <v>5.1664770000000004</v>
      </c>
      <c r="BA491" s="61">
        <v>4.8823400000000001</v>
      </c>
      <c r="BB491" s="61">
        <v>4.7647700000000004</v>
      </c>
      <c r="BC491" s="61">
        <v>4.6524729999999996</v>
      </c>
      <c r="BD491" s="61">
        <v>3.7128169999999998</v>
      </c>
      <c r="BE491" s="80">
        <f>BD491+(BD491*BO491)</f>
        <v>5.1647222394366192</v>
      </c>
      <c r="BF491" s="80">
        <f>BE491+(BE491*BP491)</f>
        <v>4.5372038732394362</v>
      </c>
      <c r="BG491" s="80">
        <f>BF491+(BF491*BQ491)</f>
        <v>4.71664131455399</v>
      </c>
      <c r="BH491" s="38"/>
      <c r="BI491" s="78" t="s">
        <v>159</v>
      </c>
      <c r="BJ491" s="78" t="s">
        <v>115</v>
      </c>
      <c r="BK491" s="61">
        <v>3.621</v>
      </c>
      <c r="BL491" s="61">
        <v>5.0369999999999999</v>
      </c>
      <c r="BM491" s="61">
        <v>4.4249999999999998</v>
      </c>
      <c r="BN491" s="61">
        <v>4.5999999999999996</v>
      </c>
      <c r="BO491" s="81">
        <f>(BL491-BK491)/BK491</f>
        <v>0.39105219552609777</v>
      </c>
      <c r="BP491" s="81">
        <f>(BM491-BL491)/BL491</f>
        <v>-0.121500893388922</v>
      </c>
      <c r="BQ491" s="81">
        <f>(BN491-BM491)/BM491</f>
        <v>3.9548022598870018E-2</v>
      </c>
      <c r="BR491" s="37"/>
      <c r="BS491" s="37"/>
      <c r="BT491" s="37"/>
      <c r="BU491" s="37"/>
      <c r="BV491" s="37"/>
      <c r="BW491" s="37"/>
      <c r="BX491" s="37"/>
      <c r="BY491" s="37"/>
      <c r="BZ491" s="37"/>
      <c r="CA491" s="37"/>
      <c r="CB491" s="37"/>
      <c r="CC491" s="37"/>
      <c r="CD491" s="37"/>
      <c r="CE491" s="37"/>
      <c r="CF491" s="37"/>
      <c r="CG491" s="37"/>
      <c r="CH491" s="37"/>
      <c r="CI491" s="37"/>
      <c r="CJ491" s="37"/>
      <c r="CK491" s="37"/>
      <c r="CL491" s="37"/>
      <c r="CM491" s="37"/>
      <c r="CN491" s="37"/>
      <c r="CO491" s="37"/>
      <c r="CP491" s="37"/>
      <c r="CQ491" s="37"/>
      <c r="CR491" s="37"/>
      <c r="CS491" s="37"/>
      <c r="CT491" s="37"/>
      <c r="CU491" s="37"/>
      <c r="CV491" s="37"/>
      <c r="CW491" s="37"/>
      <c r="CX491" s="37"/>
      <c r="CY491" s="37"/>
      <c r="CZ491" s="37"/>
      <c r="DA491" s="37"/>
      <c r="DB491" s="37"/>
      <c r="DC491" s="37"/>
      <c r="DD491" s="37"/>
      <c r="DE491" s="37"/>
      <c r="DF491" s="37"/>
      <c r="DG491" s="37"/>
      <c r="DH491" s="37"/>
      <c r="DI491" s="37"/>
      <c r="DJ491" s="37"/>
      <c r="DK491" s="37"/>
      <c r="DL491" s="37"/>
      <c r="DM491" s="37"/>
      <c r="DN491" s="37"/>
      <c r="DO491" s="37"/>
      <c r="DP491" s="37"/>
      <c r="DQ491" s="37"/>
      <c r="DR491" s="37"/>
      <c r="DS491" s="37"/>
      <c r="DT491" s="37"/>
      <c r="DU491" s="37"/>
      <c r="DV491" s="37"/>
      <c r="DW491" s="37"/>
      <c r="DX491" s="37"/>
      <c r="DY491" s="37"/>
      <c r="DZ491" s="37"/>
      <c r="EA491" s="37"/>
      <c r="EB491" s="37"/>
      <c r="EC491" s="37"/>
      <c r="ED491" s="37"/>
      <c r="EE491" s="37"/>
      <c r="EF491" s="37"/>
      <c r="EG491" s="37"/>
      <c r="EH491" s="37"/>
      <c r="EI491" s="37"/>
      <c r="EJ491" s="37"/>
      <c r="EK491" s="37"/>
      <c r="EL491" s="37"/>
      <c r="EM491" s="37"/>
      <c r="EN491" s="37"/>
      <c r="EO491" s="37"/>
      <c r="EP491" s="37"/>
      <c r="EQ491" s="37"/>
      <c r="ER491" s="37"/>
      <c r="ES491" s="37"/>
      <c r="ET491" s="37"/>
      <c r="EU491" s="37"/>
      <c r="EV491" s="37"/>
      <c r="EW491" s="37"/>
      <c r="EX491" s="37"/>
      <c r="EY491" s="37"/>
      <c r="EZ491" s="37"/>
      <c r="FA491" s="37"/>
      <c r="FB491" s="37"/>
      <c r="FC491" s="37"/>
      <c r="FD491" s="37"/>
      <c r="FE491" s="37"/>
      <c r="FF491" s="37"/>
      <c r="FG491" s="37"/>
      <c r="FH491" s="37"/>
      <c r="FI491" s="37"/>
      <c r="FJ491" s="37"/>
      <c r="FK491" s="37"/>
      <c r="FL491" s="37"/>
      <c r="FM491" s="37"/>
      <c r="FN491" s="37"/>
      <c r="FO491" s="37"/>
      <c r="FP491" s="37"/>
      <c r="FQ491" s="37"/>
      <c r="FR491" s="37"/>
      <c r="FS491" s="37"/>
      <c r="FT491" s="37"/>
      <c r="FU491" s="37"/>
      <c r="FV491" s="37"/>
      <c r="FW491" s="37"/>
      <c r="FX491" s="37"/>
      <c r="FY491" s="37"/>
      <c r="FZ491" s="37"/>
      <c r="GA491" s="37"/>
      <c r="GB491" s="37"/>
      <c r="GC491" s="37"/>
      <c r="GD491" s="37"/>
      <c r="GE491" s="37"/>
      <c r="GF491" s="37"/>
      <c r="GG491" s="37"/>
      <c r="GH491" s="37"/>
      <c r="GI491" s="37"/>
      <c r="GJ491" s="37"/>
      <c r="GK491" s="37"/>
      <c r="GL491" s="37"/>
      <c r="GM491" s="37"/>
      <c r="GN491" s="37"/>
      <c r="GO491" s="37"/>
      <c r="GP491" s="37"/>
      <c r="GQ491" s="37"/>
      <c r="GR491" s="37"/>
      <c r="GS491" s="37"/>
      <c r="GT491" s="37"/>
      <c r="GU491" s="37"/>
      <c r="GV491" s="37"/>
      <c r="GW491" s="37"/>
      <c r="GX491" s="37"/>
      <c r="GY491" s="37"/>
      <c r="GZ491" s="37"/>
      <c r="HA491" s="37"/>
      <c r="HB491" s="37"/>
      <c r="HC491" s="37"/>
      <c r="HD491" s="37"/>
      <c r="HE491" s="37"/>
      <c r="HF491" s="37"/>
      <c r="HG491" s="37"/>
      <c r="HH491" s="37"/>
      <c r="HI491" s="37"/>
      <c r="HJ491" s="37"/>
      <c r="HK491" s="37"/>
      <c r="HL491" s="37"/>
      <c r="HM491" s="37"/>
      <c r="HN491" s="37"/>
      <c r="HO491" s="37"/>
      <c r="HP491" s="37"/>
      <c r="HQ491" s="37"/>
      <c r="HR491" s="37"/>
      <c r="HS491" s="37"/>
      <c r="HT491" s="37"/>
      <c r="HU491" s="37"/>
      <c r="HV491" s="37"/>
      <c r="HW491" s="37"/>
      <c r="HX491" s="37"/>
      <c r="HY491" s="37"/>
      <c r="HZ491" s="37"/>
      <c r="IA491" s="37"/>
      <c r="IB491" s="37"/>
      <c r="IC491" s="37"/>
      <c r="ID491" s="37"/>
      <c r="IE491" s="37"/>
      <c r="IF491" s="37"/>
      <c r="IG491" s="37"/>
      <c r="IH491" s="37"/>
      <c r="II491" s="37"/>
      <c r="IJ491" s="37"/>
      <c r="IK491" s="37"/>
      <c r="IL491" s="37"/>
    </row>
    <row r="492" spans="1:246" x14ac:dyDescent="0.2">
      <c r="A492" s="59" t="s">
        <v>160</v>
      </c>
      <c r="B492" s="4" t="s">
        <v>13</v>
      </c>
      <c r="C492" s="4" t="s">
        <v>15</v>
      </c>
      <c r="D492" s="60" t="s">
        <v>161</v>
      </c>
      <c r="E492" s="4" t="s">
        <v>12</v>
      </c>
      <c r="F492" s="61">
        <v>4.8621999999999999E-2</v>
      </c>
      <c r="G492" s="61">
        <v>4.9696999999999998E-2</v>
      </c>
      <c r="H492" s="61">
        <v>5.7896999999999997E-2</v>
      </c>
      <c r="I492" s="61">
        <v>5.3799E-2</v>
      </c>
      <c r="J492" s="61">
        <v>4.9473000000000003E-2</v>
      </c>
      <c r="K492" s="61">
        <v>5.2540000000000003E-2</v>
      </c>
      <c r="L492" s="61">
        <v>4.8890999999999997E-2</v>
      </c>
      <c r="M492" s="61">
        <v>5.2930999999999999E-2</v>
      </c>
      <c r="N492" s="61">
        <v>5.6765000000000003E-2</v>
      </c>
      <c r="O492" s="61">
        <v>5.3952E-2</v>
      </c>
      <c r="P492" s="61">
        <v>4.7586999999999997E-2</v>
      </c>
      <c r="Q492" s="61">
        <v>4.9050999999999997E-2</v>
      </c>
      <c r="R492" s="61">
        <v>4.6387999999999999E-2</v>
      </c>
      <c r="S492" s="61">
        <v>4.2819999999999997E-2</v>
      </c>
      <c r="T492" s="61">
        <v>4.7149000000000003E-2</v>
      </c>
      <c r="U492" s="61">
        <v>4.3713000000000002E-2</v>
      </c>
      <c r="V492" s="61">
        <v>4.4519999999999997E-2</v>
      </c>
      <c r="W492" s="61">
        <v>4.6604E-2</v>
      </c>
      <c r="X492" s="61">
        <v>4.3422000000000002E-2</v>
      </c>
      <c r="Y492" s="61">
        <v>4.5307E-2</v>
      </c>
      <c r="Z492" s="61">
        <v>4.4347999999999999E-2</v>
      </c>
      <c r="AA492" s="61">
        <v>4.5673999999999999E-2</v>
      </c>
      <c r="AB492" s="61">
        <v>4.7140000000000001E-2</v>
      </c>
      <c r="AC492" s="61">
        <v>4.8641999999999998E-2</v>
      </c>
      <c r="AD492" s="61">
        <v>4.8557000000000003E-2</v>
      </c>
      <c r="AE492" s="61">
        <v>4.5387999999999998E-2</v>
      </c>
      <c r="AF492" s="61">
        <v>4.7088999999999999E-2</v>
      </c>
      <c r="AG492" s="61">
        <v>4.9755000000000001E-2</v>
      </c>
      <c r="AH492" s="61">
        <v>4.7685999999999999E-2</v>
      </c>
      <c r="AI492" s="61">
        <v>4.9861999999999997E-2</v>
      </c>
      <c r="AJ492" s="61">
        <v>4.8804E-2</v>
      </c>
      <c r="AK492" s="61">
        <v>4.9332000000000001E-2</v>
      </c>
      <c r="AL492" s="61">
        <v>4.9985000000000002E-2</v>
      </c>
      <c r="AM492" s="61">
        <v>5.1423999999999997E-2</v>
      </c>
      <c r="AN492" s="61">
        <v>4.9796E-2</v>
      </c>
      <c r="AO492" s="61">
        <v>5.3418E-2</v>
      </c>
      <c r="AP492" s="61">
        <v>5.2632999999999999E-2</v>
      </c>
      <c r="AQ492" s="61">
        <v>5.8428000000000001E-2</v>
      </c>
      <c r="AR492" s="61">
        <v>5.5098000000000001E-2</v>
      </c>
      <c r="AS492" s="61">
        <v>5.6038999999999999E-2</v>
      </c>
      <c r="AT492" s="61">
        <v>5.3212000000000002E-2</v>
      </c>
      <c r="AU492" s="61">
        <v>5.0488999999999999E-2</v>
      </c>
      <c r="AV492" s="61">
        <v>4.8913999999999999E-2</v>
      </c>
      <c r="AW492" s="61">
        <v>4.9599999999999998E-2</v>
      </c>
      <c r="AX492" s="61">
        <v>5.1179000000000002E-2</v>
      </c>
      <c r="AY492" s="61">
        <v>4.9785000000000003E-2</v>
      </c>
      <c r="AZ492" s="61">
        <v>4.6829000000000003E-2</v>
      </c>
      <c r="BA492" s="61">
        <v>5.1730999999999999E-2</v>
      </c>
      <c r="BB492" s="61">
        <v>4.6705999999999998E-2</v>
      </c>
      <c r="BC492" s="61">
        <v>5.0028999999999997E-2</v>
      </c>
      <c r="BD492" s="61">
        <v>4.5911E-2</v>
      </c>
      <c r="BE492" s="61">
        <v>4.8175999999999997E-2</v>
      </c>
      <c r="BF492" s="61">
        <v>4.8084000000000002E-2</v>
      </c>
      <c r="BG492" s="61"/>
      <c r="BH492" s="38"/>
      <c r="BI492" s="60"/>
      <c r="BJ492" s="4"/>
      <c r="BK492" s="61"/>
      <c r="BL492" s="61"/>
      <c r="BM492" s="61"/>
      <c r="BN492" s="61"/>
      <c r="BO492" s="61"/>
      <c r="BP492" s="61"/>
      <c r="BQ492" s="61"/>
      <c r="BR492" s="37"/>
      <c r="BS492" s="37"/>
      <c r="BT492" s="37"/>
      <c r="BU492" s="37"/>
      <c r="BV492" s="37"/>
      <c r="BW492" s="37"/>
      <c r="BX492" s="37"/>
      <c r="BY492" s="37"/>
      <c r="BZ492" s="37"/>
      <c r="CA492" s="37"/>
      <c r="CB492" s="37"/>
      <c r="CC492" s="37"/>
      <c r="CD492" s="37"/>
      <c r="CE492" s="37"/>
      <c r="CF492" s="37"/>
      <c r="CG492" s="37"/>
      <c r="CH492" s="37"/>
      <c r="CI492" s="37"/>
      <c r="CJ492" s="37"/>
      <c r="CK492" s="37"/>
      <c r="CL492" s="37"/>
      <c r="CM492" s="37"/>
      <c r="CN492" s="37"/>
      <c r="CO492" s="37"/>
      <c r="CP492" s="37"/>
      <c r="CQ492" s="37"/>
      <c r="CR492" s="37"/>
      <c r="CS492" s="37"/>
      <c r="CT492" s="37"/>
      <c r="CU492" s="37"/>
      <c r="CV492" s="37"/>
      <c r="CW492" s="37"/>
      <c r="CX492" s="37"/>
      <c r="CY492" s="37"/>
      <c r="CZ492" s="37"/>
      <c r="DA492" s="37"/>
      <c r="DB492" s="37"/>
      <c r="DC492" s="37"/>
      <c r="DD492" s="37"/>
      <c r="DE492" s="37"/>
      <c r="DF492" s="37"/>
      <c r="DG492" s="37"/>
      <c r="DH492" s="37"/>
      <c r="DI492" s="37"/>
      <c r="DJ492" s="37"/>
      <c r="DK492" s="37"/>
      <c r="DL492" s="37"/>
      <c r="DM492" s="37"/>
      <c r="DN492" s="37"/>
      <c r="DO492" s="37"/>
      <c r="DP492" s="37"/>
      <c r="DQ492" s="37"/>
      <c r="DR492" s="37"/>
      <c r="DS492" s="37"/>
      <c r="DT492" s="37"/>
      <c r="DU492" s="37"/>
      <c r="DV492" s="37"/>
      <c r="DW492" s="37"/>
      <c r="DX492" s="37"/>
      <c r="DY492" s="37"/>
      <c r="DZ492" s="37"/>
      <c r="EA492" s="37"/>
      <c r="EB492" s="37"/>
      <c r="EC492" s="37"/>
      <c r="ED492" s="37"/>
      <c r="EE492" s="37"/>
      <c r="EF492" s="37"/>
      <c r="EG492" s="37"/>
      <c r="EH492" s="37"/>
      <c r="EI492" s="37"/>
      <c r="EJ492" s="37"/>
      <c r="EK492" s="37"/>
      <c r="EL492" s="37"/>
      <c r="EM492" s="37"/>
      <c r="EN492" s="37"/>
      <c r="EO492" s="37"/>
      <c r="EP492" s="37"/>
      <c r="EQ492" s="37"/>
      <c r="ER492" s="37"/>
      <c r="ES492" s="37"/>
      <c r="ET492" s="37"/>
      <c r="EU492" s="37"/>
      <c r="EV492" s="37"/>
      <c r="EW492" s="37"/>
      <c r="EX492" s="37"/>
      <c r="EY492" s="37"/>
      <c r="EZ492" s="37"/>
      <c r="FA492" s="37"/>
      <c r="FB492" s="37"/>
      <c r="FC492" s="37"/>
      <c r="FD492" s="37"/>
      <c r="FE492" s="37"/>
      <c r="FF492" s="37"/>
      <c r="FG492" s="37"/>
      <c r="FH492" s="37"/>
      <c r="FI492" s="37"/>
      <c r="FJ492" s="37"/>
      <c r="FK492" s="37"/>
      <c r="FL492" s="37"/>
      <c r="FM492" s="37"/>
      <c r="FN492" s="37"/>
      <c r="FO492" s="37"/>
      <c r="FP492" s="37"/>
      <c r="FQ492" s="37"/>
      <c r="FR492" s="37"/>
      <c r="FS492" s="37"/>
      <c r="FT492" s="37"/>
      <c r="FU492" s="37"/>
      <c r="FV492" s="37"/>
      <c r="FW492" s="37"/>
      <c r="FX492" s="37"/>
      <c r="FY492" s="37"/>
      <c r="FZ492" s="37"/>
      <c r="GA492" s="37"/>
      <c r="GB492" s="37"/>
      <c r="GC492" s="37"/>
      <c r="GD492" s="37"/>
      <c r="GE492" s="37"/>
      <c r="GF492" s="37"/>
      <c r="GG492" s="37"/>
      <c r="GH492" s="37"/>
      <c r="GI492" s="37"/>
      <c r="GJ492" s="37"/>
      <c r="GK492" s="37"/>
      <c r="GL492" s="37"/>
      <c r="GM492" s="37"/>
      <c r="GN492" s="37"/>
      <c r="GO492" s="37"/>
      <c r="GP492" s="37"/>
      <c r="GQ492" s="37"/>
      <c r="GR492" s="37"/>
      <c r="GS492" s="37"/>
      <c r="GT492" s="37"/>
      <c r="GU492" s="37"/>
      <c r="GV492" s="37"/>
      <c r="GW492" s="37"/>
      <c r="GX492" s="37"/>
      <c r="GY492" s="37"/>
      <c r="GZ492" s="37"/>
      <c r="HA492" s="37"/>
      <c r="HB492" s="37"/>
      <c r="HC492" s="37"/>
      <c r="HD492" s="37"/>
      <c r="HE492" s="37"/>
      <c r="HF492" s="37"/>
      <c r="HG492" s="37"/>
      <c r="HH492" s="37"/>
      <c r="HI492" s="37"/>
      <c r="HJ492" s="37"/>
      <c r="HK492" s="37"/>
      <c r="HL492" s="37"/>
      <c r="HM492" s="37"/>
      <c r="HN492" s="37"/>
      <c r="HO492" s="37"/>
      <c r="HP492" s="37"/>
      <c r="HQ492" s="37"/>
      <c r="HR492" s="37"/>
      <c r="HS492" s="37"/>
      <c r="HT492" s="37"/>
      <c r="HU492" s="37"/>
      <c r="HV492" s="37"/>
      <c r="HW492" s="37"/>
      <c r="HX492" s="37"/>
      <c r="HY492" s="37"/>
      <c r="HZ492" s="37"/>
      <c r="IA492" s="37"/>
      <c r="IB492" s="37"/>
      <c r="IC492" s="37"/>
      <c r="ID492" s="37"/>
      <c r="IE492" s="37"/>
      <c r="IF492" s="37"/>
      <c r="IG492" s="37"/>
      <c r="IH492" s="37"/>
      <c r="II492" s="37"/>
      <c r="IJ492" s="37"/>
      <c r="IK492" s="37"/>
      <c r="IL492" s="37"/>
    </row>
    <row r="493" spans="1:246" x14ac:dyDescent="0.2">
      <c r="A493" s="5" t="s">
        <v>160</v>
      </c>
      <c r="B493" s="5" t="s">
        <v>11</v>
      </c>
      <c r="C493" s="5" t="s">
        <v>14</v>
      </c>
      <c r="D493" s="5" t="s">
        <v>161</v>
      </c>
      <c r="E493" s="5" t="s">
        <v>11</v>
      </c>
      <c r="F493" s="64">
        <v>14.334643</v>
      </c>
      <c r="G493" s="64">
        <v>15.563173000000001</v>
      </c>
      <c r="H493" s="64">
        <v>15.727895999999999</v>
      </c>
      <c r="I493" s="64">
        <v>15.191528</v>
      </c>
      <c r="J493" s="64">
        <v>16.417985999999999</v>
      </c>
      <c r="K493" s="64">
        <v>17.682623</v>
      </c>
      <c r="L493" s="64">
        <v>18.062200000000001</v>
      </c>
      <c r="M493" s="64">
        <v>18.072302000000001</v>
      </c>
      <c r="N493" s="64">
        <v>19.819835999999999</v>
      </c>
      <c r="O493" s="64">
        <v>19.796578</v>
      </c>
      <c r="P493" s="64">
        <v>21.679786</v>
      </c>
      <c r="Q493" s="64">
        <v>21.905649</v>
      </c>
      <c r="R493" s="64">
        <v>21.619578000000001</v>
      </c>
      <c r="S493" s="64">
        <v>20.307355999999999</v>
      </c>
      <c r="T493" s="64">
        <v>20.725317999999998</v>
      </c>
      <c r="U493" s="64">
        <v>21.811337999999999</v>
      </c>
      <c r="V493" s="64">
        <v>22.640857999999998</v>
      </c>
      <c r="W493" s="64">
        <v>22.046605</v>
      </c>
      <c r="X493" s="64">
        <v>23.242435</v>
      </c>
      <c r="Y493" s="64">
        <v>24.069526</v>
      </c>
      <c r="Z493" s="64">
        <v>24.551546999999999</v>
      </c>
      <c r="AA493" s="64">
        <v>25.574680999999998</v>
      </c>
      <c r="AB493" s="64">
        <v>23.906025</v>
      </c>
      <c r="AC493" s="64">
        <v>27.277538</v>
      </c>
      <c r="AD493" s="64">
        <v>26.292665999999997</v>
      </c>
      <c r="AE493" s="64">
        <v>27.463998999999998</v>
      </c>
      <c r="AF493" s="64">
        <v>27.846249</v>
      </c>
      <c r="AG493" s="64">
        <v>27.454045000000001</v>
      </c>
      <c r="AH493" s="64">
        <v>28.036740000000002</v>
      </c>
      <c r="AI493" s="64">
        <v>29.207934000000002</v>
      </c>
      <c r="AJ493" s="64">
        <v>29.071510999999997</v>
      </c>
      <c r="AK493" s="64">
        <v>30.257683</v>
      </c>
      <c r="AL493" s="64">
        <v>31.346903999999999</v>
      </c>
      <c r="AM493" s="64">
        <v>31.830642999999998</v>
      </c>
      <c r="AN493" s="64">
        <v>32.808478999999998</v>
      </c>
      <c r="AO493" s="64">
        <v>33.655753000000004</v>
      </c>
      <c r="AP493" s="64">
        <v>33.574562999999998</v>
      </c>
      <c r="AQ493" s="64">
        <v>32.565036999999997</v>
      </c>
      <c r="AR493" s="64">
        <v>33.862572</v>
      </c>
      <c r="AS493" s="64">
        <v>31.123360999999999</v>
      </c>
      <c r="AT493" s="64">
        <v>34.729008</v>
      </c>
      <c r="AU493" s="64">
        <v>37.278576000000001</v>
      </c>
      <c r="AV493" s="64">
        <v>36.835425000000001</v>
      </c>
      <c r="AW493" s="64">
        <v>37.709375000000001</v>
      </c>
      <c r="AX493" s="64">
        <v>36.104046999999994</v>
      </c>
      <c r="AY493" s="64">
        <v>36.404640000000001</v>
      </c>
      <c r="AZ493" s="64">
        <v>37.504944000000002</v>
      </c>
      <c r="BA493" s="64">
        <v>37.826700000000002</v>
      </c>
      <c r="BB493" s="64">
        <v>38.076349999999998</v>
      </c>
      <c r="BC493" s="64">
        <v>37.228228000000001</v>
      </c>
      <c r="BD493" s="64">
        <v>37.304959999999994</v>
      </c>
      <c r="BE493" s="64">
        <v>39.359557000000002</v>
      </c>
      <c r="BF493" s="64">
        <v>39.363259999999997</v>
      </c>
      <c r="BG493" s="64"/>
      <c r="BH493" s="38"/>
      <c r="BI493" s="5"/>
      <c r="BJ493" s="5"/>
      <c r="BK493" s="64"/>
      <c r="BL493" s="64"/>
      <c r="BM493" s="64"/>
      <c r="BN493" s="64"/>
      <c r="BO493" s="64"/>
      <c r="BP493" s="64"/>
      <c r="BQ493" s="64"/>
      <c r="BR493" s="37"/>
      <c r="BS493" s="37"/>
      <c r="BT493" s="37"/>
      <c r="BU493" s="37"/>
      <c r="BV493" s="37"/>
      <c r="BW493" s="37"/>
      <c r="BX493" s="37"/>
      <c r="BY493" s="37"/>
      <c r="BZ493" s="37"/>
      <c r="CA493" s="37"/>
      <c r="CB493" s="37"/>
      <c r="CC493" s="37"/>
      <c r="CD493" s="37"/>
      <c r="CE493" s="37"/>
      <c r="CF493" s="37"/>
      <c r="CG493" s="37"/>
      <c r="CH493" s="37"/>
      <c r="CI493" s="37"/>
      <c r="CJ493" s="37"/>
      <c r="CK493" s="37"/>
      <c r="CL493" s="37"/>
      <c r="CM493" s="37"/>
      <c r="CN493" s="37"/>
      <c r="CO493" s="37"/>
      <c r="CP493" s="37"/>
      <c r="CQ493" s="37"/>
      <c r="CR493" s="37"/>
      <c r="CS493" s="37"/>
      <c r="CT493" s="37"/>
      <c r="CU493" s="37"/>
      <c r="CV493" s="37"/>
      <c r="CW493" s="37"/>
      <c r="CX493" s="37"/>
      <c r="CY493" s="37"/>
      <c r="CZ493" s="37"/>
      <c r="DA493" s="37"/>
      <c r="DB493" s="37"/>
      <c r="DC493" s="37"/>
      <c r="DD493" s="37"/>
      <c r="DE493" s="37"/>
      <c r="DF493" s="37"/>
      <c r="DG493" s="37"/>
      <c r="DH493" s="37"/>
      <c r="DI493" s="37"/>
      <c r="DJ493" s="37"/>
      <c r="DK493" s="37"/>
      <c r="DL493" s="37"/>
      <c r="DM493" s="37"/>
      <c r="DN493" s="37"/>
      <c r="DO493" s="37"/>
      <c r="DP493" s="37"/>
      <c r="DQ493" s="37"/>
      <c r="DR493" s="37"/>
      <c r="DS493" s="37"/>
      <c r="DT493" s="37"/>
      <c r="DU493" s="37"/>
      <c r="DV493" s="37"/>
      <c r="DW493" s="37"/>
      <c r="DX493" s="37"/>
      <c r="DY493" s="37"/>
      <c r="DZ493" s="37"/>
      <c r="EA493" s="37"/>
      <c r="EB493" s="37"/>
      <c r="EC493" s="37"/>
      <c r="ED493" s="37"/>
      <c r="EE493" s="37"/>
      <c r="EF493" s="37"/>
      <c r="EG493" s="37"/>
      <c r="EH493" s="37"/>
      <c r="EI493" s="37"/>
      <c r="EJ493" s="37"/>
      <c r="EK493" s="37"/>
      <c r="EL493" s="37"/>
      <c r="EM493" s="37"/>
      <c r="EN493" s="37"/>
      <c r="EO493" s="37"/>
      <c r="EP493" s="37"/>
      <c r="EQ493" s="37"/>
      <c r="ER493" s="37"/>
      <c r="ES493" s="37"/>
      <c r="ET493" s="37"/>
      <c r="EU493" s="37"/>
      <c r="EV493" s="37"/>
      <c r="EW493" s="37"/>
      <c r="EX493" s="37"/>
      <c r="EY493" s="37"/>
      <c r="EZ493" s="37"/>
      <c r="FA493" s="37"/>
      <c r="FB493" s="37"/>
      <c r="FC493" s="37"/>
      <c r="FD493" s="37"/>
      <c r="FE493" s="37"/>
      <c r="FF493" s="37"/>
      <c r="FG493" s="37"/>
      <c r="FH493" s="37"/>
      <c r="FI493" s="37"/>
      <c r="FJ493" s="37"/>
      <c r="FK493" s="37"/>
      <c r="FL493" s="37"/>
      <c r="FM493" s="37"/>
      <c r="FN493" s="37"/>
      <c r="FO493" s="37"/>
      <c r="FP493" s="37"/>
      <c r="FQ493" s="37"/>
      <c r="FR493" s="37"/>
      <c r="FS493" s="37"/>
      <c r="FT493" s="37"/>
      <c r="FU493" s="37"/>
      <c r="FV493" s="37"/>
      <c r="FW493" s="37"/>
      <c r="FX493" s="37"/>
      <c r="FY493" s="37"/>
      <c r="FZ493" s="37"/>
      <c r="GA493" s="37"/>
      <c r="GB493" s="37"/>
      <c r="GC493" s="37"/>
      <c r="GD493" s="37"/>
      <c r="GE493" s="37"/>
      <c r="GF493" s="37"/>
      <c r="GG493" s="37"/>
      <c r="GH493" s="37"/>
      <c r="GI493" s="37"/>
      <c r="GJ493" s="37"/>
      <c r="GK493" s="37"/>
      <c r="GL493" s="37"/>
      <c r="GM493" s="37"/>
      <c r="GN493" s="37"/>
      <c r="GO493" s="37"/>
      <c r="GP493" s="37"/>
      <c r="GQ493" s="37"/>
      <c r="GR493" s="37"/>
      <c r="GS493" s="37"/>
      <c r="GT493" s="37"/>
      <c r="GU493" s="37"/>
      <c r="GV493" s="37"/>
      <c r="GW493" s="37"/>
      <c r="GX493" s="37"/>
      <c r="GY493" s="37"/>
      <c r="GZ493" s="37"/>
      <c r="HA493" s="37"/>
      <c r="HB493" s="37"/>
      <c r="HC493" s="37"/>
      <c r="HD493" s="37"/>
      <c r="HE493" s="37"/>
      <c r="HF493" s="37"/>
      <c r="HG493" s="37"/>
      <c r="HH493" s="37"/>
      <c r="HI493" s="37"/>
      <c r="HJ493" s="37"/>
      <c r="HK493" s="37"/>
      <c r="HL493" s="37"/>
      <c r="HM493" s="37"/>
      <c r="HN493" s="37"/>
      <c r="HO493" s="37"/>
      <c r="HP493" s="37"/>
      <c r="HQ493" s="37"/>
      <c r="HR493" s="37"/>
      <c r="HS493" s="37"/>
      <c r="HT493" s="37"/>
      <c r="HU493" s="37"/>
      <c r="HV493" s="37"/>
      <c r="HW493" s="37"/>
      <c r="HX493" s="37"/>
      <c r="HY493" s="37"/>
      <c r="HZ493" s="37"/>
      <c r="IA493" s="37"/>
      <c r="IB493" s="37"/>
      <c r="IC493" s="37"/>
      <c r="ID493" s="37"/>
      <c r="IE493" s="37"/>
      <c r="IF493" s="37"/>
      <c r="IG493" s="37"/>
      <c r="IH493" s="37"/>
      <c r="II493" s="37"/>
      <c r="IJ493" s="37"/>
      <c r="IK493" s="37"/>
      <c r="IL493" s="37"/>
    </row>
    <row r="494" spans="1:246" x14ac:dyDescent="0.2">
      <c r="A494" s="5" t="s">
        <v>160</v>
      </c>
      <c r="B494" s="5" t="s">
        <v>112</v>
      </c>
      <c r="C494" s="5" t="s">
        <v>113</v>
      </c>
      <c r="D494" s="5" t="s">
        <v>161</v>
      </c>
      <c r="E494" s="5" t="s">
        <v>114</v>
      </c>
      <c r="F494" s="67">
        <v>0.69697900000000002</v>
      </c>
      <c r="G494" s="67">
        <v>0.77344299999999999</v>
      </c>
      <c r="H494" s="67">
        <v>0.91059800000000002</v>
      </c>
      <c r="I494" s="67">
        <v>0.81728900000000004</v>
      </c>
      <c r="J494" s="67">
        <v>0.81224700000000005</v>
      </c>
      <c r="K494" s="67">
        <v>0.92904500000000001</v>
      </c>
      <c r="L494" s="67">
        <v>0.88307899999999995</v>
      </c>
      <c r="M494" s="67">
        <v>0.95658500000000002</v>
      </c>
      <c r="N494" s="67">
        <v>1.125073</v>
      </c>
      <c r="O494" s="67">
        <v>1.068065</v>
      </c>
      <c r="P494" s="67">
        <v>1.031676</v>
      </c>
      <c r="Q494" s="67">
        <v>1.0744940000000001</v>
      </c>
      <c r="R494" s="67">
        <v>1.0028889999999999</v>
      </c>
      <c r="S494" s="67">
        <v>0.86956100000000003</v>
      </c>
      <c r="T494" s="67">
        <v>0.97717799999999999</v>
      </c>
      <c r="U494" s="67">
        <v>0.95343900000000004</v>
      </c>
      <c r="V494" s="67">
        <v>1.007971</v>
      </c>
      <c r="W494" s="67">
        <v>1.02746</v>
      </c>
      <c r="X494" s="67">
        <v>1.009233</v>
      </c>
      <c r="Y494" s="67">
        <v>1.0905180000000001</v>
      </c>
      <c r="Z494" s="67">
        <v>1.0888119999999999</v>
      </c>
      <c r="AA494" s="67">
        <v>1.1680980000000001</v>
      </c>
      <c r="AB494" s="67">
        <v>1.12693</v>
      </c>
      <c r="AC494" s="67">
        <v>1.3268340000000001</v>
      </c>
      <c r="AD494" s="67">
        <v>1.2766930000000001</v>
      </c>
      <c r="AE494" s="67">
        <v>1.2465360000000001</v>
      </c>
      <c r="AF494" s="67">
        <v>1.3112520000000001</v>
      </c>
      <c r="AG494" s="67">
        <v>1.3659760000000001</v>
      </c>
      <c r="AH494" s="67">
        <v>1.3369599999999999</v>
      </c>
      <c r="AI494" s="67">
        <v>1.456366</v>
      </c>
      <c r="AJ494" s="67">
        <v>1.418806</v>
      </c>
      <c r="AK494" s="67">
        <v>1.492672</v>
      </c>
      <c r="AL494" s="67">
        <v>1.566875</v>
      </c>
      <c r="AM494" s="67">
        <v>1.6368590000000001</v>
      </c>
      <c r="AN494" s="67">
        <v>1.633731</v>
      </c>
      <c r="AO494" s="67">
        <v>1.7978229999999999</v>
      </c>
      <c r="AP494" s="67">
        <v>1.7671300000000001</v>
      </c>
      <c r="AQ494" s="67">
        <v>1.9027099999999999</v>
      </c>
      <c r="AR494" s="67">
        <v>1.8657600000000001</v>
      </c>
      <c r="AS494" s="67">
        <v>1.744122</v>
      </c>
      <c r="AT494" s="67">
        <v>1.8480000000000001</v>
      </c>
      <c r="AU494" s="67">
        <v>1.882158</v>
      </c>
      <c r="AV494" s="67">
        <v>1.801768</v>
      </c>
      <c r="AW494" s="67">
        <v>1.870385</v>
      </c>
      <c r="AX494" s="67">
        <v>1.847769</v>
      </c>
      <c r="AY494" s="67">
        <v>1.812405</v>
      </c>
      <c r="AZ494" s="67">
        <v>1.756319</v>
      </c>
      <c r="BA494" s="67">
        <v>1.9568129999999999</v>
      </c>
      <c r="BB494" s="67">
        <v>1.778394</v>
      </c>
      <c r="BC494" s="67">
        <v>1.8624909999999999</v>
      </c>
      <c r="BD494" s="67">
        <v>1.7127079999999999</v>
      </c>
      <c r="BE494" s="67">
        <v>1.8961859999999999</v>
      </c>
      <c r="BF494" s="67">
        <v>1.8927430000000001</v>
      </c>
      <c r="BG494" s="67"/>
      <c r="BH494" s="38"/>
      <c r="BI494" s="5"/>
      <c r="BJ494" s="5"/>
      <c r="BK494" s="67"/>
      <c r="BL494" s="67"/>
      <c r="BM494" s="67"/>
      <c r="BN494" s="67"/>
      <c r="BO494" s="67"/>
      <c r="BP494" s="67"/>
      <c r="BQ494" s="67"/>
      <c r="BR494" s="37"/>
      <c r="BS494" s="37"/>
      <c r="BT494" s="37"/>
      <c r="BU494" s="37"/>
      <c r="BV494" s="37"/>
      <c r="BW494" s="37"/>
      <c r="BX494" s="37"/>
      <c r="BY494" s="37"/>
      <c r="BZ494" s="37"/>
      <c r="CA494" s="37"/>
      <c r="CB494" s="37"/>
      <c r="CC494" s="37"/>
      <c r="CD494" s="37"/>
      <c r="CE494" s="37"/>
      <c r="CF494" s="37"/>
      <c r="CG494" s="37"/>
      <c r="CH494" s="37"/>
      <c r="CI494" s="37"/>
      <c r="CJ494" s="37"/>
      <c r="CK494" s="37"/>
      <c r="CL494" s="37"/>
      <c r="CM494" s="37"/>
      <c r="CN494" s="37"/>
      <c r="CO494" s="37"/>
      <c r="CP494" s="37"/>
      <c r="CQ494" s="37"/>
      <c r="CR494" s="37"/>
      <c r="CS494" s="37"/>
      <c r="CT494" s="37"/>
      <c r="CU494" s="37"/>
      <c r="CV494" s="37"/>
      <c r="CW494" s="37"/>
      <c r="CX494" s="37"/>
      <c r="CY494" s="37"/>
      <c r="CZ494" s="37"/>
      <c r="DA494" s="37"/>
      <c r="DB494" s="37"/>
      <c r="DC494" s="37"/>
      <c r="DD494" s="37"/>
      <c r="DE494" s="37"/>
      <c r="DF494" s="37"/>
      <c r="DG494" s="37"/>
      <c r="DH494" s="37"/>
      <c r="DI494" s="37"/>
      <c r="DJ494" s="37"/>
      <c r="DK494" s="37"/>
      <c r="DL494" s="37"/>
      <c r="DM494" s="37"/>
      <c r="DN494" s="37"/>
      <c r="DO494" s="37"/>
      <c r="DP494" s="37"/>
      <c r="DQ494" s="37"/>
      <c r="DR494" s="37"/>
      <c r="DS494" s="37"/>
      <c r="DT494" s="37"/>
      <c r="DU494" s="37"/>
      <c r="DV494" s="37"/>
      <c r="DW494" s="37"/>
      <c r="DX494" s="37"/>
      <c r="DY494" s="37"/>
      <c r="DZ494" s="37"/>
      <c r="EA494" s="37"/>
      <c r="EB494" s="37"/>
      <c r="EC494" s="37"/>
      <c r="ED494" s="37"/>
      <c r="EE494" s="37"/>
      <c r="EF494" s="37"/>
      <c r="EG494" s="37"/>
      <c r="EH494" s="37"/>
      <c r="EI494" s="37"/>
      <c r="EJ494" s="37"/>
      <c r="EK494" s="37"/>
      <c r="EL494" s="37"/>
      <c r="EM494" s="37"/>
      <c r="EN494" s="37"/>
      <c r="EO494" s="37"/>
      <c r="EP494" s="37"/>
      <c r="EQ494" s="37"/>
      <c r="ER494" s="37"/>
      <c r="ES494" s="37"/>
      <c r="ET494" s="37"/>
      <c r="EU494" s="37"/>
      <c r="EV494" s="37"/>
      <c r="EW494" s="37"/>
      <c r="EX494" s="37"/>
      <c r="EY494" s="37"/>
      <c r="EZ494" s="37"/>
      <c r="FA494" s="37"/>
      <c r="FB494" s="37"/>
      <c r="FC494" s="37"/>
      <c r="FD494" s="37"/>
      <c r="FE494" s="37"/>
      <c r="FF494" s="37"/>
      <c r="FG494" s="37"/>
      <c r="FH494" s="37"/>
      <c r="FI494" s="37"/>
      <c r="FJ494" s="37"/>
      <c r="FK494" s="37"/>
      <c r="FL494" s="37"/>
      <c r="FM494" s="37"/>
      <c r="FN494" s="37"/>
      <c r="FO494" s="37"/>
      <c r="FP494" s="37"/>
      <c r="FQ494" s="37"/>
      <c r="FR494" s="37"/>
      <c r="FS494" s="37"/>
      <c r="FT494" s="37"/>
      <c r="FU494" s="37"/>
      <c r="FV494" s="37"/>
      <c r="FW494" s="37"/>
      <c r="FX494" s="37"/>
      <c r="FY494" s="37"/>
      <c r="FZ494" s="37"/>
      <c r="GA494" s="37"/>
      <c r="GB494" s="37"/>
      <c r="GC494" s="37"/>
      <c r="GD494" s="37"/>
      <c r="GE494" s="37"/>
      <c r="GF494" s="37"/>
      <c r="GG494" s="37"/>
      <c r="GH494" s="37"/>
      <c r="GI494" s="37"/>
      <c r="GJ494" s="37"/>
      <c r="GK494" s="37"/>
      <c r="GL494" s="37"/>
      <c r="GM494" s="37"/>
      <c r="GN494" s="37"/>
      <c r="GO494" s="37"/>
      <c r="GP494" s="37"/>
      <c r="GQ494" s="37"/>
      <c r="GR494" s="37"/>
      <c r="GS494" s="37"/>
      <c r="GT494" s="37"/>
      <c r="GU494" s="37"/>
      <c r="GV494" s="37"/>
      <c r="GW494" s="37"/>
      <c r="GX494" s="37"/>
      <c r="GY494" s="37"/>
      <c r="GZ494" s="37"/>
      <c r="HA494" s="37"/>
      <c r="HB494" s="37"/>
      <c r="HC494" s="37"/>
      <c r="HD494" s="37"/>
      <c r="HE494" s="37"/>
      <c r="HF494" s="37"/>
      <c r="HG494" s="37"/>
      <c r="HH494" s="37"/>
      <c r="HI494" s="37"/>
      <c r="HJ494" s="37"/>
      <c r="HK494" s="37"/>
      <c r="HL494" s="37"/>
      <c r="HM494" s="37"/>
      <c r="HN494" s="37"/>
      <c r="HO494" s="37"/>
      <c r="HP494" s="37"/>
      <c r="HQ494" s="37"/>
      <c r="HR494" s="37"/>
      <c r="HS494" s="37"/>
      <c r="HT494" s="37"/>
      <c r="HU494" s="37"/>
      <c r="HV494" s="37"/>
      <c r="HW494" s="37"/>
      <c r="HX494" s="37"/>
      <c r="HY494" s="37"/>
      <c r="HZ494" s="37"/>
      <c r="IA494" s="37"/>
      <c r="IB494" s="37"/>
      <c r="IC494" s="37"/>
      <c r="ID494" s="37"/>
      <c r="IE494" s="37"/>
      <c r="IF494" s="37"/>
      <c r="IG494" s="37"/>
      <c r="IH494" s="37"/>
      <c r="II494" s="37"/>
      <c r="IJ494" s="37"/>
      <c r="IK494" s="37"/>
      <c r="IL494" s="37"/>
    </row>
    <row r="495" spans="1:246" x14ac:dyDescent="0.2">
      <c r="A495" s="49" t="s">
        <v>162</v>
      </c>
      <c r="B495" s="50" t="s">
        <v>163</v>
      </c>
      <c r="C495" s="50" t="s">
        <v>164</v>
      </c>
      <c r="D495" s="50" t="s">
        <v>165</v>
      </c>
      <c r="E495" s="50" t="s">
        <v>166</v>
      </c>
      <c r="F495" s="1">
        <v>6.5709879999999998</v>
      </c>
      <c r="G495" s="1">
        <v>7.7526010000000003</v>
      </c>
      <c r="H495" s="1">
        <v>8.6259680000000003</v>
      </c>
      <c r="I495" s="1">
        <v>9.1153329999999997</v>
      </c>
      <c r="J495" s="1">
        <v>9.2125950000000003</v>
      </c>
      <c r="K495" s="1">
        <v>8.5744869999999995</v>
      </c>
      <c r="L495" s="1">
        <v>8.0681499999999993</v>
      </c>
      <c r="M495" s="1">
        <v>8.3711889999999993</v>
      </c>
      <c r="N495" s="1">
        <v>8.6413340000000005</v>
      </c>
      <c r="O495" s="1">
        <v>8.9907419999999991</v>
      </c>
      <c r="P495" s="1">
        <v>8.7569999999999997</v>
      </c>
      <c r="Q495" s="1">
        <v>9.2460000000000004</v>
      </c>
      <c r="R495" s="1">
        <v>11.23</v>
      </c>
      <c r="S495" s="1">
        <v>10.289866999999999</v>
      </c>
      <c r="T495" s="1">
        <v>12.015212999999999</v>
      </c>
      <c r="U495" s="1">
        <v>14.483091999999999</v>
      </c>
      <c r="V495" s="1">
        <v>15.5503</v>
      </c>
      <c r="W495" s="1">
        <v>16.610737</v>
      </c>
      <c r="X495" s="1">
        <v>14.553411000000001</v>
      </c>
      <c r="Y495" s="1">
        <v>11.868563999999999</v>
      </c>
      <c r="Z495" s="1">
        <v>11.49</v>
      </c>
      <c r="AA495" s="1">
        <v>11.93432</v>
      </c>
      <c r="AB495" s="1">
        <v>12.231299999999999</v>
      </c>
      <c r="AC495" s="1">
        <v>9.9118040000000001</v>
      </c>
      <c r="AD495" s="1">
        <v>9.8526100000000003</v>
      </c>
      <c r="AE495" s="1">
        <v>10.2361</v>
      </c>
      <c r="AF495" s="1">
        <v>11.165176000000001</v>
      </c>
      <c r="AG495" s="1">
        <v>11.286894</v>
      </c>
      <c r="AH495" s="1">
        <v>10.444324999999999</v>
      </c>
      <c r="AI495" s="1">
        <v>10.644207</v>
      </c>
      <c r="AJ495" s="1">
        <v>11.315163999999999</v>
      </c>
      <c r="AK495" s="1">
        <v>11.629300000000001</v>
      </c>
      <c r="AL495" s="1">
        <v>11.5297</v>
      </c>
      <c r="AM495" s="1">
        <v>11.137700000000001</v>
      </c>
      <c r="AN495" s="1">
        <v>11.9147</v>
      </c>
      <c r="AO495" s="1">
        <v>11.7593</v>
      </c>
      <c r="AP495" s="1">
        <v>12.2347</v>
      </c>
      <c r="AQ495" s="1">
        <v>13.090400000000001</v>
      </c>
      <c r="AR495" s="1">
        <v>12.605499999999999</v>
      </c>
      <c r="AS495" s="1">
        <v>11.953369</v>
      </c>
      <c r="AT495" s="1">
        <v>12.398340300000001</v>
      </c>
      <c r="AU495" s="1">
        <v>12.120015</v>
      </c>
      <c r="AV495" s="1">
        <v>13.322212</v>
      </c>
      <c r="AW495" s="1">
        <v>13.2257</v>
      </c>
      <c r="AX495" s="1">
        <v>12.655783</v>
      </c>
      <c r="AY495" s="1">
        <v>12.101157000000001</v>
      </c>
      <c r="AZ495" s="1">
        <v>12.712685</v>
      </c>
      <c r="BA495" s="1">
        <v>12.461375</v>
      </c>
      <c r="BB495" s="1">
        <v>12.389983000000001</v>
      </c>
      <c r="BC495" s="1">
        <v>12.205507000000001</v>
      </c>
      <c r="BD495" s="1">
        <v>11.986139</v>
      </c>
      <c r="BE495" s="1">
        <v>11.745779000000001</v>
      </c>
      <c r="BF495" s="1">
        <v>11.439622</v>
      </c>
      <c r="BG495" s="51">
        <f>BF495+(BF495*BQ495)</f>
        <v>11.361425199101586</v>
      </c>
      <c r="BH495" s="38"/>
      <c r="BI495" s="50" t="s">
        <v>162</v>
      </c>
      <c r="BJ495" s="50" t="s">
        <v>167</v>
      </c>
      <c r="BK495" s="1"/>
      <c r="BL495" s="1"/>
      <c r="BM495" s="1">
        <v>13.949009999999999</v>
      </c>
      <c r="BN495" s="1">
        <v>13.85366</v>
      </c>
      <c r="BO495" s="52"/>
      <c r="BP495" s="52"/>
      <c r="BQ495" s="52">
        <f>(BN495-BM495)/BM495</f>
        <v>-6.8356105558745623E-3</v>
      </c>
      <c r="BR495" s="37"/>
      <c r="BS495" s="37"/>
      <c r="BT495" s="37"/>
      <c r="BU495" s="37"/>
      <c r="BV495" s="37"/>
      <c r="BW495" s="37"/>
      <c r="BX495" s="37"/>
      <c r="BY495" s="37"/>
      <c r="BZ495" s="37"/>
      <c r="CA495" s="37"/>
      <c r="CB495" s="37"/>
      <c r="CC495" s="37"/>
      <c r="CD495" s="37"/>
      <c r="CE495" s="37"/>
      <c r="CF495" s="37"/>
      <c r="CG495" s="37"/>
      <c r="CH495" s="37"/>
      <c r="CI495" s="37"/>
      <c r="CJ495" s="37"/>
      <c r="CK495" s="37"/>
      <c r="CL495" s="37"/>
      <c r="CM495" s="37"/>
      <c r="CN495" s="37"/>
      <c r="CO495" s="37"/>
      <c r="CP495" s="37"/>
      <c r="CQ495" s="37"/>
      <c r="CR495" s="37"/>
      <c r="CS495" s="37"/>
      <c r="CT495" s="37"/>
      <c r="CU495" s="37"/>
      <c r="CV495" s="37"/>
      <c r="CW495" s="37"/>
      <c r="CX495" s="37"/>
      <c r="CY495" s="37"/>
      <c r="CZ495" s="37"/>
      <c r="DA495" s="37"/>
      <c r="DB495" s="37"/>
      <c r="DC495" s="37"/>
      <c r="DD495" s="37"/>
      <c r="DE495" s="37"/>
      <c r="DF495" s="37"/>
      <c r="DG495" s="37"/>
      <c r="DH495" s="37"/>
      <c r="DI495" s="37"/>
      <c r="DJ495" s="37"/>
      <c r="DK495" s="37"/>
      <c r="DL495" s="37"/>
      <c r="DM495" s="37"/>
      <c r="DN495" s="37"/>
      <c r="DO495" s="37"/>
      <c r="DP495" s="37"/>
      <c r="DQ495" s="37"/>
      <c r="DR495" s="37"/>
      <c r="DS495" s="37"/>
      <c r="DT495" s="37"/>
      <c r="DU495" s="37"/>
      <c r="DV495" s="37"/>
      <c r="DW495" s="37"/>
      <c r="DX495" s="37"/>
      <c r="DY495" s="37"/>
      <c r="DZ495" s="37"/>
      <c r="EA495" s="37"/>
      <c r="EB495" s="37"/>
      <c r="EC495" s="37"/>
      <c r="ED495" s="37"/>
      <c r="EE495" s="37"/>
      <c r="EF495" s="37"/>
      <c r="EG495" s="37"/>
      <c r="EH495" s="37"/>
      <c r="EI495" s="37"/>
      <c r="EJ495" s="37"/>
      <c r="EK495" s="37"/>
      <c r="EL495" s="37"/>
      <c r="EM495" s="37"/>
      <c r="EN495" s="37"/>
      <c r="EO495" s="37"/>
      <c r="EP495" s="37"/>
      <c r="EQ495" s="37"/>
      <c r="ER495" s="37"/>
      <c r="ES495" s="37"/>
      <c r="ET495" s="37"/>
      <c r="EU495" s="37"/>
      <c r="EV495" s="37"/>
      <c r="EW495" s="37"/>
      <c r="EX495" s="37"/>
      <c r="EY495" s="37"/>
      <c r="EZ495" s="37"/>
      <c r="FA495" s="37"/>
      <c r="FB495" s="37"/>
      <c r="FC495" s="37"/>
      <c r="FD495" s="37"/>
      <c r="FE495" s="37"/>
      <c r="FF495" s="37"/>
      <c r="FG495" s="37"/>
      <c r="FH495" s="37"/>
      <c r="FI495" s="37"/>
      <c r="FJ495" s="37"/>
      <c r="FK495" s="37"/>
      <c r="FL495" s="37"/>
      <c r="FM495" s="37"/>
      <c r="FN495" s="37"/>
      <c r="FO495" s="37"/>
      <c r="FP495" s="37"/>
      <c r="FQ495" s="37"/>
      <c r="FR495" s="37"/>
      <c r="FS495" s="37"/>
      <c r="FT495" s="37"/>
      <c r="FU495" s="37"/>
      <c r="FV495" s="37"/>
      <c r="FW495" s="37"/>
      <c r="FX495" s="37"/>
      <c r="FY495" s="37"/>
      <c r="FZ495" s="37"/>
      <c r="GA495" s="37"/>
      <c r="GB495" s="37"/>
      <c r="GC495" s="37"/>
      <c r="GD495" s="37"/>
      <c r="GE495" s="37"/>
      <c r="GF495" s="37"/>
      <c r="GG495" s="37"/>
      <c r="GH495" s="37"/>
      <c r="GI495" s="37"/>
      <c r="GJ495" s="37"/>
      <c r="GK495" s="37"/>
      <c r="GL495" s="37"/>
      <c r="GM495" s="37"/>
      <c r="GN495" s="37"/>
      <c r="GO495" s="37"/>
      <c r="GP495" s="37"/>
      <c r="GQ495" s="37"/>
      <c r="GR495" s="37"/>
      <c r="GS495" s="37"/>
      <c r="GT495" s="37"/>
      <c r="GU495" s="37"/>
      <c r="GV495" s="37"/>
      <c r="GW495" s="37"/>
      <c r="GX495" s="37"/>
      <c r="GY495" s="37"/>
      <c r="GZ495" s="37"/>
      <c r="HA495" s="37"/>
      <c r="HB495" s="37"/>
      <c r="HC495" s="37"/>
      <c r="HD495" s="37"/>
      <c r="HE495" s="37"/>
      <c r="HF495" s="37"/>
      <c r="HG495" s="37"/>
      <c r="HH495" s="37"/>
      <c r="HI495" s="37"/>
      <c r="HJ495" s="37"/>
      <c r="HK495" s="37"/>
      <c r="HL495" s="37"/>
      <c r="HM495" s="37"/>
      <c r="HN495" s="37"/>
      <c r="HO495" s="37"/>
      <c r="HP495" s="37"/>
      <c r="HQ495" s="37"/>
      <c r="HR495" s="37"/>
      <c r="HS495" s="37"/>
      <c r="HT495" s="37"/>
      <c r="HU495" s="37"/>
      <c r="HV495" s="37"/>
      <c r="HW495" s="37"/>
      <c r="HX495" s="37"/>
      <c r="HY495" s="37"/>
      <c r="HZ495" s="37"/>
      <c r="IA495" s="37"/>
      <c r="IB495" s="37"/>
      <c r="IC495" s="37"/>
      <c r="ID495" s="37"/>
      <c r="IE495" s="37"/>
      <c r="IF495" s="37"/>
      <c r="IG495" s="37"/>
      <c r="IH495" s="37"/>
      <c r="II495" s="37"/>
      <c r="IJ495" s="37"/>
      <c r="IK495" s="37"/>
      <c r="IL495" s="37"/>
    </row>
    <row r="496" spans="1:246" x14ac:dyDescent="0.2">
      <c r="A496" s="53" t="s">
        <v>162</v>
      </c>
      <c r="B496" s="54" t="s">
        <v>168</v>
      </c>
      <c r="C496" s="54" t="s">
        <v>169</v>
      </c>
      <c r="D496" s="54" t="s">
        <v>165</v>
      </c>
      <c r="E496" s="54" t="s">
        <v>170</v>
      </c>
      <c r="F496" s="2">
        <v>133.834</v>
      </c>
      <c r="G496" s="2">
        <v>140.05000000000001</v>
      </c>
      <c r="H496" s="2">
        <v>141.631</v>
      </c>
      <c r="I496" s="2">
        <v>141.33499999999998</v>
      </c>
      <c r="J496" s="2">
        <v>140.85999999999999</v>
      </c>
      <c r="K496" s="2">
        <v>143.87299999999999</v>
      </c>
      <c r="L496" s="2">
        <v>145.71899999999999</v>
      </c>
      <c r="M496" s="2">
        <v>148.56700000000001</v>
      </c>
      <c r="N496" s="2">
        <v>151.04900000000001</v>
      </c>
      <c r="O496" s="2">
        <v>155.321</v>
      </c>
      <c r="P496" s="2">
        <v>164.48599999999999</v>
      </c>
      <c r="Q496" s="2">
        <v>170.267</v>
      </c>
      <c r="R496" s="2">
        <v>167.715</v>
      </c>
      <c r="S496" s="2">
        <v>167.78800000000001</v>
      </c>
      <c r="T496" s="2">
        <v>171.03900000000002</v>
      </c>
      <c r="U496" s="2">
        <v>170.441</v>
      </c>
      <c r="V496" s="2">
        <v>163.69499999999999</v>
      </c>
      <c r="W496" s="2">
        <v>165.273</v>
      </c>
      <c r="X496" s="2">
        <v>173.815</v>
      </c>
      <c r="Y496" s="2">
        <v>173.601</v>
      </c>
      <c r="Z496" s="2">
        <v>171.04400000000001</v>
      </c>
      <c r="AA496" s="2">
        <v>175.309</v>
      </c>
      <c r="AB496" s="2">
        <v>168.011</v>
      </c>
      <c r="AC496" s="2">
        <v>179.45</v>
      </c>
      <c r="AD496" s="2">
        <v>182.35999999999999</v>
      </c>
      <c r="AE496" s="2">
        <v>180.97899999999998</v>
      </c>
      <c r="AF496" s="2">
        <v>185.86600000000001</v>
      </c>
      <c r="AG496" s="2">
        <v>191.315</v>
      </c>
      <c r="AH496" s="2">
        <v>196.03699999999998</v>
      </c>
      <c r="AI496" s="2">
        <v>202.49200000000002</v>
      </c>
      <c r="AJ496" s="2">
        <v>203.22899999999998</v>
      </c>
      <c r="AK496" s="2">
        <v>200.08699999999999</v>
      </c>
      <c r="AL496" s="2">
        <v>207.96799999999999</v>
      </c>
      <c r="AM496" s="2">
        <v>212.05500000000001</v>
      </c>
      <c r="AN496" s="2">
        <v>203.649</v>
      </c>
      <c r="AO496" s="2">
        <v>202.197</v>
      </c>
      <c r="AP496" s="2">
        <v>200.79000000000002</v>
      </c>
      <c r="AQ496" s="2">
        <v>197.80799999999999</v>
      </c>
      <c r="AR496" s="2">
        <v>204.02699999999999</v>
      </c>
      <c r="AS496" s="2">
        <v>214.13899999999998</v>
      </c>
      <c r="AT496" s="2">
        <v>218.53200000000001</v>
      </c>
      <c r="AU496" s="2">
        <v>214.87700000000001</v>
      </c>
      <c r="AV496" s="2">
        <v>205.167</v>
      </c>
      <c r="AW496" s="2">
        <v>207.32900000000001</v>
      </c>
      <c r="AX496" s="2">
        <v>222.32800000000003</v>
      </c>
      <c r="AY496" s="2">
        <v>224.76900000000001</v>
      </c>
      <c r="AZ496" s="2">
        <v>224.86799999999999</v>
      </c>
      <c r="BA496" s="2">
        <v>222.00300000000001</v>
      </c>
      <c r="BB496" s="2">
        <v>222.84</v>
      </c>
      <c r="BC496" s="2">
        <v>224.94200000000001</v>
      </c>
      <c r="BD496" s="2">
        <v>229.512</v>
      </c>
      <c r="BE496" s="2">
        <v>232.58099999999999</v>
      </c>
      <c r="BF496" s="2">
        <v>251.88899999999998</v>
      </c>
      <c r="BG496" s="56">
        <f>(BG497/BG495)*1000</f>
        <v>275.8135464591324</v>
      </c>
      <c r="BH496" s="38"/>
      <c r="BI496" s="54"/>
      <c r="BJ496" s="54"/>
      <c r="BK496" s="55"/>
      <c r="BL496" s="55"/>
      <c r="BM496" s="55"/>
      <c r="BN496" s="55"/>
      <c r="BO496" s="57"/>
      <c r="BP496" s="57"/>
      <c r="BQ496" s="57"/>
      <c r="BR496" s="37"/>
      <c r="BS496" s="37"/>
      <c r="BT496" s="37"/>
      <c r="BU496" s="37"/>
      <c r="BV496" s="37"/>
      <c r="BW496" s="37"/>
      <c r="BX496" s="37"/>
      <c r="BY496" s="37"/>
      <c r="BZ496" s="37"/>
      <c r="CA496" s="37"/>
      <c r="CB496" s="37"/>
      <c r="CC496" s="37"/>
      <c r="CD496" s="37"/>
      <c r="CE496" s="37"/>
      <c r="CF496" s="37"/>
      <c r="CG496" s="37"/>
      <c r="CH496" s="37"/>
      <c r="CI496" s="37"/>
      <c r="CJ496" s="37"/>
      <c r="CK496" s="37"/>
      <c r="CL496" s="37"/>
      <c r="CM496" s="37"/>
      <c r="CN496" s="37"/>
      <c r="CO496" s="37"/>
      <c r="CP496" s="37"/>
      <c r="CQ496" s="37"/>
      <c r="CR496" s="37"/>
      <c r="CS496" s="37"/>
      <c r="CT496" s="37"/>
      <c r="CU496" s="37"/>
      <c r="CV496" s="37"/>
      <c r="CW496" s="37"/>
      <c r="CX496" s="37"/>
      <c r="CY496" s="37"/>
      <c r="CZ496" s="37"/>
      <c r="DA496" s="37"/>
      <c r="DB496" s="37"/>
      <c r="DC496" s="37"/>
      <c r="DD496" s="37"/>
      <c r="DE496" s="37"/>
      <c r="DF496" s="37"/>
      <c r="DG496" s="37"/>
      <c r="DH496" s="37"/>
      <c r="DI496" s="37"/>
      <c r="DJ496" s="37"/>
      <c r="DK496" s="37"/>
      <c r="DL496" s="37"/>
      <c r="DM496" s="37"/>
      <c r="DN496" s="37"/>
      <c r="DO496" s="37"/>
      <c r="DP496" s="37"/>
      <c r="DQ496" s="37"/>
      <c r="DR496" s="37"/>
      <c r="DS496" s="37"/>
      <c r="DT496" s="37"/>
      <c r="DU496" s="37"/>
      <c r="DV496" s="37"/>
      <c r="DW496" s="37"/>
      <c r="DX496" s="37"/>
      <c r="DY496" s="37"/>
      <c r="DZ496" s="37"/>
      <c r="EA496" s="37"/>
      <c r="EB496" s="37"/>
      <c r="EC496" s="37"/>
      <c r="ED496" s="37"/>
      <c r="EE496" s="37"/>
      <c r="EF496" s="37"/>
      <c r="EG496" s="37"/>
      <c r="EH496" s="37"/>
      <c r="EI496" s="37"/>
      <c r="EJ496" s="37"/>
      <c r="EK496" s="37"/>
      <c r="EL496" s="37"/>
      <c r="EM496" s="37"/>
      <c r="EN496" s="37"/>
      <c r="EO496" s="37"/>
      <c r="EP496" s="37"/>
      <c r="EQ496" s="37"/>
      <c r="ER496" s="37"/>
      <c r="ES496" s="37"/>
      <c r="ET496" s="37"/>
      <c r="EU496" s="37"/>
      <c r="EV496" s="37"/>
      <c r="EW496" s="37"/>
      <c r="EX496" s="37"/>
      <c r="EY496" s="37"/>
      <c r="EZ496" s="37"/>
      <c r="FA496" s="37"/>
      <c r="FB496" s="37"/>
      <c r="FC496" s="37"/>
      <c r="FD496" s="37"/>
      <c r="FE496" s="37"/>
      <c r="FF496" s="37"/>
      <c r="FG496" s="37"/>
      <c r="FH496" s="37"/>
      <c r="FI496" s="37"/>
      <c r="FJ496" s="37"/>
      <c r="FK496" s="37"/>
      <c r="FL496" s="37"/>
      <c r="FM496" s="37"/>
      <c r="FN496" s="37"/>
      <c r="FO496" s="37"/>
      <c r="FP496" s="37"/>
      <c r="FQ496" s="37"/>
      <c r="FR496" s="37"/>
      <c r="FS496" s="37"/>
      <c r="FT496" s="37"/>
      <c r="FU496" s="37"/>
      <c r="FV496" s="37"/>
      <c r="FW496" s="37"/>
      <c r="FX496" s="37"/>
      <c r="FY496" s="37"/>
      <c r="FZ496" s="37"/>
      <c r="GA496" s="37"/>
      <c r="GB496" s="37"/>
      <c r="GC496" s="37"/>
      <c r="GD496" s="37"/>
      <c r="GE496" s="37"/>
      <c r="GF496" s="37"/>
      <c r="GG496" s="37"/>
      <c r="GH496" s="37"/>
      <c r="GI496" s="37"/>
      <c r="GJ496" s="37"/>
      <c r="GK496" s="37"/>
      <c r="GL496" s="37"/>
      <c r="GM496" s="37"/>
      <c r="GN496" s="37"/>
      <c r="GO496" s="37"/>
      <c r="GP496" s="37"/>
      <c r="GQ496" s="37"/>
      <c r="GR496" s="37"/>
      <c r="GS496" s="37"/>
      <c r="GT496" s="37"/>
      <c r="GU496" s="37"/>
      <c r="GV496" s="37"/>
      <c r="GW496" s="37"/>
      <c r="GX496" s="37"/>
      <c r="GY496" s="37"/>
      <c r="GZ496" s="37"/>
      <c r="HA496" s="37"/>
      <c r="HB496" s="37"/>
      <c r="HC496" s="37"/>
      <c r="HD496" s="37"/>
      <c r="HE496" s="37"/>
      <c r="HF496" s="37"/>
      <c r="HG496" s="37"/>
      <c r="HH496" s="37"/>
      <c r="HI496" s="37"/>
      <c r="HJ496" s="37"/>
      <c r="HK496" s="37"/>
      <c r="HL496" s="37"/>
      <c r="HM496" s="37"/>
      <c r="HN496" s="37"/>
      <c r="HO496" s="37"/>
      <c r="HP496" s="37"/>
      <c r="HQ496" s="37"/>
      <c r="HR496" s="37"/>
      <c r="HS496" s="37"/>
      <c r="HT496" s="37"/>
      <c r="HU496" s="37"/>
      <c r="HV496" s="37"/>
      <c r="HW496" s="37"/>
      <c r="HX496" s="37"/>
      <c r="HY496" s="37"/>
      <c r="HZ496" s="37"/>
      <c r="IA496" s="37"/>
      <c r="IB496" s="37"/>
      <c r="IC496" s="37"/>
      <c r="ID496" s="37"/>
      <c r="IE496" s="37"/>
      <c r="IF496" s="37"/>
      <c r="IG496" s="37"/>
      <c r="IH496" s="37"/>
      <c r="II496" s="37"/>
      <c r="IJ496" s="37"/>
      <c r="IK496" s="37"/>
      <c r="IL496" s="37"/>
    </row>
    <row r="497" spans="1:246" x14ac:dyDescent="0.2">
      <c r="A497" s="53" t="s">
        <v>162</v>
      </c>
      <c r="B497" s="54" t="s">
        <v>112</v>
      </c>
      <c r="C497" s="54" t="s">
        <v>113</v>
      </c>
      <c r="D497" s="54" t="s">
        <v>165</v>
      </c>
      <c r="E497" s="54" t="s">
        <v>114</v>
      </c>
      <c r="F497" s="2">
        <v>0.87942399999999998</v>
      </c>
      <c r="G497" s="2">
        <v>1.08575</v>
      </c>
      <c r="H497" s="2">
        <v>1.221706</v>
      </c>
      <c r="I497" s="2">
        <v>1.2883150000000001</v>
      </c>
      <c r="J497" s="2">
        <v>1.297687</v>
      </c>
      <c r="K497" s="2">
        <v>1.233633</v>
      </c>
      <c r="L497" s="2">
        <v>1.175683</v>
      </c>
      <c r="M497" s="2">
        <v>1.2436849999999999</v>
      </c>
      <c r="N497" s="2">
        <v>1.305266</v>
      </c>
      <c r="O497" s="2">
        <v>1.3964540000000001</v>
      </c>
      <c r="P497" s="2">
        <v>1.4403999999999999</v>
      </c>
      <c r="Q497" s="2">
        <v>1.5742929999999999</v>
      </c>
      <c r="R497" s="2">
        <v>1.8834439999999999</v>
      </c>
      <c r="S497" s="2">
        <v>1.7265170000000001</v>
      </c>
      <c r="T497" s="2">
        <v>2.0550649999999999</v>
      </c>
      <c r="U497" s="2">
        <v>2.468515</v>
      </c>
      <c r="V497" s="2">
        <v>2.5455000000000001</v>
      </c>
      <c r="W497" s="2">
        <v>2.7452999999999999</v>
      </c>
      <c r="X497" s="2">
        <v>2.5295999999999998</v>
      </c>
      <c r="Y497" s="2">
        <v>2.0604</v>
      </c>
      <c r="Z497" s="2">
        <v>1.9653</v>
      </c>
      <c r="AA497" s="2">
        <v>2.0921949999999998</v>
      </c>
      <c r="AB497" s="2">
        <v>2.0549900000000001</v>
      </c>
      <c r="AC497" s="2">
        <v>1.7786759999999999</v>
      </c>
      <c r="AD497" s="2">
        <v>1.7967200000000001</v>
      </c>
      <c r="AE497" s="2">
        <v>1.8525229999999999</v>
      </c>
      <c r="AF497" s="2">
        <v>2.0752269999999999</v>
      </c>
      <c r="AG497" s="2">
        <v>2.1593499999999999</v>
      </c>
      <c r="AH497" s="2">
        <v>2.0474779999999999</v>
      </c>
      <c r="AI497" s="2">
        <v>2.1553689999999999</v>
      </c>
      <c r="AJ497" s="2">
        <v>2.299569</v>
      </c>
      <c r="AK497" s="2">
        <v>2.32687</v>
      </c>
      <c r="AL497" s="2">
        <v>2.3978130000000002</v>
      </c>
      <c r="AM497" s="2">
        <v>2.3618049999999999</v>
      </c>
      <c r="AN497" s="2">
        <v>2.4264169999999998</v>
      </c>
      <c r="AO497" s="2">
        <v>2.3776959999999998</v>
      </c>
      <c r="AP497" s="2">
        <v>2.4566029999999999</v>
      </c>
      <c r="AQ497" s="2">
        <v>2.589391</v>
      </c>
      <c r="AR497" s="2">
        <v>2.571863</v>
      </c>
      <c r="AS497" s="2">
        <v>2.559685</v>
      </c>
      <c r="AT497" s="2">
        <v>2.709435</v>
      </c>
      <c r="AU497" s="2">
        <v>2.6043180000000001</v>
      </c>
      <c r="AV497" s="2">
        <v>2.7332800000000002</v>
      </c>
      <c r="AW497" s="2">
        <v>2.7420770000000001</v>
      </c>
      <c r="AX497" s="2">
        <v>2.8137300000000001</v>
      </c>
      <c r="AY497" s="2">
        <v>2.7199599999999999</v>
      </c>
      <c r="AZ497" s="2">
        <v>2.85867</v>
      </c>
      <c r="BA497" s="2">
        <v>2.766467</v>
      </c>
      <c r="BB497" s="2">
        <v>2.7609859999999999</v>
      </c>
      <c r="BC497" s="2">
        <v>2.7455319999999999</v>
      </c>
      <c r="BD497" s="2">
        <v>2.7509610000000002</v>
      </c>
      <c r="BE497" s="2">
        <v>2.7318438199999999</v>
      </c>
      <c r="BF497" s="2">
        <v>2.8815149999999998</v>
      </c>
      <c r="BG497" s="58">
        <f>BF497+(BF497*BQ497)</f>
        <v>3.133634976994363</v>
      </c>
      <c r="BH497" s="38"/>
      <c r="BI497" s="54" t="s">
        <v>162</v>
      </c>
      <c r="BJ497" s="54" t="s">
        <v>115</v>
      </c>
      <c r="BK497" s="2"/>
      <c r="BL497" s="2"/>
      <c r="BM497" s="2">
        <v>3.2339899999999999</v>
      </c>
      <c r="BN497" s="2">
        <v>3.51695</v>
      </c>
      <c r="BO497" s="57"/>
      <c r="BP497" s="57"/>
      <c r="BQ497" s="57">
        <f>(BN497-BM497)/BM497</f>
        <v>8.7495632330341189E-2</v>
      </c>
      <c r="BR497" s="37"/>
      <c r="BS497" s="37"/>
      <c r="BT497" s="37"/>
      <c r="BU497" s="37"/>
      <c r="BV497" s="37"/>
      <c r="BW497" s="37"/>
      <c r="BX497" s="37"/>
      <c r="BY497" s="37"/>
      <c r="BZ497" s="37"/>
      <c r="CA497" s="37"/>
      <c r="CB497" s="37"/>
      <c r="CC497" s="37"/>
      <c r="CD497" s="37"/>
      <c r="CE497" s="37"/>
      <c r="CF497" s="37"/>
      <c r="CG497" s="37"/>
      <c r="CH497" s="37"/>
      <c r="CI497" s="37"/>
      <c r="CJ497" s="37"/>
      <c r="CK497" s="37"/>
      <c r="CL497" s="37"/>
      <c r="CM497" s="37"/>
      <c r="CN497" s="37"/>
      <c r="CO497" s="37"/>
      <c r="CP497" s="37"/>
      <c r="CQ497" s="37"/>
      <c r="CR497" s="37"/>
      <c r="CS497" s="37"/>
      <c r="CT497" s="37"/>
      <c r="CU497" s="37"/>
      <c r="CV497" s="37"/>
      <c r="CW497" s="37"/>
      <c r="CX497" s="37"/>
      <c r="CY497" s="37"/>
      <c r="CZ497" s="37"/>
      <c r="DA497" s="37"/>
      <c r="DB497" s="37"/>
      <c r="DC497" s="37"/>
      <c r="DD497" s="37"/>
      <c r="DE497" s="37"/>
      <c r="DF497" s="37"/>
      <c r="DG497" s="37"/>
      <c r="DH497" s="37"/>
      <c r="DI497" s="37"/>
      <c r="DJ497" s="37"/>
      <c r="DK497" s="37"/>
      <c r="DL497" s="37"/>
      <c r="DM497" s="37"/>
      <c r="DN497" s="37"/>
      <c r="DO497" s="37"/>
      <c r="DP497" s="37"/>
      <c r="DQ497" s="37"/>
      <c r="DR497" s="37"/>
      <c r="DS497" s="37"/>
      <c r="DT497" s="37"/>
      <c r="DU497" s="37"/>
      <c r="DV497" s="37"/>
      <c r="DW497" s="37"/>
      <c r="DX497" s="37"/>
      <c r="DY497" s="37"/>
      <c r="DZ497" s="37"/>
      <c r="EA497" s="37"/>
      <c r="EB497" s="37"/>
      <c r="EC497" s="37"/>
      <c r="ED497" s="37"/>
      <c r="EE497" s="37"/>
      <c r="EF497" s="37"/>
      <c r="EG497" s="37"/>
      <c r="EH497" s="37"/>
      <c r="EI497" s="37"/>
      <c r="EJ497" s="37"/>
      <c r="EK497" s="37"/>
      <c r="EL497" s="37"/>
      <c r="EM497" s="37"/>
      <c r="EN497" s="37"/>
      <c r="EO497" s="37"/>
      <c r="EP497" s="37"/>
      <c r="EQ497" s="37"/>
      <c r="ER497" s="37"/>
      <c r="ES497" s="37"/>
      <c r="ET497" s="37"/>
      <c r="EU497" s="37"/>
      <c r="EV497" s="37"/>
      <c r="EW497" s="37"/>
      <c r="EX497" s="37"/>
      <c r="EY497" s="37"/>
      <c r="EZ497" s="37"/>
      <c r="FA497" s="37"/>
      <c r="FB497" s="37"/>
      <c r="FC497" s="37"/>
      <c r="FD497" s="37"/>
      <c r="FE497" s="37"/>
      <c r="FF497" s="37"/>
      <c r="FG497" s="37"/>
      <c r="FH497" s="37"/>
      <c r="FI497" s="37"/>
      <c r="FJ497" s="37"/>
      <c r="FK497" s="37"/>
      <c r="FL497" s="37"/>
      <c r="FM497" s="37"/>
      <c r="FN497" s="37"/>
      <c r="FO497" s="37"/>
      <c r="FP497" s="37"/>
      <c r="FQ497" s="37"/>
      <c r="FR497" s="37"/>
      <c r="FS497" s="37"/>
      <c r="FT497" s="37"/>
      <c r="FU497" s="37"/>
      <c r="FV497" s="37"/>
      <c r="FW497" s="37"/>
      <c r="FX497" s="37"/>
      <c r="FY497" s="37"/>
      <c r="FZ497" s="37"/>
      <c r="GA497" s="37"/>
      <c r="GB497" s="37"/>
      <c r="GC497" s="37"/>
      <c r="GD497" s="37"/>
      <c r="GE497" s="37"/>
      <c r="GF497" s="37"/>
      <c r="GG497" s="37"/>
      <c r="GH497" s="37"/>
      <c r="GI497" s="37"/>
      <c r="GJ497" s="37"/>
      <c r="GK497" s="37"/>
      <c r="GL497" s="37"/>
      <c r="GM497" s="37"/>
      <c r="GN497" s="37"/>
      <c r="GO497" s="37"/>
      <c r="GP497" s="37"/>
      <c r="GQ497" s="37"/>
      <c r="GR497" s="37"/>
      <c r="GS497" s="37"/>
      <c r="GT497" s="37"/>
      <c r="GU497" s="37"/>
      <c r="GV497" s="37"/>
      <c r="GW497" s="37"/>
      <c r="GX497" s="37"/>
      <c r="GY497" s="37"/>
      <c r="GZ497" s="37"/>
      <c r="HA497" s="37"/>
      <c r="HB497" s="37"/>
      <c r="HC497" s="37"/>
      <c r="HD497" s="37"/>
      <c r="HE497" s="37"/>
      <c r="HF497" s="37"/>
      <c r="HG497" s="37"/>
      <c r="HH497" s="37"/>
      <c r="HI497" s="37"/>
      <c r="HJ497" s="37"/>
      <c r="HK497" s="37"/>
      <c r="HL497" s="37"/>
      <c r="HM497" s="37"/>
      <c r="HN497" s="37"/>
      <c r="HO497" s="37"/>
      <c r="HP497" s="37"/>
      <c r="HQ497" s="37"/>
      <c r="HR497" s="37"/>
      <c r="HS497" s="37"/>
      <c r="HT497" s="37"/>
      <c r="HU497" s="37"/>
      <c r="HV497" s="37"/>
      <c r="HW497" s="37"/>
      <c r="HX497" s="37"/>
      <c r="HY497" s="37"/>
      <c r="HZ497" s="37"/>
      <c r="IA497" s="37"/>
      <c r="IB497" s="37"/>
      <c r="IC497" s="37"/>
      <c r="ID497" s="37"/>
      <c r="IE497" s="37"/>
      <c r="IF497" s="37"/>
      <c r="IG497" s="37"/>
      <c r="IH497" s="37"/>
      <c r="II497" s="37"/>
      <c r="IJ497" s="37"/>
      <c r="IK497" s="37"/>
      <c r="IL497" s="37"/>
    </row>
    <row r="498" spans="1:246" x14ac:dyDescent="0.2">
      <c r="A498" s="49" t="s">
        <v>171</v>
      </c>
      <c r="B498" s="50" t="s">
        <v>163</v>
      </c>
      <c r="C498" s="50" t="s">
        <v>164</v>
      </c>
      <c r="D498" s="50" t="s">
        <v>172</v>
      </c>
      <c r="E498" s="50" t="s">
        <v>166</v>
      </c>
      <c r="F498" s="1">
        <v>3.0563020000000001</v>
      </c>
      <c r="G498" s="1">
        <v>3.4142649999999999</v>
      </c>
      <c r="H498" s="1">
        <v>3.337005</v>
      </c>
      <c r="I498" s="1">
        <v>3.3067389999999999</v>
      </c>
      <c r="J498" s="1">
        <v>3.4102839999999999</v>
      </c>
      <c r="K498" s="1">
        <v>3.6071629999999999</v>
      </c>
      <c r="L498" s="1">
        <v>3.672876</v>
      </c>
      <c r="M498" s="1">
        <v>3.848951</v>
      </c>
      <c r="N498" s="1">
        <v>4.0802209999999999</v>
      </c>
      <c r="O498" s="1">
        <v>4.4013910000000003</v>
      </c>
      <c r="P498" s="1">
        <v>4.6189999999999998</v>
      </c>
      <c r="Q498" s="1">
        <v>4.7830000000000004</v>
      </c>
      <c r="R498" s="1">
        <v>5.494192</v>
      </c>
      <c r="S498" s="1">
        <v>4.9148670000000001</v>
      </c>
      <c r="T498" s="1">
        <v>4.1668779999999996</v>
      </c>
      <c r="U498" s="1">
        <v>4.0170000000000003</v>
      </c>
      <c r="V498" s="1">
        <v>4.3040000000000003</v>
      </c>
      <c r="W498" s="1">
        <v>4.4953000000000003</v>
      </c>
      <c r="X498" s="1">
        <v>4.3166000000000002</v>
      </c>
      <c r="Y498" s="1">
        <v>4.5959989999999999</v>
      </c>
      <c r="Z498" s="1">
        <v>4.9295</v>
      </c>
      <c r="AA498" s="1">
        <v>4.7750000000000004</v>
      </c>
      <c r="AB498" s="1">
        <v>4.8810149999999997</v>
      </c>
      <c r="AC498" s="1">
        <v>5.1686550000000002</v>
      </c>
      <c r="AD498" s="1">
        <v>5.3388210000000003</v>
      </c>
      <c r="AE498" s="1">
        <v>5.3927800000000001</v>
      </c>
      <c r="AF498" s="1">
        <v>5.5096999999999996</v>
      </c>
      <c r="AG498" s="1">
        <v>5.7228649999999996</v>
      </c>
      <c r="AH498" s="1">
        <v>5.8052429999999999</v>
      </c>
      <c r="AI498" s="1">
        <v>5.7089319999999999</v>
      </c>
      <c r="AJ498" s="1">
        <v>5.6314359999999999</v>
      </c>
      <c r="AK498" s="1">
        <v>5.9394</v>
      </c>
      <c r="AL498" s="1">
        <v>5.8487</v>
      </c>
      <c r="AM498" s="1">
        <v>6.0122</v>
      </c>
      <c r="AN498" s="1">
        <v>5.9656000000000002</v>
      </c>
      <c r="AO498" s="1">
        <v>5.6364999999999998</v>
      </c>
      <c r="AP498" s="1">
        <v>5.6740000000000004</v>
      </c>
      <c r="AQ498" s="1">
        <v>5.9923279999999997</v>
      </c>
      <c r="AR498" s="1">
        <v>5.8199810000000003</v>
      </c>
      <c r="AS498" s="1">
        <v>5.743525</v>
      </c>
      <c r="AT498" s="1">
        <v>5.7271551000000001</v>
      </c>
      <c r="AU498" s="1">
        <v>6.3320270999999995</v>
      </c>
      <c r="AV498" s="1">
        <v>6.4714960000000001</v>
      </c>
      <c r="AW498" s="1">
        <v>6.2259149999999996</v>
      </c>
      <c r="AX498" s="1">
        <v>6.1372999999999998</v>
      </c>
      <c r="AY498" s="1">
        <v>6.0747609999999996</v>
      </c>
      <c r="AZ498" s="1">
        <v>6.0617599999999996</v>
      </c>
      <c r="BA498" s="1">
        <v>5.736612</v>
      </c>
      <c r="BB498" s="1">
        <v>5.1609160000000003</v>
      </c>
      <c r="BC498" s="1">
        <v>5.2960890000000003</v>
      </c>
      <c r="BD498" s="1">
        <v>5.3719279999999996</v>
      </c>
      <c r="BE498" s="1">
        <v>5.4191880000000001</v>
      </c>
      <c r="BF498" s="1">
        <v>5.3758340000000002</v>
      </c>
      <c r="BG498" s="51">
        <f>BF498+(BF498*BQ498)</f>
        <v>5.2752571244153419</v>
      </c>
      <c r="BH498" s="38"/>
      <c r="BI498" s="50" t="s">
        <v>173</v>
      </c>
      <c r="BJ498" s="50" t="s">
        <v>174</v>
      </c>
      <c r="BK498" s="1"/>
      <c r="BL498" s="1"/>
      <c r="BM498" s="1">
        <v>2.1379999999999999</v>
      </c>
      <c r="BN498" s="1">
        <v>2.0979999999999999</v>
      </c>
      <c r="BO498" s="52"/>
      <c r="BP498" s="52"/>
      <c r="BQ498" s="52">
        <f>(BN498-BM498)/BM498</f>
        <v>-1.8709073900841925E-2</v>
      </c>
      <c r="BR498" s="37"/>
      <c r="BS498" s="37"/>
      <c r="BT498" s="37"/>
      <c r="BU498" s="37"/>
      <c r="BV498" s="37"/>
      <c r="BW498" s="37"/>
      <c r="BX498" s="37"/>
      <c r="BY498" s="37"/>
      <c r="BZ498" s="37"/>
      <c r="CA498" s="37"/>
      <c r="CB498" s="37"/>
      <c r="CC498" s="37"/>
      <c r="CD498" s="37"/>
      <c r="CE498" s="37"/>
      <c r="CF498" s="37"/>
      <c r="CG498" s="37"/>
      <c r="CH498" s="37"/>
      <c r="CI498" s="37"/>
      <c r="CJ498" s="37"/>
      <c r="CK498" s="37"/>
      <c r="CL498" s="37"/>
      <c r="CM498" s="37"/>
      <c r="CN498" s="37"/>
      <c r="CO498" s="37"/>
      <c r="CP498" s="37"/>
      <c r="CQ498" s="37"/>
      <c r="CR498" s="37"/>
      <c r="CS498" s="37"/>
      <c r="CT498" s="37"/>
      <c r="CU498" s="37"/>
      <c r="CV498" s="37"/>
      <c r="CW498" s="37"/>
      <c r="CX498" s="37"/>
      <c r="CY498" s="37"/>
      <c r="CZ498" s="37"/>
      <c r="DA498" s="37"/>
      <c r="DB498" s="37"/>
      <c r="DC498" s="37"/>
      <c r="DD498" s="37"/>
      <c r="DE498" s="37"/>
      <c r="DF498" s="37"/>
      <c r="DG498" s="37"/>
      <c r="DH498" s="37"/>
      <c r="DI498" s="37"/>
      <c r="DJ498" s="37"/>
      <c r="DK498" s="37"/>
      <c r="DL498" s="37"/>
      <c r="DM498" s="37"/>
      <c r="DN498" s="37"/>
      <c r="DO498" s="37"/>
      <c r="DP498" s="37"/>
      <c r="DQ498" s="37"/>
      <c r="DR498" s="37"/>
      <c r="DS498" s="37"/>
      <c r="DT498" s="37"/>
      <c r="DU498" s="37"/>
      <c r="DV498" s="37"/>
      <c r="DW498" s="37"/>
      <c r="DX498" s="37"/>
      <c r="DY498" s="37"/>
      <c r="DZ498" s="37"/>
      <c r="EA498" s="37"/>
      <c r="EB498" s="37"/>
      <c r="EC498" s="37"/>
      <c r="ED498" s="37"/>
      <c r="EE498" s="37"/>
      <c r="EF498" s="37"/>
      <c r="EG498" s="37"/>
      <c r="EH498" s="37"/>
      <c r="EI498" s="37"/>
      <c r="EJ498" s="37"/>
      <c r="EK498" s="37"/>
      <c r="EL498" s="37"/>
      <c r="EM498" s="37"/>
      <c r="EN498" s="37"/>
      <c r="EO498" s="37"/>
      <c r="EP498" s="37"/>
      <c r="EQ498" s="37"/>
      <c r="ER498" s="37"/>
      <c r="ES498" s="37"/>
      <c r="ET498" s="37"/>
      <c r="EU498" s="37"/>
      <c r="EV498" s="37"/>
      <c r="EW498" s="37"/>
      <c r="EX498" s="37"/>
      <c r="EY498" s="37"/>
      <c r="EZ498" s="37"/>
      <c r="FA498" s="37"/>
      <c r="FB498" s="37"/>
      <c r="FC498" s="37"/>
      <c r="FD498" s="37"/>
      <c r="FE498" s="37"/>
      <c r="FF498" s="37"/>
      <c r="FG498" s="37"/>
      <c r="FH498" s="37"/>
      <c r="FI498" s="37"/>
      <c r="FJ498" s="37"/>
      <c r="FK498" s="37"/>
      <c r="FL498" s="37"/>
      <c r="FM498" s="37"/>
      <c r="FN498" s="37"/>
      <c r="FO498" s="37"/>
      <c r="FP498" s="37"/>
      <c r="FQ498" s="37"/>
      <c r="FR498" s="37"/>
      <c r="FS498" s="37"/>
      <c r="FT498" s="37"/>
      <c r="FU498" s="37"/>
      <c r="FV498" s="37"/>
      <c r="FW498" s="37"/>
      <c r="FX498" s="37"/>
      <c r="FY498" s="37"/>
      <c r="FZ498" s="37"/>
      <c r="GA498" s="37"/>
      <c r="GB498" s="37"/>
      <c r="GC498" s="37"/>
      <c r="GD498" s="37"/>
      <c r="GE498" s="37"/>
      <c r="GF498" s="37"/>
      <c r="GG498" s="37"/>
      <c r="GH498" s="37"/>
      <c r="GI498" s="37"/>
      <c r="GJ498" s="37"/>
      <c r="GK498" s="37"/>
      <c r="GL498" s="37"/>
      <c r="GM498" s="37"/>
      <c r="GN498" s="37"/>
      <c r="GO498" s="37"/>
      <c r="GP498" s="37"/>
      <c r="GQ498" s="37"/>
      <c r="GR498" s="37"/>
      <c r="GS498" s="37"/>
      <c r="GT498" s="37"/>
      <c r="GU498" s="37"/>
      <c r="GV498" s="37"/>
      <c r="GW498" s="37"/>
      <c r="GX498" s="37"/>
      <c r="GY498" s="37"/>
      <c r="GZ498" s="37"/>
      <c r="HA498" s="37"/>
      <c r="HB498" s="37"/>
      <c r="HC498" s="37"/>
      <c r="HD498" s="37"/>
      <c r="HE498" s="37"/>
      <c r="HF498" s="37"/>
      <c r="HG498" s="37"/>
      <c r="HH498" s="37"/>
      <c r="HI498" s="37"/>
      <c r="HJ498" s="37"/>
      <c r="HK498" s="37"/>
      <c r="HL498" s="37"/>
      <c r="HM498" s="37"/>
      <c r="HN498" s="37"/>
      <c r="HO498" s="37"/>
      <c r="HP498" s="37"/>
      <c r="HQ498" s="37"/>
      <c r="HR498" s="37"/>
      <c r="HS498" s="37"/>
      <c r="HT498" s="37"/>
      <c r="HU498" s="37"/>
      <c r="HV498" s="37"/>
      <c r="HW498" s="37"/>
      <c r="HX498" s="37"/>
      <c r="HY498" s="37"/>
      <c r="HZ498" s="37"/>
      <c r="IA498" s="37"/>
      <c r="IB498" s="37"/>
      <c r="IC498" s="37"/>
      <c r="ID498" s="37"/>
      <c r="IE498" s="37"/>
      <c r="IF498" s="37"/>
      <c r="IG498" s="37"/>
      <c r="IH498" s="37"/>
      <c r="II498" s="37"/>
      <c r="IJ498" s="37"/>
      <c r="IK498" s="37"/>
      <c r="IL498" s="37"/>
    </row>
    <row r="499" spans="1:246" x14ac:dyDescent="0.2">
      <c r="A499" s="53" t="s">
        <v>171</v>
      </c>
      <c r="B499" s="54" t="s">
        <v>168</v>
      </c>
      <c r="C499" s="54" t="s">
        <v>169</v>
      </c>
      <c r="D499" s="54" t="s">
        <v>172</v>
      </c>
      <c r="E499" s="54" t="s">
        <v>170</v>
      </c>
      <c r="F499" s="2">
        <v>48.948</v>
      </c>
      <c r="G499" s="2">
        <v>47.631999999999998</v>
      </c>
      <c r="H499" s="2">
        <v>47.624000000000002</v>
      </c>
      <c r="I499" s="2">
        <v>48.406999999999996</v>
      </c>
      <c r="J499" s="2">
        <v>48.957000000000001</v>
      </c>
      <c r="K499" s="2">
        <v>48.136000000000003</v>
      </c>
      <c r="L499" s="2">
        <v>48.530999999999999</v>
      </c>
      <c r="M499" s="2">
        <v>48.522000000000006</v>
      </c>
      <c r="N499" s="2">
        <v>48.763999999999996</v>
      </c>
      <c r="O499" s="2">
        <v>48.475999999999999</v>
      </c>
      <c r="P499" s="2">
        <v>48.833999999999996</v>
      </c>
      <c r="Q499" s="2">
        <v>49.061999999999998</v>
      </c>
      <c r="R499" s="2">
        <v>49.411000000000001</v>
      </c>
      <c r="S499" s="2">
        <v>49.936999999999998</v>
      </c>
      <c r="T499" s="2">
        <v>50.222000000000001</v>
      </c>
      <c r="U499" s="2">
        <v>51.438000000000002</v>
      </c>
      <c r="V499" s="2">
        <v>52.064</v>
      </c>
      <c r="W499" s="2">
        <v>52.784000000000006</v>
      </c>
      <c r="X499" s="2">
        <v>54.278999999999996</v>
      </c>
      <c r="Y499" s="2">
        <v>55.279999999999994</v>
      </c>
      <c r="Z499" s="2">
        <v>53.859000000000002</v>
      </c>
      <c r="AA499" s="2">
        <v>56.237000000000002</v>
      </c>
      <c r="AB499" s="2">
        <v>57.119000000000007</v>
      </c>
      <c r="AC499" s="2">
        <v>57.302999999999997</v>
      </c>
      <c r="AD499" s="2">
        <v>57.695000000000007</v>
      </c>
      <c r="AE499" s="2">
        <v>59.063000000000002</v>
      </c>
      <c r="AF499" s="2">
        <v>59.391999999999996</v>
      </c>
      <c r="AG499" s="2">
        <v>59.825000000000003</v>
      </c>
      <c r="AH499" s="2">
        <v>60.842999999999996</v>
      </c>
      <c r="AI499" s="2">
        <v>63.122</v>
      </c>
      <c r="AJ499" s="2">
        <v>63.237000000000002</v>
      </c>
      <c r="AK499" s="2">
        <v>64.448000000000008</v>
      </c>
      <c r="AL499" s="2">
        <v>64.513000000000005</v>
      </c>
      <c r="AM499" s="2">
        <v>65.41</v>
      </c>
      <c r="AN499" s="2">
        <v>67.436000000000007</v>
      </c>
      <c r="AO499" s="2">
        <v>68.078999999999994</v>
      </c>
      <c r="AP499" s="2">
        <v>69.385999999999996</v>
      </c>
      <c r="AQ499" s="2">
        <v>69.876000000000005</v>
      </c>
      <c r="AR499" s="2">
        <v>70.602000000000004</v>
      </c>
      <c r="AS499" s="2">
        <v>71.59</v>
      </c>
      <c r="AT499" s="2">
        <v>71.954999999999998</v>
      </c>
      <c r="AU499" s="2">
        <v>71.707000000000008</v>
      </c>
      <c r="AV499" s="2">
        <v>72.027000000000001</v>
      </c>
      <c r="AW499" s="2">
        <v>71.775000000000006</v>
      </c>
      <c r="AX499" s="2">
        <v>71.85499999999999</v>
      </c>
      <c r="AY499" s="2">
        <v>71.885000000000005</v>
      </c>
      <c r="AZ499" s="2">
        <v>71.342999999999989</v>
      </c>
      <c r="BA499" s="2">
        <v>71.757000000000005</v>
      </c>
      <c r="BB499" s="2">
        <v>71.292000000000002</v>
      </c>
      <c r="BC499" s="2">
        <v>72.294000000000011</v>
      </c>
      <c r="BD499" s="2">
        <v>73.144000000000005</v>
      </c>
      <c r="BE499" s="2">
        <v>73.573999999999998</v>
      </c>
      <c r="BF499" s="2">
        <v>74.466999999999999</v>
      </c>
      <c r="BG499" s="56">
        <f>(BG500/BG498)*1000</f>
        <v>76.121434624440013</v>
      </c>
      <c r="BH499" s="38"/>
      <c r="BI499" s="54"/>
      <c r="BJ499" s="54"/>
      <c r="BK499" s="55"/>
      <c r="BL499" s="55"/>
      <c r="BM499" s="55"/>
      <c r="BN499" s="55"/>
      <c r="BO499" s="57"/>
      <c r="BP499" s="57"/>
      <c r="BQ499" s="57"/>
      <c r="BR499" s="37"/>
      <c r="BS499" s="37"/>
      <c r="BT499" s="37"/>
      <c r="BU499" s="37"/>
      <c r="BV499" s="37"/>
      <c r="BW499" s="37"/>
      <c r="BX499" s="37"/>
      <c r="BY499" s="37"/>
      <c r="BZ499" s="37"/>
      <c r="CA499" s="37"/>
      <c r="CB499" s="37"/>
      <c r="CC499" s="37"/>
      <c r="CD499" s="37"/>
      <c r="CE499" s="37"/>
      <c r="CF499" s="37"/>
      <c r="CG499" s="37"/>
      <c r="CH499" s="37"/>
      <c r="CI499" s="37"/>
      <c r="CJ499" s="37"/>
      <c r="CK499" s="37"/>
      <c r="CL499" s="37"/>
      <c r="CM499" s="37"/>
      <c r="CN499" s="37"/>
      <c r="CO499" s="37"/>
      <c r="CP499" s="37"/>
      <c r="CQ499" s="37"/>
      <c r="CR499" s="37"/>
      <c r="CS499" s="37"/>
      <c r="CT499" s="37"/>
      <c r="CU499" s="37"/>
      <c r="CV499" s="37"/>
      <c r="CW499" s="37"/>
      <c r="CX499" s="37"/>
      <c r="CY499" s="37"/>
      <c r="CZ499" s="37"/>
      <c r="DA499" s="37"/>
      <c r="DB499" s="37"/>
      <c r="DC499" s="37"/>
      <c r="DD499" s="37"/>
      <c r="DE499" s="37"/>
      <c r="DF499" s="37"/>
      <c r="DG499" s="37"/>
      <c r="DH499" s="37"/>
      <c r="DI499" s="37"/>
      <c r="DJ499" s="37"/>
      <c r="DK499" s="37"/>
      <c r="DL499" s="37"/>
      <c r="DM499" s="37"/>
      <c r="DN499" s="37"/>
      <c r="DO499" s="37"/>
      <c r="DP499" s="37"/>
      <c r="DQ499" s="37"/>
      <c r="DR499" s="37"/>
      <c r="DS499" s="37"/>
      <c r="DT499" s="37"/>
      <c r="DU499" s="37"/>
      <c r="DV499" s="37"/>
      <c r="DW499" s="37"/>
      <c r="DX499" s="37"/>
      <c r="DY499" s="37"/>
      <c r="DZ499" s="37"/>
      <c r="EA499" s="37"/>
      <c r="EB499" s="37"/>
      <c r="EC499" s="37"/>
      <c r="ED499" s="37"/>
      <c r="EE499" s="37"/>
      <c r="EF499" s="37"/>
      <c r="EG499" s="37"/>
      <c r="EH499" s="37"/>
      <c r="EI499" s="37"/>
      <c r="EJ499" s="37"/>
      <c r="EK499" s="37"/>
      <c r="EL499" s="37"/>
      <c r="EM499" s="37"/>
      <c r="EN499" s="37"/>
      <c r="EO499" s="37"/>
      <c r="EP499" s="37"/>
      <c r="EQ499" s="37"/>
      <c r="ER499" s="37"/>
      <c r="ES499" s="37"/>
      <c r="ET499" s="37"/>
      <c r="EU499" s="37"/>
      <c r="EV499" s="37"/>
      <c r="EW499" s="37"/>
      <c r="EX499" s="37"/>
      <c r="EY499" s="37"/>
      <c r="EZ499" s="37"/>
      <c r="FA499" s="37"/>
      <c r="FB499" s="37"/>
      <c r="FC499" s="37"/>
      <c r="FD499" s="37"/>
      <c r="FE499" s="37"/>
      <c r="FF499" s="37"/>
      <c r="FG499" s="37"/>
      <c r="FH499" s="37"/>
      <c r="FI499" s="37"/>
      <c r="FJ499" s="37"/>
      <c r="FK499" s="37"/>
      <c r="FL499" s="37"/>
      <c r="FM499" s="37"/>
      <c r="FN499" s="37"/>
      <c r="FO499" s="37"/>
      <c r="FP499" s="37"/>
      <c r="FQ499" s="37"/>
      <c r="FR499" s="37"/>
      <c r="FS499" s="37"/>
      <c r="FT499" s="37"/>
      <c r="FU499" s="37"/>
      <c r="FV499" s="37"/>
      <c r="FW499" s="37"/>
      <c r="FX499" s="37"/>
      <c r="FY499" s="37"/>
      <c r="FZ499" s="37"/>
      <c r="GA499" s="37"/>
      <c r="GB499" s="37"/>
      <c r="GC499" s="37"/>
      <c r="GD499" s="37"/>
      <c r="GE499" s="37"/>
      <c r="GF499" s="37"/>
      <c r="GG499" s="37"/>
      <c r="GH499" s="37"/>
      <c r="GI499" s="37"/>
      <c r="GJ499" s="37"/>
      <c r="GK499" s="37"/>
      <c r="GL499" s="37"/>
      <c r="GM499" s="37"/>
      <c r="GN499" s="37"/>
      <c r="GO499" s="37"/>
      <c r="GP499" s="37"/>
      <c r="GQ499" s="37"/>
      <c r="GR499" s="37"/>
      <c r="GS499" s="37"/>
      <c r="GT499" s="37"/>
      <c r="GU499" s="37"/>
      <c r="GV499" s="37"/>
      <c r="GW499" s="37"/>
      <c r="GX499" s="37"/>
      <c r="GY499" s="37"/>
      <c r="GZ499" s="37"/>
      <c r="HA499" s="37"/>
      <c r="HB499" s="37"/>
      <c r="HC499" s="37"/>
      <c r="HD499" s="37"/>
      <c r="HE499" s="37"/>
      <c r="HF499" s="37"/>
      <c r="HG499" s="37"/>
      <c r="HH499" s="37"/>
      <c r="HI499" s="37"/>
      <c r="HJ499" s="37"/>
      <c r="HK499" s="37"/>
      <c r="HL499" s="37"/>
      <c r="HM499" s="37"/>
      <c r="HN499" s="37"/>
      <c r="HO499" s="37"/>
      <c r="HP499" s="37"/>
      <c r="HQ499" s="37"/>
      <c r="HR499" s="37"/>
      <c r="HS499" s="37"/>
      <c r="HT499" s="37"/>
      <c r="HU499" s="37"/>
      <c r="HV499" s="37"/>
      <c r="HW499" s="37"/>
      <c r="HX499" s="37"/>
      <c r="HY499" s="37"/>
      <c r="HZ499" s="37"/>
      <c r="IA499" s="37"/>
      <c r="IB499" s="37"/>
      <c r="IC499" s="37"/>
      <c r="ID499" s="37"/>
      <c r="IE499" s="37"/>
      <c r="IF499" s="37"/>
      <c r="IG499" s="37"/>
      <c r="IH499" s="37"/>
      <c r="II499" s="37"/>
      <c r="IJ499" s="37"/>
      <c r="IK499" s="37"/>
      <c r="IL499" s="37"/>
    </row>
    <row r="500" spans="1:246" x14ac:dyDescent="0.2">
      <c r="A500" s="53" t="s">
        <v>171</v>
      </c>
      <c r="B500" s="54" t="s">
        <v>112</v>
      </c>
      <c r="C500" s="54" t="s">
        <v>113</v>
      </c>
      <c r="D500" s="54" t="s">
        <v>172</v>
      </c>
      <c r="E500" s="54" t="s">
        <v>114</v>
      </c>
      <c r="F500" s="2">
        <v>0.14960000000000001</v>
      </c>
      <c r="G500" s="2">
        <v>0.16262699999999999</v>
      </c>
      <c r="H500" s="2">
        <v>0.15892300000000001</v>
      </c>
      <c r="I500" s="2">
        <v>0.16006899999999999</v>
      </c>
      <c r="J500" s="2">
        <v>0.16695599999999999</v>
      </c>
      <c r="K500" s="2">
        <v>0.17363500000000001</v>
      </c>
      <c r="L500" s="2">
        <v>0.17824699999999999</v>
      </c>
      <c r="M500" s="2">
        <v>0.18675900000000001</v>
      </c>
      <c r="N500" s="2">
        <v>0.19896800000000001</v>
      </c>
      <c r="O500" s="2">
        <v>0.213361</v>
      </c>
      <c r="P500" s="2">
        <v>0.22556300000000001</v>
      </c>
      <c r="Q500" s="2">
        <v>0.23466500000000001</v>
      </c>
      <c r="R500" s="2">
        <v>0.27147300000000002</v>
      </c>
      <c r="S500" s="2">
        <v>0.24543599999999999</v>
      </c>
      <c r="T500" s="2">
        <v>0.20927100000000001</v>
      </c>
      <c r="U500" s="2">
        <v>0.206625</v>
      </c>
      <c r="V500" s="2">
        <v>0.224083</v>
      </c>
      <c r="W500" s="2">
        <v>0.23727999999999999</v>
      </c>
      <c r="X500" s="2">
        <v>0.23430000000000001</v>
      </c>
      <c r="Y500" s="2">
        <v>0.25406499999999999</v>
      </c>
      <c r="Z500" s="2">
        <v>0.26550000000000001</v>
      </c>
      <c r="AA500" s="2">
        <v>0.26853100000000002</v>
      </c>
      <c r="AB500" s="2">
        <v>0.27879999999999999</v>
      </c>
      <c r="AC500" s="2">
        <v>0.29617900000000003</v>
      </c>
      <c r="AD500" s="2">
        <v>0.30802099999999999</v>
      </c>
      <c r="AE500" s="2">
        <v>0.31851400000000002</v>
      </c>
      <c r="AF500" s="2">
        <v>0.32723099999999999</v>
      </c>
      <c r="AG500" s="2">
        <v>0.34237200000000001</v>
      </c>
      <c r="AH500" s="2">
        <v>0.353211</v>
      </c>
      <c r="AI500" s="2">
        <v>0.36035699999999998</v>
      </c>
      <c r="AJ500" s="2">
        <v>0.35611599999999999</v>
      </c>
      <c r="AK500" s="2">
        <v>0.38278499999999999</v>
      </c>
      <c r="AL500" s="2">
        <v>0.37731700000000001</v>
      </c>
      <c r="AM500" s="2">
        <v>0.39326</v>
      </c>
      <c r="AN500" s="2">
        <v>0.40229900000000002</v>
      </c>
      <c r="AO500" s="2">
        <v>0.38373000000000002</v>
      </c>
      <c r="AP500" s="2">
        <v>0.39369500000000002</v>
      </c>
      <c r="AQ500" s="2">
        <v>0.41871700000000001</v>
      </c>
      <c r="AR500" s="2">
        <v>0.41090199999999999</v>
      </c>
      <c r="AS500" s="2">
        <v>0.41118100000000002</v>
      </c>
      <c r="AT500" s="2">
        <v>0.41209600000000002</v>
      </c>
      <c r="AU500" s="2">
        <v>0.45405200000000001</v>
      </c>
      <c r="AV500" s="2">
        <v>0.46612399999999998</v>
      </c>
      <c r="AW500" s="2">
        <v>0.44686399999999998</v>
      </c>
      <c r="AX500" s="2">
        <v>0.440994</v>
      </c>
      <c r="AY500" s="2">
        <v>0.43668499999999999</v>
      </c>
      <c r="AZ500" s="2">
        <v>0.43246499999999999</v>
      </c>
      <c r="BA500" s="2">
        <v>0.41164299999999998</v>
      </c>
      <c r="BB500" s="2">
        <v>0.36793300000000001</v>
      </c>
      <c r="BC500" s="2">
        <v>0.382878</v>
      </c>
      <c r="BD500" s="2">
        <v>0.392924</v>
      </c>
      <c r="BE500" s="2">
        <v>0.39870909000000004</v>
      </c>
      <c r="BF500" s="2">
        <v>0.40032099999999998</v>
      </c>
      <c r="BG500" s="58">
        <f>BF500+(BF500*BQ500)</f>
        <v>0.4015601403232939</v>
      </c>
      <c r="BH500" s="38"/>
      <c r="BI500" s="54" t="s">
        <v>171</v>
      </c>
      <c r="BJ500" s="54" t="s">
        <v>115</v>
      </c>
      <c r="BK500" s="2"/>
      <c r="BL500" s="2"/>
      <c r="BM500" s="2">
        <v>0.40705999999999998</v>
      </c>
      <c r="BN500" s="2">
        <v>0.40832000000000002</v>
      </c>
      <c r="BO500" s="57"/>
      <c r="BP500" s="57"/>
      <c r="BQ500" s="57">
        <f>(BN500-BM500)/BM500</f>
        <v>3.0953667763966956E-3</v>
      </c>
      <c r="BR500" s="37"/>
      <c r="BS500" s="37"/>
      <c r="BT500" s="37"/>
      <c r="BU500" s="37"/>
      <c r="BV500" s="37"/>
      <c r="BW500" s="37"/>
      <c r="BX500" s="37"/>
      <c r="BY500" s="37"/>
      <c r="BZ500" s="37"/>
      <c r="CA500" s="37"/>
      <c r="CB500" s="37"/>
      <c r="CC500" s="37"/>
      <c r="CD500" s="37"/>
      <c r="CE500" s="37"/>
      <c r="CF500" s="37"/>
      <c r="CG500" s="37"/>
      <c r="CH500" s="37"/>
      <c r="CI500" s="37"/>
      <c r="CJ500" s="37"/>
      <c r="CK500" s="37"/>
      <c r="CL500" s="37"/>
      <c r="CM500" s="37"/>
      <c r="CN500" s="37"/>
      <c r="CO500" s="37"/>
      <c r="CP500" s="37"/>
      <c r="CQ500" s="37"/>
      <c r="CR500" s="37"/>
      <c r="CS500" s="37"/>
      <c r="CT500" s="37"/>
      <c r="CU500" s="37"/>
      <c r="CV500" s="37"/>
      <c r="CW500" s="37"/>
      <c r="CX500" s="37"/>
      <c r="CY500" s="37"/>
      <c r="CZ500" s="37"/>
      <c r="DA500" s="37"/>
      <c r="DB500" s="37"/>
      <c r="DC500" s="37"/>
      <c r="DD500" s="37"/>
      <c r="DE500" s="37"/>
      <c r="DF500" s="37"/>
      <c r="DG500" s="37"/>
      <c r="DH500" s="37"/>
      <c r="DI500" s="37"/>
      <c r="DJ500" s="37"/>
      <c r="DK500" s="37"/>
      <c r="DL500" s="37"/>
      <c r="DM500" s="37"/>
      <c r="DN500" s="37"/>
      <c r="DO500" s="37"/>
      <c r="DP500" s="37"/>
      <c r="DQ500" s="37"/>
      <c r="DR500" s="37"/>
      <c r="DS500" s="37"/>
      <c r="DT500" s="37"/>
      <c r="DU500" s="37"/>
      <c r="DV500" s="37"/>
      <c r="DW500" s="37"/>
      <c r="DX500" s="37"/>
      <c r="DY500" s="37"/>
      <c r="DZ500" s="37"/>
      <c r="EA500" s="37"/>
      <c r="EB500" s="37"/>
      <c r="EC500" s="37"/>
      <c r="ED500" s="37"/>
      <c r="EE500" s="37"/>
      <c r="EF500" s="37"/>
      <c r="EG500" s="37"/>
      <c r="EH500" s="37"/>
      <c r="EI500" s="37"/>
      <c r="EJ500" s="37"/>
      <c r="EK500" s="37"/>
      <c r="EL500" s="37"/>
      <c r="EM500" s="37"/>
      <c r="EN500" s="37"/>
      <c r="EO500" s="37"/>
      <c r="EP500" s="37"/>
      <c r="EQ500" s="37"/>
      <c r="ER500" s="37"/>
      <c r="ES500" s="37"/>
      <c r="ET500" s="37"/>
      <c r="EU500" s="37"/>
      <c r="EV500" s="37"/>
      <c r="EW500" s="37"/>
      <c r="EX500" s="37"/>
      <c r="EY500" s="37"/>
      <c r="EZ500" s="37"/>
      <c r="FA500" s="37"/>
      <c r="FB500" s="37"/>
      <c r="FC500" s="37"/>
      <c r="FD500" s="37"/>
      <c r="FE500" s="37"/>
      <c r="FF500" s="37"/>
      <c r="FG500" s="37"/>
      <c r="FH500" s="37"/>
      <c r="FI500" s="37"/>
      <c r="FJ500" s="37"/>
      <c r="FK500" s="37"/>
      <c r="FL500" s="37"/>
      <c r="FM500" s="37"/>
      <c r="FN500" s="37"/>
      <c r="FO500" s="37"/>
      <c r="FP500" s="37"/>
      <c r="FQ500" s="37"/>
      <c r="FR500" s="37"/>
      <c r="FS500" s="37"/>
      <c r="FT500" s="37"/>
      <c r="FU500" s="37"/>
      <c r="FV500" s="37"/>
      <c r="FW500" s="37"/>
      <c r="FX500" s="37"/>
      <c r="FY500" s="37"/>
      <c r="FZ500" s="37"/>
      <c r="GA500" s="37"/>
      <c r="GB500" s="37"/>
      <c r="GC500" s="37"/>
      <c r="GD500" s="37"/>
      <c r="GE500" s="37"/>
      <c r="GF500" s="37"/>
      <c r="GG500" s="37"/>
      <c r="GH500" s="37"/>
      <c r="GI500" s="37"/>
      <c r="GJ500" s="37"/>
      <c r="GK500" s="37"/>
      <c r="GL500" s="37"/>
      <c r="GM500" s="37"/>
      <c r="GN500" s="37"/>
      <c r="GO500" s="37"/>
      <c r="GP500" s="37"/>
      <c r="GQ500" s="37"/>
      <c r="GR500" s="37"/>
      <c r="GS500" s="37"/>
      <c r="GT500" s="37"/>
      <c r="GU500" s="37"/>
      <c r="GV500" s="37"/>
      <c r="GW500" s="37"/>
      <c r="GX500" s="37"/>
      <c r="GY500" s="37"/>
      <c r="GZ500" s="37"/>
      <c r="HA500" s="37"/>
      <c r="HB500" s="37"/>
      <c r="HC500" s="37"/>
      <c r="HD500" s="37"/>
      <c r="HE500" s="37"/>
      <c r="HF500" s="37"/>
      <c r="HG500" s="37"/>
      <c r="HH500" s="37"/>
      <c r="HI500" s="37"/>
      <c r="HJ500" s="37"/>
      <c r="HK500" s="37"/>
      <c r="HL500" s="37"/>
      <c r="HM500" s="37"/>
      <c r="HN500" s="37"/>
      <c r="HO500" s="37"/>
      <c r="HP500" s="37"/>
      <c r="HQ500" s="37"/>
      <c r="HR500" s="37"/>
      <c r="HS500" s="37"/>
      <c r="HT500" s="37"/>
      <c r="HU500" s="37"/>
      <c r="HV500" s="37"/>
      <c r="HW500" s="37"/>
      <c r="HX500" s="37"/>
      <c r="HY500" s="37"/>
      <c r="HZ500" s="37"/>
      <c r="IA500" s="37"/>
      <c r="IB500" s="37"/>
      <c r="IC500" s="37"/>
      <c r="ID500" s="37"/>
      <c r="IE500" s="37"/>
      <c r="IF500" s="37"/>
      <c r="IG500" s="37"/>
      <c r="IH500" s="37"/>
      <c r="II500" s="37"/>
      <c r="IJ500" s="37"/>
      <c r="IK500" s="37"/>
      <c r="IL500" s="37"/>
    </row>
    <row r="501" spans="1:246" x14ac:dyDescent="0.2">
      <c r="A501" s="49" t="s">
        <v>175</v>
      </c>
      <c r="B501" s="50" t="s">
        <v>163</v>
      </c>
      <c r="C501" s="50" t="s">
        <v>164</v>
      </c>
      <c r="D501" s="50" t="s">
        <v>176</v>
      </c>
      <c r="E501" s="50" t="s">
        <v>166</v>
      </c>
      <c r="F501" s="1">
        <v>42.143000000000001</v>
      </c>
      <c r="G501" s="1">
        <v>43.793349999999997</v>
      </c>
      <c r="H501" s="1">
        <v>43.65954</v>
      </c>
      <c r="I501" s="1">
        <v>50.72157</v>
      </c>
      <c r="J501" s="1">
        <v>61.820230000000002</v>
      </c>
      <c r="K501" s="1">
        <v>66.465999999999994</v>
      </c>
      <c r="L501" s="1">
        <v>81.364000000000004</v>
      </c>
      <c r="M501" s="1">
        <v>91.465999999999994</v>
      </c>
      <c r="N501" s="1">
        <v>92.888000000000005</v>
      </c>
      <c r="O501" s="1">
        <v>105.337</v>
      </c>
      <c r="P501" s="1">
        <v>128.929</v>
      </c>
      <c r="Q501" s="1">
        <v>140.197</v>
      </c>
      <c r="R501" s="1">
        <v>141.57417000000001</v>
      </c>
      <c r="S501" s="1">
        <v>173.87482</v>
      </c>
      <c r="T501" s="1">
        <v>164.66910999999999</v>
      </c>
      <c r="U501" s="1">
        <v>177.14162999999999</v>
      </c>
      <c r="V501" s="1">
        <v>190.744</v>
      </c>
      <c r="W501" s="1">
        <v>216.947</v>
      </c>
      <c r="X501" s="1">
        <v>228.7089</v>
      </c>
      <c r="Y501" s="1">
        <v>263.77800000000002</v>
      </c>
      <c r="Z501" s="1">
        <v>263.67599999999999</v>
      </c>
      <c r="AA501" s="1">
        <v>246.58600000000001</v>
      </c>
      <c r="AB501" s="1">
        <v>270.90800000000002</v>
      </c>
      <c r="AC501" s="1">
        <v>261.79300000000001</v>
      </c>
      <c r="AD501" s="1">
        <v>296.55399999999997</v>
      </c>
      <c r="AE501" s="1">
        <v>308.57299999999998</v>
      </c>
      <c r="AF501" s="1">
        <v>322.13099999999997</v>
      </c>
      <c r="AG501" s="1">
        <v>328.37799999999999</v>
      </c>
      <c r="AH501" s="1">
        <v>328.11200000000002</v>
      </c>
      <c r="AI501" s="1">
        <v>338.13099999999997</v>
      </c>
      <c r="AJ501" s="1">
        <v>339.24700000000001</v>
      </c>
      <c r="AK501" s="1">
        <v>350.92700000000002</v>
      </c>
      <c r="AL501" s="1">
        <v>362.94400000000002</v>
      </c>
      <c r="AM501" s="1">
        <v>392.52</v>
      </c>
      <c r="AN501" s="1">
        <v>402.02600000000001</v>
      </c>
      <c r="AO501" s="1">
        <v>406.327</v>
      </c>
      <c r="AP501" s="1">
        <v>427.44900000000001</v>
      </c>
      <c r="AQ501" s="1">
        <v>447.67099999999999</v>
      </c>
      <c r="AR501" s="1">
        <v>435.03199999999998</v>
      </c>
      <c r="AS501" s="1">
        <v>472.96600000000001</v>
      </c>
      <c r="AT501" s="1">
        <v>475.98599999999999</v>
      </c>
      <c r="AU501" s="1">
        <v>500.63</v>
      </c>
      <c r="AV501" s="1">
        <v>508.73700000000002</v>
      </c>
      <c r="AW501" s="1">
        <v>516.47199999999998</v>
      </c>
      <c r="AX501" s="1">
        <v>550.37199999999996</v>
      </c>
      <c r="AY501" s="1">
        <v>535.46199999999999</v>
      </c>
      <c r="AZ501" s="1">
        <v>554.45899999999995</v>
      </c>
      <c r="BA501" s="1">
        <v>557.01</v>
      </c>
      <c r="BB501" s="1">
        <v>566.44600000000003</v>
      </c>
      <c r="BC501" s="1">
        <v>585.94799999999998</v>
      </c>
      <c r="BD501" s="1">
        <v>650.19812999999999</v>
      </c>
      <c r="BE501" s="1">
        <v>662.44740000000002</v>
      </c>
      <c r="BF501" s="1">
        <v>677.51076</v>
      </c>
      <c r="BG501" s="1"/>
      <c r="BH501" s="38"/>
      <c r="BI501" s="50"/>
      <c r="BJ501" s="50"/>
      <c r="BK501" s="70"/>
      <c r="BL501" s="70"/>
      <c r="BM501" s="1"/>
      <c r="BN501" s="1"/>
      <c r="BO501" s="1"/>
      <c r="BP501" s="1"/>
      <c r="BQ501" s="1"/>
      <c r="BR501" s="37"/>
      <c r="BS501" s="37"/>
      <c r="BT501" s="37"/>
      <c r="BU501" s="37"/>
      <c r="BV501" s="37"/>
      <c r="BW501" s="37"/>
      <c r="BX501" s="37"/>
      <c r="BY501" s="37"/>
      <c r="BZ501" s="37"/>
      <c r="CA501" s="37"/>
      <c r="CB501" s="37"/>
      <c r="CC501" s="37"/>
      <c r="CD501" s="37"/>
      <c r="CE501" s="37"/>
      <c r="CF501" s="37"/>
      <c r="CG501" s="37"/>
      <c r="CH501" s="37"/>
      <c r="CI501" s="37"/>
      <c r="CJ501" s="37"/>
      <c r="CK501" s="37"/>
      <c r="CL501" s="37"/>
      <c r="CM501" s="37"/>
      <c r="CN501" s="37"/>
      <c r="CO501" s="37"/>
      <c r="CP501" s="37"/>
      <c r="CQ501" s="37"/>
      <c r="CR501" s="37"/>
      <c r="CS501" s="37"/>
      <c r="CT501" s="37"/>
      <c r="CU501" s="37"/>
      <c r="CV501" s="37"/>
      <c r="CW501" s="37"/>
      <c r="CX501" s="37"/>
      <c r="CY501" s="37"/>
      <c r="CZ501" s="37"/>
      <c r="DA501" s="37"/>
      <c r="DB501" s="37"/>
      <c r="DC501" s="37"/>
      <c r="DD501" s="37"/>
      <c r="DE501" s="37"/>
      <c r="DF501" s="37"/>
      <c r="DG501" s="37"/>
      <c r="DH501" s="37"/>
      <c r="DI501" s="37"/>
      <c r="DJ501" s="37"/>
      <c r="DK501" s="37"/>
      <c r="DL501" s="37"/>
      <c r="DM501" s="37"/>
      <c r="DN501" s="37"/>
      <c r="DO501" s="37"/>
      <c r="DP501" s="37"/>
      <c r="DQ501" s="37"/>
      <c r="DR501" s="37"/>
      <c r="DS501" s="37"/>
      <c r="DT501" s="37"/>
      <c r="DU501" s="37"/>
      <c r="DV501" s="37"/>
      <c r="DW501" s="37"/>
      <c r="DX501" s="37"/>
      <c r="DY501" s="37"/>
      <c r="DZ501" s="37"/>
      <c r="EA501" s="37"/>
      <c r="EB501" s="37"/>
      <c r="EC501" s="37"/>
      <c r="ED501" s="37"/>
      <c r="EE501" s="37"/>
      <c r="EF501" s="37"/>
      <c r="EG501" s="37"/>
      <c r="EH501" s="37"/>
      <c r="EI501" s="37"/>
      <c r="EJ501" s="37"/>
      <c r="EK501" s="37"/>
      <c r="EL501" s="37"/>
      <c r="EM501" s="37"/>
      <c r="EN501" s="37"/>
      <c r="EO501" s="37"/>
      <c r="EP501" s="37"/>
      <c r="EQ501" s="37"/>
      <c r="ER501" s="37"/>
      <c r="ES501" s="37"/>
      <c r="ET501" s="37"/>
      <c r="EU501" s="37"/>
      <c r="EV501" s="37"/>
      <c r="EW501" s="37"/>
      <c r="EX501" s="37"/>
      <c r="EY501" s="37"/>
      <c r="EZ501" s="37"/>
      <c r="FA501" s="37"/>
      <c r="FB501" s="37"/>
      <c r="FC501" s="37"/>
      <c r="FD501" s="37"/>
      <c r="FE501" s="37"/>
      <c r="FF501" s="37"/>
      <c r="FG501" s="37"/>
      <c r="FH501" s="37"/>
      <c r="FI501" s="37"/>
      <c r="FJ501" s="37"/>
      <c r="FK501" s="37"/>
      <c r="FL501" s="37"/>
      <c r="FM501" s="37"/>
      <c r="FN501" s="37"/>
      <c r="FO501" s="37"/>
      <c r="FP501" s="37"/>
      <c r="FQ501" s="37"/>
      <c r="FR501" s="37"/>
      <c r="FS501" s="37"/>
      <c r="FT501" s="37"/>
      <c r="FU501" s="37"/>
      <c r="FV501" s="37"/>
      <c r="FW501" s="37"/>
      <c r="FX501" s="37"/>
      <c r="FY501" s="37"/>
      <c r="FZ501" s="37"/>
      <c r="GA501" s="37"/>
      <c r="GB501" s="37"/>
      <c r="GC501" s="37"/>
      <c r="GD501" s="37"/>
      <c r="GE501" s="37"/>
      <c r="GF501" s="37"/>
      <c r="GG501" s="37"/>
      <c r="GH501" s="37"/>
      <c r="GI501" s="37"/>
      <c r="GJ501" s="37"/>
      <c r="GK501" s="37"/>
      <c r="GL501" s="37"/>
      <c r="GM501" s="37"/>
      <c r="GN501" s="37"/>
      <c r="GO501" s="37"/>
      <c r="GP501" s="37"/>
      <c r="GQ501" s="37"/>
      <c r="GR501" s="37"/>
      <c r="GS501" s="37"/>
      <c r="GT501" s="37"/>
      <c r="GU501" s="37"/>
      <c r="GV501" s="37"/>
      <c r="GW501" s="37"/>
      <c r="GX501" s="37"/>
      <c r="GY501" s="37"/>
      <c r="GZ501" s="37"/>
      <c r="HA501" s="37"/>
      <c r="HB501" s="37"/>
      <c r="HC501" s="37"/>
      <c r="HD501" s="37"/>
      <c r="HE501" s="37"/>
      <c r="HF501" s="37"/>
      <c r="HG501" s="37"/>
      <c r="HH501" s="37"/>
      <c r="HI501" s="37"/>
      <c r="HJ501" s="37"/>
      <c r="HK501" s="37"/>
      <c r="HL501" s="37"/>
      <c r="HM501" s="37"/>
      <c r="HN501" s="37"/>
      <c r="HO501" s="37"/>
      <c r="HP501" s="37"/>
      <c r="HQ501" s="37"/>
      <c r="HR501" s="37"/>
      <c r="HS501" s="37"/>
      <c r="HT501" s="37"/>
      <c r="HU501" s="37"/>
      <c r="HV501" s="37"/>
      <c r="HW501" s="37"/>
      <c r="HX501" s="37"/>
      <c r="HY501" s="37"/>
      <c r="HZ501" s="37"/>
      <c r="IA501" s="37"/>
      <c r="IB501" s="37"/>
      <c r="IC501" s="37"/>
      <c r="ID501" s="37"/>
      <c r="IE501" s="37"/>
      <c r="IF501" s="37"/>
      <c r="IG501" s="37"/>
      <c r="IH501" s="37"/>
      <c r="II501" s="37"/>
      <c r="IJ501" s="37"/>
      <c r="IK501" s="37"/>
      <c r="IL501" s="37"/>
    </row>
    <row r="502" spans="1:246" x14ac:dyDescent="0.2">
      <c r="A502" s="53" t="s">
        <v>175</v>
      </c>
      <c r="B502" s="54" t="s">
        <v>168</v>
      </c>
      <c r="C502" s="54" t="s">
        <v>169</v>
      </c>
      <c r="D502" s="54" t="s">
        <v>176</v>
      </c>
      <c r="E502" s="54" t="s">
        <v>170</v>
      </c>
      <c r="F502" s="55">
        <v>1.332273</v>
      </c>
      <c r="G502" s="55">
        <v>1.3316399999999999</v>
      </c>
      <c r="H502" s="55">
        <v>1.332927</v>
      </c>
      <c r="I502" s="55">
        <v>1.327877</v>
      </c>
      <c r="J502" s="55">
        <v>1.320506</v>
      </c>
      <c r="K502" s="55">
        <v>1.194761</v>
      </c>
      <c r="L502" s="55">
        <v>1.219471</v>
      </c>
      <c r="M502" s="55">
        <v>1.2427459999999999</v>
      </c>
      <c r="N502" s="55">
        <v>1.3114290000000002</v>
      </c>
      <c r="O502" s="55">
        <v>1.3202579999999999</v>
      </c>
      <c r="P502" s="55">
        <v>1.320541</v>
      </c>
      <c r="Q502" s="55">
        <v>1.3036729999999999</v>
      </c>
      <c r="R502" s="55">
        <v>1.2872969999999999</v>
      </c>
      <c r="S502" s="55">
        <v>1.2830549999999998</v>
      </c>
      <c r="T502" s="55">
        <v>1.3160879999999999</v>
      </c>
      <c r="U502" s="55">
        <v>1.312289</v>
      </c>
      <c r="V502" s="55">
        <v>1.2895239999999999</v>
      </c>
      <c r="W502" s="55">
        <v>1.303733</v>
      </c>
      <c r="X502" s="55">
        <v>1.3358729999999999</v>
      </c>
      <c r="Y502" s="55">
        <v>1.3067770000000001</v>
      </c>
      <c r="Z502" s="55">
        <v>1.29928</v>
      </c>
      <c r="AA502" s="55">
        <v>1.309863</v>
      </c>
      <c r="AB502" s="55">
        <v>1.2794379999999999</v>
      </c>
      <c r="AC502" s="55">
        <v>1.300921</v>
      </c>
      <c r="AD502" s="55">
        <v>1.3312250000000001</v>
      </c>
      <c r="AE502" s="55">
        <v>1.316603</v>
      </c>
      <c r="AF502" s="55">
        <v>1.3315110000000001</v>
      </c>
      <c r="AG502" s="55">
        <v>1.3399190000000001</v>
      </c>
      <c r="AH502" s="55">
        <v>1.3847069999999999</v>
      </c>
      <c r="AI502" s="55">
        <v>1.391384</v>
      </c>
      <c r="AJ502" s="55">
        <v>1.4065179999999999</v>
      </c>
      <c r="AK502" s="55">
        <v>1.4627860000000001</v>
      </c>
      <c r="AL502" s="55">
        <v>1.486229</v>
      </c>
      <c r="AM502" s="55">
        <v>1.4377409999999999</v>
      </c>
      <c r="AN502" s="55">
        <v>1.4419389999999999</v>
      </c>
      <c r="AO502" s="55">
        <v>1.4670399999999999</v>
      </c>
      <c r="AP502" s="55">
        <v>1.589893</v>
      </c>
      <c r="AQ502" s="55">
        <v>1.628004</v>
      </c>
      <c r="AR502" s="55">
        <v>1.62358</v>
      </c>
      <c r="AS502" s="55">
        <v>1.5856700000000001</v>
      </c>
      <c r="AT502" s="55">
        <v>1.604757</v>
      </c>
      <c r="AU502" s="55">
        <v>1.6447310000000002</v>
      </c>
      <c r="AV502" s="55">
        <v>1.6883220000000001</v>
      </c>
      <c r="AW502" s="55">
        <v>1.674277</v>
      </c>
      <c r="AX502" s="55">
        <v>1.7085830000000002</v>
      </c>
      <c r="AY502" s="55">
        <v>1.785712</v>
      </c>
      <c r="AZ502" s="55">
        <v>1.819159</v>
      </c>
      <c r="BA502" s="55">
        <v>1.7702089999999999</v>
      </c>
      <c r="BB502" s="55">
        <v>1.781393</v>
      </c>
      <c r="BC502" s="55">
        <v>1.8191549999999999</v>
      </c>
      <c r="BD502" s="55">
        <v>1.8695220000000001</v>
      </c>
      <c r="BE502" s="55">
        <v>1.883529</v>
      </c>
      <c r="BF502" s="55">
        <v>1.8728799999999999</v>
      </c>
      <c r="BG502" s="55"/>
      <c r="BH502" s="38"/>
      <c r="BI502" s="54"/>
      <c r="BJ502" s="54"/>
      <c r="BK502" s="55"/>
      <c r="BL502" s="55"/>
      <c r="BM502" s="55"/>
      <c r="BN502" s="55"/>
      <c r="BO502" s="2"/>
      <c r="BP502" s="2"/>
      <c r="BQ502" s="2"/>
      <c r="BR502" s="37"/>
      <c r="BS502" s="37"/>
      <c r="BT502" s="37"/>
      <c r="BU502" s="37"/>
      <c r="BV502" s="37"/>
      <c r="BW502" s="37"/>
      <c r="BX502" s="37"/>
      <c r="BY502" s="37"/>
      <c r="BZ502" s="37"/>
      <c r="CA502" s="37"/>
      <c r="CB502" s="37"/>
      <c r="CC502" s="37"/>
      <c r="CD502" s="37"/>
      <c r="CE502" s="37"/>
      <c r="CF502" s="37"/>
      <c r="CG502" s="37"/>
      <c r="CH502" s="37"/>
      <c r="CI502" s="37"/>
      <c r="CJ502" s="37"/>
      <c r="CK502" s="37"/>
      <c r="CL502" s="37"/>
      <c r="CM502" s="37"/>
      <c r="CN502" s="37"/>
      <c r="CO502" s="37"/>
      <c r="CP502" s="37"/>
      <c r="CQ502" s="37"/>
      <c r="CR502" s="37"/>
      <c r="CS502" s="37"/>
      <c r="CT502" s="37"/>
      <c r="CU502" s="37"/>
      <c r="CV502" s="37"/>
      <c r="CW502" s="37"/>
      <c r="CX502" s="37"/>
      <c r="CY502" s="37"/>
      <c r="CZ502" s="37"/>
      <c r="DA502" s="37"/>
      <c r="DB502" s="37"/>
      <c r="DC502" s="37"/>
      <c r="DD502" s="37"/>
      <c r="DE502" s="37"/>
      <c r="DF502" s="37"/>
      <c r="DG502" s="37"/>
      <c r="DH502" s="37"/>
      <c r="DI502" s="37"/>
      <c r="DJ502" s="37"/>
      <c r="DK502" s="37"/>
      <c r="DL502" s="37"/>
      <c r="DM502" s="37"/>
      <c r="DN502" s="37"/>
      <c r="DO502" s="37"/>
      <c r="DP502" s="37"/>
      <c r="DQ502" s="37"/>
      <c r="DR502" s="37"/>
      <c r="DS502" s="37"/>
      <c r="DT502" s="37"/>
      <c r="DU502" s="37"/>
      <c r="DV502" s="37"/>
      <c r="DW502" s="37"/>
      <c r="DX502" s="37"/>
      <c r="DY502" s="37"/>
      <c r="DZ502" s="37"/>
      <c r="EA502" s="37"/>
      <c r="EB502" s="37"/>
      <c r="EC502" s="37"/>
      <c r="ED502" s="37"/>
      <c r="EE502" s="37"/>
      <c r="EF502" s="37"/>
      <c r="EG502" s="37"/>
      <c r="EH502" s="37"/>
      <c r="EI502" s="37"/>
      <c r="EJ502" s="37"/>
      <c r="EK502" s="37"/>
      <c r="EL502" s="37"/>
      <c r="EM502" s="37"/>
      <c r="EN502" s="37"/>
      <c r="EO502" s="37"/>
      <c r="EP502" s="37"/>
      <c r="EQ502" s="37"/>
      <c r="ER502" s="37"/>
      <c r="ES502" s="37"/>
      <c r="ET502" s="37"/>
      <c r="EU502" s="37"/>
      <c r="EV502" s="37"/>
      <c r="EW502" s="37"/>
      <c r="EX502" s="37"/>
      <c r="EY502" s="37"/>
      <c r="EZ502" s="37"/>
      <c r="FA502" s="37"/>
      <c r="FB502" s="37"/>
      <c r="FC502" s="37"/>
      <c r="FD502" s="37"/>
      <c r="FE502" s="37"/>
      <c r="FF502" s="37"/>
      <c r="FG502" s="37"/>
      <c r="FH502" s="37"/>
      <c r="FI502" s="37"/>
      <c r="FJ502" s="37"/>
      <c r="FK502" s="37"/>
      <c r="FL502" s="37"/>
      <c r="FM502" s="37"/>
      <c r="FN502" s="37"/>
      <c r="FO502" s="37"/>
      <c r="FP502" s="37"/>
      <c r="FQ502" s="37"/>
      <c r="FR502" s="37"/>
      <c r="FS502" s="37"/>
      <c r="FT502" s="37"/>
      <c r="FU502" s="37"/>
      <c r="FV502" s="37"/>
      <c r="FW502" s="37"/>
      <c r="FX502" s="37"/>
      <c r="FY502" s="37"/>
      <c r="FZ502" s="37"/>
      <c r="GA502" s="37"/>
      <c r="GB502" s="37"/>
      <c r="GC502" s="37"/>
      <c r="GD502" s="37"/>
      <c r="GE502" s="37"/>
      <c r="GF502" s="37"/>
      <c r="GG502" s="37"/>
      <c r="GH502" s="37"/>
      <c r="GI502" s="37"/>
      <c r="GJ502" s="37"/>
      <c r="GK502" s="37"/>
      <c r="GL502" s="37"/>
      <c r="GM502" s="37"/>
      <c r="GN502" s="37"/>
      <c r="GO502" s="37"/>
      <c r="GP502" s="37"/>
      <c r="GQ502" s="37"/>
      <c r="GR502" s="37"/>
      <c r="GS502" s="37"/>
      <c r="GT502" s="37"/>
      <c r="GU502" s="37"/>
      <c r="GV502" s="37"/>
      <c r="GW502" s="37"/>
      <c r="GX502" s="37"/>
      <c r="GY502" s="37"/>
      <c r="GZ502" s="37"/>
      <c r="HA502" s="37"/>
      <c r="HB502" s="37"/>
      <c r="HC502" s="37"/>
      <c r="HD502" s="37"/>
      <c r="HE502" s="37"/>
      <c r="HF502" s="37"/>
      <c r="HG502" s="37"/>
      <c r="HH502" s="37"/>
      <c r="HI502" s="37"/>
      <c r="HJ502" s="37"/>
      <c r="HK502" s="37"/>
      <c r="HL502" s="37"/>
      <c r="HM502" s="37"/>
      <c r="HN502" s="37"/>
      <c r="HO502" s="37"/>
      <c r="HP502" s="37"/>
      <c r="HQ502" s="37"/>
      <c r="HR502" s="37"/>
      <c r="HS502" s="37"/>
      <c r="HT502" s="37"/>
      <c r="HU502" s="37"/>
      <c r="HV502" s="37"/>
      <c r="HW502" s="37"/>
      <c r="HX502" s="37"/>
      <c r="HY502" s="37"/>
      <c r="HZ502" s="37"/>
      <c r="IA502" s="37"/>
      <c r="IB502" s="37"/>
      <c r="IC502" s="37"/>
      <c r="ID502" s="37"/>
      <c r="IE502" s="37"/>
      <c r="IF502" s="37"/>
      <c r="IG502" s="37"/>
      <c r="IH502" s="37"/>
      <c r="II502" s="37"/>
      <c r="IJ502" s="37"/>
      <c r="IK502" s="37"/>
      <c r="IL502" s="37"/>
    </row>
    <row r="503" spans="1:246" x14ac:dyDescent="0.2">
      <c r="A503" s="53" t="s">
        <v>175</v>
      </c>
      <c r="B503" s="54" t="s">
        <v>112</v>
      </c>
      <c r="C503" s="54" t="s">
        <v>113</v>
      </c>
      <c r="D503" s="54" t="s">
        <v>176</v>
      </c>
      <c r="E503" s="54" t="s">
        <v>114</v>
      </c>
      <c r="F503" s="2">
        <v>5.6146000000000001E-2</v>
      </c>
      <c r="G503" s="2">
        <v>5.8317000000000001E-2</v>
      </c>
      <c r="H503" s="2">
        <v>5.8194999999999997E-2</v>
      </c>
      <c r="I503" s="2">
        <v>6.7351999999999995E-2</v>
      </c>
      <c r="J503" s="2">
        <v>8.1633999999999998E-2</v>
      </c>
      <c r="K503" s="2">
        <v>7.9410999999999995E-2</v>
      </c>
      <c r="L503" s="2">
        <v>9.9221000000000004E-2</v>
      </c>
      <c r="M503" s="2">
        <v>0.11366900000000001</v>
      </c>
      <c r="N503" s="2">
        <v>0.12181599999999999</v>
      </c>
      <c r="O503" s="2">
        <v>0.139072</v>
      </c>
      <c r="P503" s="2">
        <v>0.17025599999999999</v>
      </c>
      <c r="Q503" s="2">
        <v>0.18277099999999999</v>
      </c>
      <c r="R503" s="2">
        <v>0.18224799999999999</v>
      </c>
      <c r="S503" s="2">
        <v>0.22309100000000001</v>
      </c>
      <c r="T503" s="2">
        <v>0.21671899999999999</v>
      </c>
      <c r="U503" s="2">
        <v>0.232461</v>
      </c>
      <c r="V503" s="2">
        <v>0.24596899999999999</v>
      </c>
      <c r="W503" s="2">
        <v>0.28284100000000001</v>
      </c>
      <c r="X503" s="2">
        <v>0.30552600000000002</v>
      </c>
      <c r="Y503" s="2">
        <v>0.34469899999999998</v>
      </c>
      <c r="Z503" s="2">
        <v>0.34258899999999998</v>
      </c>
      <c r="AA503" s="2">
        <v>0.322994</v>
      </c>
      <c r="AB503" s="2">
        <v>0.34660999999999997</v>
      </c>
      <c r="AC503" s="2">
        <v>0.34057199999999999</v>
      </c>
      <c r="AD503" s="2">
        <v>0.39478000000000002</v>
      </c>
      <c r="AE503" s="2">
        <v>0.40626800000000002</v>
      </c>
      <c r="AF503" s="2">
        <v>0.428921</v>
      </c>
      <c r="AG503" s="2">
        <v>0.44</v>
      </c>
      <c r="AH503" s="2">
        <v>0.45433899999999999</v>
      </c>
      <c r="AI503" s="2">
        <v>0.47047</v>
      </c>
      <c r="AJ503" s="2">
        <v>0.477157</v>
      </c>
      <c r="AK503" s="2">
        <v>0.51333099999999998</v>
      </c>
      <c r="AL503" s="2">
        <v>0.53941799999999995</v>
      </c>
      <c r="AM503" s="2">
        <v>0.56434200000000001</v>
      </c>
      <c r="AN503" s="2">
        <v>0.57969700000000002</v>
      </c>
      <c r="AO503" s="2">
        <v>0.59609800000000002</v>
      </c>
      <c r="AP503" s="2">
        <v>0.67959800000000004</v>
      </c>
      <c r="AQ503" s="2">
        <v>0.72881019999999996</v>
      </c>
      <c r="AR503" s="2">
        <v>0.70630919999999997</v>
      </c>
      <c r="AS503" s="2">
        <v>0.74996819999999997</v>
      </c>
      <c r="AT503" s="2">
        <v>0.76384200000000002</v>
      </c>
      <c r="AU503" s="2">
        <v>0.8234016999999999</v>
      </c>
      <c r="AV503" s="2">
        <v>0.8589118</v>
      </c>
      <c r="AW503" s="2">
        <v>0.86471699999999996</v>
      </c>
      <c r="AX503" s="2">
        <v>0.94035599999999997</v>
      </c>
      <c r="AY503" s="2">
        <v>0.95618099999999995</v>
      </c>
      <c r="AZ503" s="2">
        <v>1.0086489999999999</v>
      </c>
      <c r="BA503" s="2">
        <v>0.98602400000000001</v>
      </c>
      <c r="BB503" s="2">
        <v>1.009063</v>
      </c>
      <c r="BC503" s="2">
        <v>1.06593</v>
      </c>
      <c r="BD503" s="2">
        <v>1.21555971</v>
      </c>
      <c r="BE503" s="2">
        <v>1.2477389999999999</v>
      </c>
      <c r="BF503" s="2">
        <v>1.2688960200000001</v>
      </c>
      <c r="BG503" s="58">
        <f>BF503+(BF503*BQ503)</f>
        <v>1.32517930407574</v>
      </c>
      <c r="BH503" s="38"/>
      <c r="BI503" s="54" t="s">
        <v>175</v>
      </c>
      <c r="BJ503" s="54" t="s">
        <v>115</v>
      </c>
      <c r="BK503" s="2"/>
      <c r="BL503" s="2"/>
      <c r="BM503" s="2">
        <v>1.2426700000000002</v>
      </c>
      <c r="BN503" s="2">
        <v>1.29779</v>
      </c>
      <c r="BO503" s="57"/>
      <c r="BP503" s="57"/>
      <c r="BQ503" s="57">
        <f>(BN503-BM503)/BM503</f>
        <v>4.4356104194999336E-2</v>
      </c>
      <c r="BR503" s="37"/>
      <c r="BS503" s="37"/>
      <c r="BT503" s="37"/>
      <c r="BU503" s="37"/>
      <c r="BV503" s="37"/>
      <c r="BW503" s="37"/>
      <c r="BX503" s="37"/>
      <c r="BY503" s="37"/>
      <c r="BZ503" s="37"/>
      <c r="CA503" s="37"/>
      <c r="CB503" s="37"/>
      <c r="CC503" s="37"/>
      <c r="CD503" s="37"/>
      <c r="CE503" s="37"/>
      <c r="CF503" s="37"/>
      <c r="CG503" s="37"/>
      <c r="CH503" s="37"/>
      <c r="CI503" s="37"/>
      <c r="CJ503" s="37"/>
      <c r="CK503" s="37"/>
      <c r="CL503" s="37"/>
      <c r="CM503" s="37"/>
      <c r="CN503" s="37"/>
      <c r="CO503" s="37"/>
      <c r="CP503" s="37"/>
      <c r="CQ503" s="37"/>
      <c r="CR503" s="37"/>
      <c r="CS503" s="37"/>
      <c r="CT503" s="37"/>
      <c r="CU503" s="37"/>
      <c r="CV503" s="37"/>
      <c r="CW503" s="37"/>
      <c r="CX503" s="37"/>
      <c r="CY503" s="37"/>
      <c r="CZ503" s="37"/>
      <c r="DA503" s="37"/>
      <c r="DB503" s="37"/>
      <c r="DC503" s="37"/>
      <c r="DD503" s="37"/>
      <c r="DE503" s="37"/>
      <c r="DF503" s="37"/>
      <c r="DG503" s="37"/>
      <c r="DH503" s="37"/>
      <c r="DI503" s="37"/>
      <c r="DJ503" s="37"/>
      <c r="DK503" s="37"/>
      <c r="DL503" s="37"/>
      <c r="DM503" s="37"/>
      <c r="DN503" s="37"/>
      <c r="DO503" s="37"/>
      <c r="DP503" s="37"/>
      <c r="DQ503" s="37"/>
      <c r="DR503" s="37"/>
      <c r="DS503" s="37"/>
      <c r="DT503" s="37"/>
      <c r="DU503" s="37"/>
      <c r="DV503" s="37"/>
      <c r="DW503" s="37"/>
      <c r="DX503" s="37"/>
      <c r="DY503" s="37"/>
      <c r="DZ503" s="37"/>
      <c r="EA503" s="37"/>
      <c r="EB503" s="37"/>
      <c r="EC503" s="37"/>
      <c r="ED503" s="37"/>
      <c r="EE503" s="37"/>
      <c r="EF503" s="37"/>
      <c r="EG503" s="37"/>
      <c r="EH503" s="37"/>
      <c r="EI503" s="37"/>
      <c r="EJ503" s="37"/>
      <c r="EK503" s="37"/>
      <c r="EL503" s="37"/>
      <c r="EM503" s="37"/>
      <c r="EN503" s="37"/>
      <c r="EO503" s="37"/>
      <c r="EP503" s="37"/>
      <c r="EQ503" s="37"/>
      <c r="ER503" s="37"/>
      <c r="ES503" s="37"/>
      <c r="ET503" s="37"/>
      <c r="EU503" s="37"/>
      <c r="EV503" s="37"/>
      <c r="EW503" s="37"/>
      <c r="EX503" s="37"/>
      <c r="EY503" s="37"/>
      <c r="EZ503" s="37"/>
      <c r="FA503" s="37"/>
      <c r="FB503" s="37"/>
      <c r="FC503" s="37"/>
      <c r="FD503" s="37"/>
      <c r="FE503" s="37"/>
      <c r="FF503" s="37"/>
      <c r="FG503" s="37"/>
      <c r="FH503" s="37"/>
      <c r="FI503" s="37"/>
      <c r="FJ503" s="37"/>
      <c r="FK503" s="37"/>
      <c r="FL503" s="37"/>
      <c r="FM503" s="37"/>
      <c r="FN503" s="37"/>
      <c r="FO503" s="37"/>
      <c r="FP503" s="37"/>
      <c r="FQ503" s="37"/>
      <c r="FR503" s="37"/>
      <c r="FS503" s="37"/>
      <c r="FT503" s="37"/>
      <c r="FU503" s="37"/>
      <c r="FV503" s="37"/>
      <c r="FW503" s="37"/>
      <c r="FX503" s="37"/>
      <c r="FY503" s="37"/>
      <c r="FZ503" s="37"/>
      <c r="GA503" s="37"/>
      <c r="GB503" s="37"/>
      <c r="GC503" s="37"/>
      <c r="GD503" s="37"/>
      <c r="GE503" s="37"/>
      <c r="GF503" s="37"/>
      <c r="GG503" s="37"/>
      <c r="GH503" s="37"/>
      <c r="GI503" s="37"/>
      <c r="GJ503" s="37"/>
      <c r="GK503" s="37"/>
      <c r="GL503" s="37"/>
      <c r="GM503" s="37"/>
      <c r="GN503" s="37"/>
      <c r="GO503" s="37"/>
      <c r="GP503" s="37"/>
      <c r="GQ503" s="37"/>
      <c r="GR503" s="37"/>
      <c r="GS503" s="37"/>
      <c r="GT503" s="37"/>
      <c r="GU503" s="37"/>
      <c r="GV503" s="37"/>
      <c r="GW503" s="37"/>
      <c r="GX503" s="37"/>
      <c r="GY503" s="37"/>
      <c r="GZ503" s="37"/>
      <c r="HA503" s="37"/>
      <c r="HB503" s="37"/>
      <c r="HC503" s="37"/>
      <c r="HD503" s="37"/>
      <c r="HE503" s="37"/>
      <c r="HF503" s="37"/>
      <c r="HG503" s="37"/>
      <c r="HH503" s="37"/>
      <c r="HI503" s="37"/>
      <c r="HJ503" s="37"/>
      <c r="HK503" s="37"/>
      <c r="HL503" s="37"/>
      <c r="HM503" s="37"/>
      <c r="HN503" s="37"/>
      <c r="HO503" s="37"/>
      <c r="HP503" s="37"/>
      <c r="HQ503" s="37"/>
      <c r="HR503" s="37"/>
      <c r="HS503" s="37"/>
      <c r="HT503" s="37"/>
      <c r="HU503" s="37"/>
      <c r="HV503" s="37"/>
      <c r="HW503" s="37"/>
      <c r="HX503" s="37"/>
      <c r="HY503" s="37"/>
      <c r="HZ503" s="37"/>
      <c r="IA503" s="37"/>
      <c r="IB503" s="37"/>
      <c r="IC503" s="37"/>
      <c r="ID503" s="37"/>
      <c r="IE503" s="37"/>
      <c r="IF503" s="37"/>
      <c r="IG503" s="37"/>
      <c r="IH503" s="37"/>
      <c r="II503" s="37"/>
      <c r="IJ503" s="37"/>
      <c r="IK503" s="37"/>
      <c r="IL503" s="37"/>
    </row>
    <row r="504" spans="1:246" x14ac:dyDescent="0.2">
      <c r="A504" s="49" t="s">
        <v>177</v>
      </c>
      <c r="B504" s="50" t="s">
        <v>163</v>
      </c>
      <c r="C504" s="50" t="s">
        <v>164</v>
      </c>
      <c r="D504" s="50" t="s">
        <v>177</v>
      </c>
      <c r="E504" s="50" t="s">
        <v>166</v>
      </c>
      <c r="F504" s="1">
        <v>59.912391999999997</v>
      </c>
      <c r="G504" s="1">
        <v>62.847616000000002</v>
      </c>
      <c r="H504" s="1">
        <v>62.395864000000003</v>
      </c>
      <c r="I504" s="1">
        <v>63.461432000000002</v>
      </c>
      <c r="J504" s="1">
        <v>63.435735999999999</v>
      </c>
      <c r="K504" s="1">
        <v>63.882393</v>
      </c>
      <c r="L504" s="1">
        <v>64.303085999999993</v>
      </c>
      <c r="M504" s="1">
        <v>73.752008000000004</v>
      </c>
      <c r="N504" s="1">
        <v>72.340999999999994</v>
      </c>
      <c r="O504" s="1">
        <v>78.723839999999996</v>
      </c>
      <c r="P504" s="1">
        <v>81.771416000000002</v>
      </c>
      <c r="Q504" s="1">
        <v>89.398015999999998</v>
      </c>
      <c r="R504" s="1">
        <v>78.252368000000004</v>
      </c>
      <c r="S504" s="1">
        <v>57.088608000000001</v>
      </c>
      <c r="T504" s="1">
        <v>61.309927999999999</v>
      </c>
      <c r="U504" s="1">
        <v>65.484592000000006</v>
      </c>
      <c r="V504" s="1">
        <v>63.963304000000001</v>
      </c>
      <c r="W504" s="1">
        <v>63.248199999999997</v>
      </c>
      <c r="X504" s="1">
        <v>60.316104000000003</v>
      </c>
      <c r="Y504" s="1">
        <v>66.667472000000004</v>
      </c>
      <c r="Z504" s="1">
        <v>73.413618999999997</v>
      </c>
      <c r="AA504" s="1">
        <v>69.404995</v>
      </c>
      <c r="AB504" s="1">
        <v>75.272245999999996</v>
      </c>
      <c r="AC504" s="1">
        <v>69.156412000000003</v>
      </c>
      <c r="AD504" s="1">
        <v>78.782787999999996</v>
      </c>
      <c r="AE504" s="1">
        <v>73.642600000000002</v>
      </c>
      <c r="AF504" s="1">
        <v>74.873163000000005</v>
      </c>
      <c r="AG504" s="1">
        <v>72.644352999999995</v>
      </c>
      <c r="AH504" s="1">
        <v>70.840361000000001</v>
      </c>
      <c r="AI504" s="1">
        <v>67.435908999999995</v>
      </c>
      <c r="AJ504" s="1">
        <v>70.966095999999993</v>
      </c>
      <c r="AK504" s="1">
        <v>70.903800000000004</v>
      </c>
      <c r="AL504" s="1">
        <v>63.509903999999999</v>
      </c>
      <c r="AM504" s="1">
        <v>65.443700000000007</v>
      </c>
      <c r="AN504" s="1">
        <v>66.8232</v>
      </c>
      <c r="AO504" s="1">
        <v>60.427947000000003</v>
      </c>
      <c r="AP504" s="1">
        <v>62.245600000000003</v>
      </c>
      <c r="AQ504" s="1">
        <v>63.563544</v>
      </c>
      <c r="AR504" s="1">
        <v>62.401654000000001</v>
      </c>
      <c r="AS504" s="1">
        <v>64.314701999999997</v>
      </c>
      <c r="AT504" s="1">
        <v>67.594464000000002</v>
      </c>
      <c r="AU504" s="1">
        <v>61.887203</v>
      </c>
      <c r="AV504" s="1">
        <v>61.785249</v>
      </c>
      <c r="AW504" s="1">
        <v>56.062323999999997</v>
      </c>
      <c r="AX504" s="1">
        <v>59.078023999999999</v>
      </c>
      <c r="AY504" s="1">
        <v>61.487381999999997</v>
      </c>
      <c r="AZ504" s="1">
        <v>66.139146999999994</v>
      </c>
      <c r="BA504" s="1">
        <v>65.835370999999995</v>
      </c>
      <c r="BB504" s="1">
        <v>58.637861999999998</v>
      </c>
      <c r="BC504" s="1">
        <v>52.104291000000003</v>
      </c>
      <c r="BD504" s="1">
        <v>48.444515000000003</v>
      </c>
      <c r="BE504" s="1">
        <v>48.855187000000001</v>
      </c>
      <c r="BF504" s="1">
        <v>55.196178000000003</v>
      </c>
      <c r="BG504" s="1"/>
      <c r="BH504" s="38"/>
      <c r="BI504" s="50"/>
      <c r="BJ504" s="50"/>
      <c r="BK504" s="70"/>
      <c r="BL504" s="70"/>
      <c r="BM504" s="1"/>
      <c r="BN504" s="1"/>
      <c r="BO504" s="1"/>
      <c r="BP504" s="1"/>
      <c r="BQ504" s="1"/>
      <c r="BR504" s="37"/>
      <c r="BS504" s="37"/>
      <c r="BT504" s="37"/>
      <c r="BU504" s="37"/>
      <c r="BV504" s="37"/>
      <c r="BW504" s="37"/>
      <c r="BX504" s="37"/>
      <c r="BY504" s="37"/>
      <c r="BZ504" s="37"/>
      <c r="CA504" s="37"/>
      <c r="CB504" s="37"/>
      <c r="CC504" s="37"/>
      <c r="CD504" s="37"/>
      <c r="CE504" s="37"/>
      <c r="CF504" s="37"/>
      <c r="CG504" s="37"/>
      <c r="CH504" s="37"/>
      <c r="CI504" s="37"/>
      <c r="CJ504" s="37"/>
      <c r="CK504" s="37"/>
      <c r="CL504" s="37"/>
      <c r="CM504" s="37"/>
      <c r="CN504" s="37"/>
      <c r="CO504" s="37"/>
      <c r="CP504" s="37"/>
      <c r="CQ504" s="37"/>
      <c r="CR504" s="37"/>
      <c r="CS504" s="37"/>
      <c r="CT504" s="37"/>
      <c r="CU504" s="37"/>
      <c r="CV504" s="37"/>
      <c r="CW504" s="37"/>
      <c r="CX504" s="37"/>
      <c r="CY504" s="37"/>
      <c r="CZ504" s="37"/>
      <c r="DA504" s="37"/>
      <c r="DB504" s="37"/>
      <c r="DC504" s="37"/>
      <c r="DD504" s="37"/>
      <c r="DE504" s="37"/>
      <c r="DF504" s="37"/>
      <c r="DG504" s="37"/>
      <c r="DH504" s="37"/>
      <c r="DI504" s="37"/>
      <c r="DJ504" s="37"/>
      <c r="DK504" s="37"/>
      <c r="DL504" s="37"/>
      <c r="DM504" s="37"/>
      <c r="DN504" s="37"/>
      <c r="DO504" s="37"/>
      <c r="DP504" s="37"/>
      <c r="DQ504" s="37"/>
      <c r="DR504" s="37"/>
      <c r="DS504" s="37"/>
      <c r="DT504" s="37"/>
      <c r="DU504" s="37"/>
      <c r="DV504" s="37"/>
      <c r="DW504" s="37"/>
      <c r="DX504" s="37"/>
      <c r="DY504" s="37"/>
      <c r="DZ504" s="37"/>
      <c r="EA504" s="37"/>
      <c r="EB504" s="37"/>
      <c r="EC504" s="37"/>
      <c r="ED504" s="37"/>
      <c r="EE504" s="37"/>
      <c r="EF504" s="37"/>
      <c r="EG504" s="37"/>
      <c r="EH504" s="37"/>
      <c r="EI504" s="37"/>
      <c r="EJ504" s="37"/>
      <c r="EK504" s="37"/>
      <c r="EL504" s="37"/>
      <c r="EM504" s="37"/>
      <c r="EN504" s="37"/>
      <c r="EO504" s="37"/>
      <c r="EP504" s="37"/>
      <c r="EQ504" s="37"/>
      <c r="ER504" s="37"/>
      <c r="ES504" s="37"/>
      <c r="ET504" s="37"/>
      <c r="EU504" s="37"/>
      <c r="EV504" s="37"/>
      <c r="EW504" s="37"/>
      <c r="EX504" s="37"/>
      <c r="EY504" s="37"/>
      <c r="EZ504" s="37"/>
      <c r="FA504" s="37"/>
      <c r="FB504" s="37"/>
      <c r="FC504" s="37"/>
      <c r="FD504" s="37"/>
      <c r="FE504" s="37"/>
      <c r="FF504" s="37"/>
      <c r="FG504" s="37"/>
      <c r="FH504" s="37"/>
      <c r="FI504" s="37"/>
      <c r="FJ504" s="37"/>
      <c r="FK504" s="37"/>
      <c r="FL504" s="37"/>
      <c r="FM504" s="37"/>
      <c r="FN504" s="37"/>
      <c r="FO504" s="37"/>
      <c r="FP504" s="37"/>
      <c r="FQ504" s="37"/>
      <c r="FR504" s="37"/>
      <c r="FS504" s="37"/>
      <c r="FT504" s="37"/>
      <c r="FU504" s="37"/>
      <c r="FV504" s="37"/>
      <c r="FW504" s="37"/>
      <c r="FX504" s="37"/>
      <c r="FY504" s="37"/>
      <c r="FZ504" s="37"/>
      <c r="GA504" s="37"/>
      <c r="GB504" s="37"/>
      <c r="GC504" s="37"/>
      <c r="GD504" s="37"/>
      <c r="GE504" s="37"/>
      <c r="GF504" s="37"/>
      <c r="GG504" s="37"/>
      <c r="GH504" s="37"/>
      <c r="GI504" s="37"/>
      <c r="GJ504" s="37"/>
      <c r="GK504" s="37"/>
      <c r="GL504" s="37"/>
      <c r="GM504" s="37"/>
      <c r="GN504" s="37"/>
      <c r="GO504" s="37"/>
      <c r="GP504" s="37"/>
      <c r="GQ504" s="37"/>
      <c r="GR504" s="37"/>
      <c r="GS504" s="37"/>
      <c r="GT504" s="37"/>
      <c r="GU504" s="37"/>
      <c r="GV504" s="37"/>
      <c r="GW504" s="37"/>
      <c r="GX504" s="37"/>
      <c r="GY504" s="37"/>
      <c r="GZ504" s="37"/>
      <c r="HA504" s="37"/>
      <c r="HB504" s="37"/>
      <c r="HC504" s="37"/>
      <c r="HD504" s="37"/>
      <c r="HE504" s="37"/>
      <c r="HF504" s="37"/>
      <c r="HG504" s="37"/>
      <c r="HH504" s="37"/>
      <c r="HI504" s="37"/>
      <c r="HJ504" s="37"/>
      <c r="HK504" s="37"/>
      <c r="HL504" s="37"/>
      <c r="HM504" s="37"/>
      <c r="HN504" s="37"/>
      <c r="HO504" s="37"/>
      <c r="HP504" s="37"/>
      <c r="HQ504" s="37"/>
      <c r="HR504" s="37"/>
      <c r="HS504" s="37"/>
      <c r="HT504" s="37"/>
      <c r="HU504" s="37"/>
      <c r="HV504" s="37"/>
      <c r="HW504" s="37"/>
      <c r="HX504" s="37"/>
      <c r="HY504" s="37"/>
      <c r="HZ504" s="37"/>
      <c r="IA504" s="37"/>
      <c r="IB504" s="37"/>
      <c r="IC504" s="37"/>
      <c r="ID504" s="37"/>
      <c r="IE504" s="37"/>
      <c r="IF504" s="37"/>
      <c r="IG504" s="37"/>
      <c r="IH504" s="37"/>
      <c r="II504" s="37"/>
      <c r="IJ504" s="37"/>
      <c r="IK504" s="37"/>
      <c r="IL504" s="37"/>
    </row>
    <row r="505" spans="1:246" x14ac:dyDescent="0.2">
      <c r="A505" s="53" t="s">
        <v>177</v>
      </c>
      <c r="B505" s="54" t="s">
        <v>168</v>
      </c>
      <c r="C505" s="54" t="s">
        <v>169</v>
      </c>
      <c r="D505" s="54" t="s">
        <v>177</v>
      </c>
      <c r="E505" s="54" t="s">
        <v>170</v>
      </c>
      <c r="F505" s="2">
        <v>17.378</v>
      </c>
      <c r="G505" s="2">
        <v>17.02</v>
      </c>
      <c r="H505" s="2">
        <v>17.100000000000001</v>
      </c>
      <c r="I505" s="2">
        <v>17.093</v>
      </c>
      <c r="J505" s="2">
        <v>16.880000000000003</v>
      </c>
      <c r="K505" s="2">
        <v>16.942</v>
      </c>
      <c r="L505" s="2">
        <v>17.256999999999998</v>
      </c>
      <c r="M505" s="2">
        <v>16.579000000000001</v>
      </c>
      <c r="N505" s="2">
        <v>17.064</v>
      </c>
      <c r="O505" s="2">
        <v>16.634999999999998</v>
      </c>
      <c r="P505" s="2">
        <v>17.002000000000002</v>
      </c>
      <c r="Q505" s="2">
        <v>17.141999999999999</v>
      </c>
      <c r="R505" s="2">
        <v>16.247</v>
      </c>
      <c r="S505" s="2">
        <v>16.925999999999998</v>
      </c>
      <c r="T505" s="2">
        <v>16.628999999999998</v>
      </c>
      <c r="U505" s="2">
        <v>16.831</v>
      </c>
      <c r="V505" s="2">
        <v>16.378999999999998</v>
      </c>
      <c r="W505" s="2">
        <v>16.065000000000001</v>
      </c>
      <c r="X505" s="2">
        <v>16.687999999999999</v>
      </c>
      <c r="Y505" s="2">
        <v>16.643000000000001</v>
      </c>
      <c r="Z505" s="2">
        <v>16.422999999999998</v>
      </c>
      <c r="AA505" s="2">
        <v>16.347999999999999</v>
      </c>
      <c r="AB505" s="2">
        <v>16.096</v>
      </c>
      <c r="AC505" s="2">
        <v>16.393000000000001</v>
      </c>
      <c r="AD505" s="2">
        <v>15.802000000000001</v>
      </c>
      <c r="AE505" s="2">
        <v>16.3</v>
      </c>
      <c r="AF505" s="2">
        <v>16.024999999999999</v>
      </c>
      <c r="AG505" s="2">
        <v>16.64</v>
      </c>
      <c r="AH505" s="2">
        <v>16.404</v>
      </c>
      <c r="AI505" s="2">
        <v>17.315000000000001</v>
      </c>
      <c r="AJ505" s="2">
        <v>17.434999999999999</v>
      </c>
      <c r="AK505" s="2">
        <v>17.468</v>
      </c>
      <c r="AL505" s="2">
        <v>17.997999999999998</v>
      </c>
      <c r="AM505" s="2">
        <v>18.082000000000001</v>
      </c>
      <c r="AN505" s="2">
        <v>17.455000000000002</v>
      </c>
      <c r="AO505" s="2">
        <v>18.127000000000002</v>
      </c>
      <c r="AP505" s="2">
        <v>17.991</v>
      </c>
      <c r="AQ505" s="2">
        <v>18.422999999999998</v>
      </c>
      <c r="AR505" s="2">
        <v>18.515999999999998</v>
      </c>
      <c r="AS505" s="2">
        <v>19.045999999999999</v>
      </c>
      <c r="AT505" s="2">
        <v>19.077999999999999</v>
      </c>
      <c r="AU505" s="2">
        <v>19.077999999999999</v>
      </c>
      <c r="AV505" s="2">
        <v>18.755000000000003</v>
      </c>
      <c r="AW505" s="2">
        <v>19.573</v>
      </c>
      <c r="AX505" s="2">
        <v>19.630000000000003</v>
      </c>
      <c r="AY505" s="2">
        <v>19.372</v>
      </c>
      <c r="AZ505" s="2">
        <v>19.271000000000001</v>
      </c>
      <c r="BA505" s="2">
        <v>19.386000000000003</v>
      </c>
      <c r="BB505" s="2">
        <v>19.436</v>
      </c>
      <c r="BC505" s="2">
        <v>20.221</v>
      </c>
      <c r="BD505" s="2">
        <v>20.821000000000002</v>
      </c>
      <c r="BE505" s="2">
        <v>21.071000000000002</v>
      </c>
      <c r="BF505" s="2">
        <v>20.606999999999999</v>
      </c>
      <c r="BG505" s="2"/>
      <c r="BH505" s="38"/>
      <c r="BI505" s="54"/>
      <c r="BJ505" s="54"/>
      <c r="BK505" s="55"/>
      <c r="BL505" s="55"/>
      <c r="BM505" s="55"/>
      <c r="BN505" s="55"/>
      <c r="BO505" s="2"/>
      <c r="BP505" s="2"/>
      <c r="BQ505" s="2"/>
      <c r="BR505" s="37"/>
      <c r="BS505" s="37"/>
      <c r="BT505" s="37"/>
      <c r="BU505" s="37"/>
      <c r="BV505" s="37"/>
      <c r="BW505" s="37"/>
      <c r="BX505" s="37"/>
      <c r="BY505" s="37"/>
      <c r="BZ505" s="37"/>
      <c r="CA505" s="37"/>
      <c r="CB505" s="37"/>
      <c r="CC505" s="37"/>
      <c r="CD505" s="37"/>
      <c r="CE505" s="37"/>
      <c r="CF505" s="37"/>
      <c r="CG505" s="37"/>
      <c r="CH505" s="37"/>
      <c r="CI505" s="37"/>
      <c r="CJ505" s="37"/>
      <c r="CK505" s="37"/>
      <c r="CL505" s="37"/>
      <c r="CM505" s="37"/>
      <c r="CN505" s="37"/>
      <c r="CO505" s="37"/>
      <c r="CP505" s="37"/>
      <c r="CQ505" s="37"/>
      <c r="CR505" s="37"/>
      <c r="CS505" s="37"/>
      <c r="CT505" s="37"/>
      <c r="CU505" s="37"/>
      <c r="CV505" s="37"/>
      <c r="CW505" s="37"/>
      <c r="CX505" s="37"/>
      <c r="CY505" s="37"/>
      <c r="CZ505" s="37"/>
      <c r="DA505" s="37"/>
      <c r="DB505" s="37"/>
      <c r="DC505" s="37"/>
      <c r="DD505" s="37"/>
      <c r="DE505" s="37"/>
      <c r="DF505" s="37"/>
      <c r="DG505" s="37"/>
      <c r="DH505" s="37"/>
      <c r="DI505" s="37"/>
      <c r="DJ505" s="37"/>
      <c r="DK505" s="37"/>
      <c r="DL505" s="37"/>
      <c r="DM505" s="37"/>
      <c r="DN505" s="37"/>
      <c r="DO505" s="37"/>
      <c r="DP505" s="37"/>
      <c r="DQ505" s="37"/>
      <c r="DR505" s="37"/>
      <c r="DS505" s="37"/>
      <c r="DT505" s="37"/>
      <c r="DU505" s="37"/>
      <c r="DV505" s="37"/>
      <c r="DW505" s="37"/>
      <c r="DX505" s="37"/>
      <c r="DY505" s="37"/>
      <c r="DZ505" s="37"/>
      <c r="EA505" s="37"/>
      <c r="EB505" s="37"/>
      <c r="EC505" s="37"/>
      <c r="ED505" s="37"/>
      <c r="EE505" s="37"/>
      <c r="EF505" s="37"/>
      <c r="EG505" s="37"/>
      <c r="EH505" s="37"/>
      <c r="EI505" s="37"/>
      <c r="EJ505" s="37"/>
      <c r="EK505" s="37"/>
      <c r="EL505" s="37"/>
      <c r="EM505" s="37"/>
      <c r="EN505" s="37"/>
      <c r="EO505" s="37"/>
      <c r="EP505" s="37"/>
      <c r="EQ505" s="37"/>
      <c r="ER505" s="37"/>
      <c r="ES505" s="37"/>
      <c r="ET505" s="37"/>
      <c r="EU505" s="37"/>
      <c r="EV505" s="37"/>
      <c r="EW505" s="37"/>
      <c r="EX505" s="37"/>
      <c r="EY505" s="37"/>
      <c r="EZ505" s="37"/>
      <c r="FA505" s="37"/>
      <c r="FB505" s="37"/>
      <c r="FC505" s="37"/>
      <c r="FD505" s="37"/>
      <c r="FE505" s="37"/>
      <c r="FF505" s="37"/>
      <c r="FG505" s="37"/>
      <c r="FH505" s="37"/>
      <c r="FI505" s="37"/>
      <c r="FJ505" s="37"/>
      <c r="FK505" s="37"/>
      <c r="FL505" s="37"/>
      <c r="FM505" s="37"/>
      <c r="FN505" s="37"/>
      <c r="FO505" s="37"/>
      <c r="FP505" s="37"/>
      <c r="FQ505" s="37"/>
      <c r="FR505" s="37"/>
      <c r="FS505" s="37"/>
      <c r="FT505" s="37"/>
      <c r="FU505" s="37"/>
      <c r="FV505" s="37"/>
      <c r="FW505" s="37"/>
      <c r="FX505" s="37"/>
      <c r="FY505" s="37"/>
      <c r="FZ505" s="37"/>
      <c r="GA505" s="37"/>
      <c r="GB505" s="37"/>
      <c r="GC505" s="37"/>
      <c r="GD505" s="37"/>
      <c r="GE505" s="37"/>
      <c r="GF505" s="37"/>
      <c r="GG505" s="37"/>
      <c r="GH505" s="37"/>
      <c r="GI505" s="37"/>
      <c r="GJ505" s="37"/>
      <c r="GK505" s="37"/>
      <c r="GL505" s="37"/>
      <c r="GM505" s="37"/>
      <c r="GN505" s="37"/>
      <c r="GO505" s="37"/>
      <c r="GP505" s="37"/>
      <c r="GQ505" s="37"/>
      <c r="GR505" s="37"/>
      <c r="GS505" s="37"/>
      <c r="GT505" s="37"/>
      <c r="GU505" s="37"/>
      <c r="GV505" s="37"/>
      <c r="GW505" s="37"/>
      <c r="GX505" s="37"/>
      <c r="GY505" s="37"/>
      <c r="GZ505" s="37"/>
      <c r="HA505" s="37"/>
      <c r="HB505" s="37"/>
      <c r="HC505" s="37"/>
      <c r="HD505" s="37"/>
      <c r="HE505" s="37"/>
      <c r="HF505" s="37"/>
      <c r="HG505" s="37"/>
      <c r="HH505" s="37"/>
      <c r="HI505" s="37"/>
      <c r="HJ505" s="37"/>
      <c r="HK505" s="37"/>
      <c r="HL505" s="37"/>
      <c r="HM505" s="37"/>
      <c r="HN505" s="37"/>
      <c r="HO505" s="37"/>
      <c r="HP505" s="37"/>
      <c r="HQ505" s="37"/>
      <c r="HR505" s="37"/>
      <c r="HS505" s="37"/>
      <c r="HT505" s="37"/>
      <c r="HU505" s="37"/>
      <c r="HV505" s="37"/>
      <c r="HW505" s="37"/>
      <c r="HX505" s="37"/>
      <c r="HY505" s="37"/>
      <c r="HZ505" s="37"/>
      <c r="IA505" s="37"/>
      <c r="IB505" s="37"/>
      <c r="IC505" s="37"/>
      <c r="ID505" s="37"/>
      <c r="IE505" s="37"/>
      <c r="IF505" s="37"/>
      <c r="IG505" s="37"/>
      <c r="IH505" s="37"/>
      <c r="II505" s="37"/>
      <c r="IJ505" s="37"/>
      <c r="IK505" s="37"/>
      <c r="IL505" s="37"/>
    </row>
    <row r="506" spans="1:246" x14ac:dyDescent="0.2">
      <c r="A506" s="53" t="s">
        <v>177</v>
      </c>
      <c r="B506" s="54" t="s">
        <v>112</v>
      </c>
      <c r="C506" s="54" t="s">
        <v>113</v>
      </c>
      <c r="D506" s="54" t="s">
        <v>178</v>
      </c>
      <c r="E506" s="54" t="s">
        <v>114</v>
      </c>
      <c r="F506" s="2">
        <v>1.041175</v>
      </c>
      <c r="G506" s="2">
        <v>1.0696859999999999</v>
      </c>
      <c r="H506" s="2">
        <v>1.0669740000000001</v>
      </c>
      <c r="I506" s="2">
        <v>1.084767</v>
      </c>
      <c r="J506" s="2">
        <v>1.070773</v>
      </c>
      <c r="K506" s="2">
        <v>1.0822689999999999</v>
      </c>
      <c r="L506" s="2">
        <v>1.1096710000000001</v>
      </c>
      <c r="M506" s="2">
        <v>1.222707</v>
      </c>
      <c r="N506" s="2">
        <v>1.2344269999999999</v>
      </c>
      <c r="O506" s="2">
        <v>1.3095749999999999</v>
      </c>
      <c r="P506" s="2">
        <v>1.3903185</v>
      </c>
      <c r="Q506" s="2">
        <v>1.5325029999999999</v>
      </c>
      <c r="R506" s="2">
        <v>1.2713699999999999</v>
      </c>
      <c r="S506" s="2">
        <v>0.96629699999999996</v>
      </c>
      <c r="T506" s="2">
        <v>1.019523</v>
      </c>
      <c r="U506" s="2">
        <v>1.102195</v>
      </c>
      <c r="V506" s="2">
        <v>1.0476559999999999</v>
      </c>
      <c r="W506" s="2">
        <v>1.016105</v>
      </c>
      <c r="X506" s="2">
        <v>1.006575</v>
      </c>
      <c r="Y506" s="2">
        <v>1.1095250000000001</v>
      </c>
      <c r="Z506" s="2">
        <v>1.2056500000000001</v>
      </c>
      <c r="AA506" s="2">
        <v>1.134666</v>
      </c>
      <c r="AB506" s="2">
        <v>1.2115469999999999</v>
      </c>
      <c r="AC506" s="2">
        <v>1.1336660000000001</v>
      </c>
      <c r="AD506" s="2">
        <v>1.2448920000000001</v>
      </c>
      <c r="AE506" s="2">
        <v>1.200353</v>
      </c>
      <c r="AF506" s="2">
        <v>1.1998629999999999</v>
      </c>
      <c r="AG506" s="2">
        <v>1.2088300000000001</v>
      </c>
      <c r="AH506" s="2">
        <v>1.162085</v>
      </c>
      <c r="AI506" s="2">
        <v>1.1676709999999999</v>
      </c>
      <c r="AJ506" s="2">
        <v>1.237293</v>
      </c>
      <c r="AK506" s="2">
        <v>1.238521</v>
      </c>
      <c r="AL506" s="2">
        <v>1.143027</v>
      </c>
      <c r="AM506" s="2">
        <v>1.183371</v>
      </c>
      <c r="AN506" s="2">
        <v>1.166396</v>
      </c>
      <c r="AO506" s="2">
        <v>1.0953759999999999</v>
      </c>
      <c r="AP506" s="2">
        <v>1.119831</v>
      </c>
      <c r="AQ506" s="2">
        <v>1.1710400000000001</v>
      </c>
      <c r="AR506" s="2">
        <v>1.155403</v>
      </c>
      <c r="AS506" s="2">
        <v>1.2249099999999999</v>
      </c>
      <c r="AT506" s="2">
        <v>1.2895430000000001</v>
      </c>
      <c r="AU506" s="2">
        <v>1.1806570000000001</v>
      </c>
      <c r="AV506" s="2">
        <v>1.1587810000000001</v>
      </c>
      <c r="AW506" s="2">
        <v>1.097289</v>
      </c>
      <c r="AX506" s="2">
        <v>1.1597040000000001</v>
      </c>
      <c r="AY506" s="2">
        <v>1.191149</v>
      </c>
      <c r="AZ506" s="2">
        <v>1.274581</v>
      </c>
      <c r="BA506" s="2">
        <v>1.276259</v>
      </c>
      <c r="BB506" s="2">
        <v>1.139699</v>
      </c>
      <c r="BC506" s="2">
        <v>1.0536030000000001</v>
      </c>
      <c r="BD506" s="2">
        <v>1.0086740000000001</v>
      </c>
      <c r="BE506" s="2">
        <v>1.0294117700000001</v>
      </c>
      <c r="BF506" s="2">
        <v>1.1374150000000001</v>
      </c>
      <c r="BG506" s="58">
        <f>BF506+(BF506*BQ506)</f>
        <v>1.1266300207030766</v>
      </c>
      <c r="BH506" s="38"/>
      <c r="BI506" s="54" t="s">
        <v>179</v>
      </c>
      <c r="BJ506" s="54" t="s">
        <v>115</v>
      </c>
      <c r="BK506" s="2"/>
      <c r="BL506" s="2"/>
      <c r="BM506" s="2">
        <v>1.2075499999999999</v>
      </c>
      <c r="BN506" s="2">
        <v>1.1960999999999999</v>
      </c>
      <c r="BO506" s="57"/>
      <c r="BP506" s="57"/>
      <c r="BQ506" s="57">
        <f>(BN506-BM506)/BM506</f>
        <v>-9.4820090265413121E-3</v>
      </c>
      <c r="BR506" s="37"/>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37"/>
      <c r="CR506" s="37"/>
      <c r="CS506" s="37"/>
      <c r="CT506" s="37"/>
      <c r="CU506" s="37"/>
      <c r="CV506" s="37"/>
      <c r="CW506" s="37"/>
      <c r="CX506" s="37"/>
      <c r="CY506" s="37"/>
      <c r="CZ506" s="37"/>
      <c r="DA506" s="37"/>
      <c r="DB506" s="37"/>
      <c r="DC506" s="37"/>
      <c r="DD506" s="37"/>
      <c r="DE506" s="37"/>
      <c r="DF506" s="37"/>
      <c r="DG506" s="37"/>
      <c r="DH506" s="37"/>
      <c r="DI506" s="37"/>
      <c r="DJ506" s="37"/>
      <c r="DK506" s="37"/>
      <c r="DL506" s="37"/>
      <c r="DM506" s="37"/>
      <c r="DN506" s="37"/>
      <c r="DO506" s="37"/>
      <c r="DP506" s="37"/>
      <c r="DQ506" s="37"/>
      <c r="DR506" s="37"/>
      <c r="DS506" s="37"/>
      <c r="DT506" s="37"/>
      <c r="DU506" s="37"/>
      <c r="DV506" s="37"/>
      <c r="DW506" s="37"/>
      <c r="DX506" s="37"/>
      <c r="DY506" s="37"/>
      <c r="DZ506" s="37"/>
      <c r="EA506" s="37"/>
      <c r="EB506" s="37"/>
      <c r="EC506" s="37"/>
      <c r="ED506" s="37"/>
      <c r="EE506" s="37"/>
      <c r="EF506" s="37"/>
      <c r="EG506" s="37"/>
      <c r="EH506" s="37"/>
      <c r="EI506" s="37"/>
      <c r="EJ506" s="37"/>
      <c r="EK506" s="37"/>
      <c r="EL506" s="37"/>
      <c r="EM506" s="37"/>
      <c r="EN506" s="37"/>
      <c r="EO506" s="37"/>
      <c r="EP506" s="37"/>
      <c r="EQ506" s="37"/>
      <c r="ER506" s="37"/>
      <c r="ES506" s="37"/>
      <c r="ET506" s="37"/>
      <c r="EU506" s="37"/>
      <c r="EV506" s="37"/>
      <c r="EW506" s="37"/>
      <c r="EX506" s="37"/>
      <c r="EY506" s="37"/>
      <c r="EZ506" s="37"/>
      <c r="FA506" s="37"/>
      <c r="FB506" s="37"/>
      <c r="FC506" s="37"/>
      <c r="FD506" s="37"/>
      <c r="FE506" s="37"/>
      <c r="FF506" s="37"/>
      <c r="FG506" s="37"/>
      <c r="FH506" s="37"/>
      <c r="FI506" s="37"/>
      <c r="FJ506" s="37"/>
      <c r="FK506" s="37"/>
      <c r="FL506" s="37"/>
      <c r="FM506" s="37"/>
      <c r="FN506" s="37"/>
      <c r="FO506" s="37"/>
      <c r="FP506" s="37"/>
      <c r="FQ506" s="37"/>
      <c r="FR506" s="37"/>
      <c r="FS506" s="37"/>
      <c r="FT506" s="37"/>
      <c r="FU506" s="37"/>
      <c r="FV506" s="37"/>
      <c r="FW506" s="37"/>
      <c r="FX506" s="37"/>
      <c r="FY506" s="37"/>
      <c r="FZ506" s="37"/>
      <c r="GA506" s="37"/>
      <c r="GB506" s="37"/>
      <c r="GC506" s="37"/>
      <c r="GD506" s="37"/>
      <c r="GE506" s="37"/>
      <c r="GF506" s="37"/>
      <c r="GG506" s="37"/>
      <c r="GH506" s="37"/>
      <c r="GI506" s="37"/>
      <c r="GJ506" s="37"/>
      <c r="GK506" s="37"/>
      <c r="GL506" s="37"/>
      <c r="GM506" s="37"/>
      <c r="GN506" s="37"/>
      <c r="GO506" s="37"/>
      <c r="GP506" s="37"/>
      <c r="GQ506" s="37"/>
      <c r="GR506" s="37"/>
      <c r="GS506" s="37"/>
      <c r="GT506" s="37"/>
      <c r="GU506" s="37"/>
      <c r="GV506" s="37"/>
      <c r="GW506" s="37"/>
      <c r="GX506" s="37"/>
      <c r="GY506" s="37"/>
      <c r="GZ506" s="37"/>
      <c r="HA506" s="37"/>
      <c r="HB506" s="37"/>
      <c r="HC506" s="37"/>
      <c r="HD506" s="37"/>
      <c r="HE506" s="37"/>
      <c r="HF506" s="37"/>
      <c r="HG506" s="37"/>
      <c r="HH506" s="37"/>
      <c r="HI506" s="37"/>
      <c r="HJ506" s="37"/>
      <c r="HK506" s="37"/>
      <c r="HL506" s="37"/>
      <c r="HM506" s="37"/>
      <c r="HN506" s="37"/>
      <c r="HO506" s="37"/>
      <c r="HP506" s="37"/>
      <c r="HQ506" s="37"/>
      <c r="HR506" s="37"/>
      <c r="HS506" s="37"/>
      <c r="HT506" s="37"/>
      <c r="HU506" s="37"/>
      <c r="HV506" s="37"/>
      <c r="HW506" s="37"/>
      <c r="HX506" s="37"/>
      <c r="HY506" s="37"/>
      <c r="HZ506" s="37"/>
      <c r="IA506" s="37"/>
      <c r="IB506" s="37"/>
      <c r="IC506" s="37"/>
      <c r="ID506" s="37"/>
      <c r="IE506" s="37"/>
      <c r="IF506" s="37"/>
      <c r="IG506" s="37"/>
      <c r="IH506" s="37"/>
      <c r="II506" s="37"/>
      <c r="IJ506" s="37"/>
      <c r="IK506" s="37"/>
      <c r="IL506" s="37"/>
    </row>
    <row r="507" spans="1:246" x14ac:dyDescent="0.2">
      <c r="A507" s="82" t="s">
        <v>180</v>
      </c>
      <c r="B507" s="4" t="s">
        <v>112</v>
      </c>
      <c r="C507" s="4" t="s">
        <v>113</v>
      </c>
      <c r="D507" s="4" t="s">
        <v>181</v>
      </c>
      <c r="E507" s="4" t="s">
        <v>114</v>
      </c>
      <c r="F507" s="61">
        <v>2.1426249999999998</v>
      </c>
      <c r="G507" s="61">
        <v>2.3927649999999998</v>
      </c>
      <c r="H507" s="61">
        <v>2.520343</v>
      </c>
      <c r="I507" s="61">
        <v>2.6155729999999999</v>
      </c>
      <c r="J507" s="61">
        <v>2.6318600000000001</v>
      </c>
      <c r="K507" s="61">
        <v>2.5847259999999999</v>
      </c>
      <c r="L507" s="61">
        <v>2.5774750000000002</v>
      </c>
      <c r="M507" s="61">
        <v>2.7801390000000001</v>
      </c>
      <c r="N507" s="61">
        <v>2.8734790000000001</v>
      </c>
      <c r="O507" s="61">
        <v>3.0703209999999999</v>
      </c>
      <c r="P507" s="61">
        <v>3.2390664999999998</v>
      </c>
      <c r="Q507" s="61">
        <v>3.5367860000000002</v>
      </c>
      <c r="R507" s="61">
        <v>3.6228449999999999</v>
      </c>
      <c r="S507" s="61">
        <v>3.1732909999999999</v>
      </c>
      <c r="T507" s="61">
        <v>3.5113279999999998</v>
      </c>
      <c r="U507" s="61">
        <v>4.0201859999999998</v>
      </c>
      <c r="V507" s="61">
        <v>4.0742779999999996</v>
      </c>
      <c r="W507" s="61">
        <v>4.2915960000000002</v>
      </c>
      <c r="X507" s="61">
        <v>4.0866309999999997</v>
      </c>
      <c r="Y507" s="61">
        <v>3.7804989999999998</v>
      </c>
      <c r="Z507" s="61">
        <v>3.8035450000000002</v>
      </c>
      <c r="AA507" s="61">
        <v>3.8415650000000001</v>
      </c>
      <c r="AB507" s="61">
        <v>3.917932</v>
      </c>
      <c r="AC507" s="61">
        <v>3.575078</v>
      </c>
      <c r="AD507" s="61">
        <v>3.7710149999999998</v>
      </c>
      <c r="AE507" s="61">
        <v>3.8097560000000001</v>
      </c>
      <c r="AF507" s="61">
        <v>4.0643900000000004</v>
      </c>
      <c r="AG507" s="61">
        <v>4.178242</v>
      </c>
      <c r="AH507" s="61">
        <v>4.0410570000000003</v>
      </c>
      <c r="AI507" s="61">
        <v>4.181432</v>
      </c>
      <c r="AJ507" s="61">
        <v>4.4033783499999997</v>
      </c>
      <c r="AK507" s="61">
        <v>4.5075035000000003</v>
      </c>
      <c r="AL507" s="61">
        <v>4.5001129999999998</v>
      </c>
      <c r="AM507" s="61">
        <v>4.5490029999999999</v>
      </c>
      <c r="AN507" s="61">
        <v>4.6211739999999999</v>
      </c>
      <c r="AO507" s="61">
        <v>4.4944290000000002</v>
      </c>
      <c r="AP507" s="61">
        <v>4.691535</v>
      </c>
      <c r="AQ507" s="61">
        <v>4.9537712000000003</v>
      </c>
      <c r="AR507" s="61">
        <v>4.89387712</v>
      </c>
      <c r="AS507" s="61">
        <v>4.9911512</v>
      </c>
      <c r="AT507" s="61">
        <v>5.222359</v>
      </c>
      <c r="AU507" s="61">
        <v>5.1116457000000004</v>
      </c>
      <c r="AV507" s="61">
        <v>5.2702847999999998</v>
      </c>
      <c r="AW507" s="61">
        <v>5.2133079999999996</v>
      </c>
      <c r="AX507" s="61">
        <v>5.4227860000000003</v>
      </c>
      <c r="AY507" s="61">
        <v>5.3740389999999998</v>
      </c>
      <c r="AZ507" s="61">
        <v>5.6390919999999998</v>
      </c>
      <c r="BA507" s="61">
        <v>5.5048339999999998</v>
      </c>
      <c r="BB507" s="61">
        <v>5.3369330000000001</v>
      </c>
      <c r="BC507" s="61">
        <v>5.3008879999999996</v>
      </c>
      <c r="BD507" s="61">
        <v>5.4233554499999999</v>
      </c>
      <c r="BE507" s="61">
        <v>5.4629256799999997</v>
      </c>
      <c r="BF507" s="61">
        <v>5.7441750199999992</v>
      </c>
      <c r="BG507" s="80">
        <f>SUM(BG497,BG500,BG503,BG506)</f>
        <v>5.9870044420964739</v>
      </c>
      <c r="BH507" s="38"/>
      <c r="BI507" s="4"/>
      <c r="BJ507" s="4"/>
      <c r="BK507" s="61"/>
      <c r="BL507" s="61"/>
      <c r="BM507" s="61"/>
      <c r="BN507" s="61"/>
      <c r="BO507" s="63"/>
      <c r="BP507" s="63"/>
      <c r="BQ507" s="63"/>
      <c r="BR507" s="37"/>
      <c r="BS507" s="37"/>
      <c r="BT507" s="37"/>
      <c r="BU507" s="37"/>
      <c r="BV507" s="37"/>
      <c r="BW507" s="37"/>
      <c r="BX507" s="37"/>
      <c r="BY507" s="37"/>
      <c r="BZ507" s="37"/>
      <c r="CA507" s="37"/>
      <c r="CB507" s="37"/>
      <c r="CC507" s="37"/>
      <c r="CD507" s="37"/>
      <c r="CE507" s="37"/>
      <c r="CF507" s="37"/>
      <c r="CG507" s="37"/>
      <c r="CH507" s="37"/>
      <c r="CI507" s="37"/>
      <c r="CJ507" s="37"/>
      <c r="CK507" s="37"/>
      <c r="CL507" s="37"/>
      <c r="CM507" s="37"/>
      <c r="CN507" s="37"/>
      <c r="CO507" s="37"/>
      <c r="CP507" s="37"/>
      <c r="CQ507" s="37"/>
      <c r="CR507" s="37"/>
      <c r="CS507" s="37"/>
      <c r="CT507" s="37"/>
      <c r="CU507" s="37"/>
      <c r="CV507" s="37"/>
      <c r="CW507" s="37"/>
      <c r="CX507" s="37"/>
      <c r="CY507" s="37"/>
      <c r="CZ507" s="37"/>
      <c r="DA507" s="37"/>
      <c r="DB507" s="37"/>
      <c r="DC507" s="37"/>
      <c r="DD507" s="37"/>
      <c r="DE507" s="37"/>
      <c r="DF507" s="37"/>
      <c r="DG507" s="37"/>
      <c r="DH507" s="37"/>
      <c r="DI507" s="37"/>
      <c r="DJ507" s="37"/>
      <c r="DK507" s="37"/>
      <c r="DL507" s="37"/>
      <c r="DM507" s="37"/>
      <c r="DN507" s="37"/>
      <c r="DO507" s="37"/>
      <c r="DP507" s="37"/>
      <c r="DQ507" s="37"/>
      <c r="DR507" s="37"/>
      <c r="DS507" s="37"/>
      <c r="DT507" s="37"/>
      <c r="DU507" s="37"/>
      <c r="DV507" s="37"/>
      <c r="DW507" s="37"/>
      <c r="DX507" s="37"/>
      <c r="DY507" s="37"/>
      <c r="DZ507" s="37"/>
      <c r="EA507" s="37"/>
      <c r="EB507" s="37"/>
      <c r="EC507" s="37"/>
      <c r="ED507" s="37"/>
      <c r="EE507" s="37"/>
      <c r="EF507" s="37"/>
      <c r="EG507" s="37"/>
      <c r="EH507" s="37"/>
      <c r="EI507" s="37"/>
      <c r="EJ507" s="37"/>
      <c r="EK507" s="37"/>
      <c r="EL507" s="37"/>
      <c r="EM507" s="37"/>
      <c r="EN507" s="37"/>
      <c r="EO507" s="37"/>
      <c r="EP507" s="37"/>
      <c r="EQ507" s="37"/>
      <c r="ER507" s="37"/>
      <c r="ES507" s="37"/>
      <c r="ET507" s="37"/>
      <c r="EU507" s="37"/>
      <c r="EV507" s="37"/>
      <c r="EW507" s="37"/>
      <c r="EX507" s="37"/>
      <c r="EY507" s="37"/>
      <c r="EZ507" s="37"/>
      <c r="FA507" s="37"/>
      <c r="FB507" s="37"/>
      <c r="FC507" s="37"/>
      <c r="FD507" s="37"/>
      <c r="FE507" s="37"/>
      <c r="FF507" s="37"/>
      <c r="FG507" s="37"/>
      <c r="FH507" s="37"/>
      <c r="FI507" s="37"/>
      <c r="FJ507" s="37"/>
      <c r="FK507" s="37"/>
      <c r="FL507" s="37"/>
      <c r="FM507" s="37"/>
      <c r="FN507" s="37"/>
      <c r="FO507" s="37"/>
      <c r="FP507" s="37"/>
      <c r="FQ507" s="37"/>
      <c r="FR507" s="37"/>
      <c r="FS507" s="37"/>
      <c r="FT507" s="37"/>
      <c r="FU507" s="37"/>
      <c r="FV507" s="37"/>
      <c r="FW507" s="37"/>
      <c r="FX507" s="37"/>
      <c r="FY507" s="37"/>
      <c r="FZ507" s="37"/>
      <c r="GA507" s="37"/>
      <c r="GB507" s="37"/>
      <c r="GC507" s="37"/>
      <c r="GD507" s="37"/>
      <c r="GE507" s="37"/>
      <c r="GF507" s="37"/>
      <c r="GG507" s="37"/>
      <c r="GH507" s="37"/>
      <c r="GI507" s="37"/>
      <c r="GJ507" s="37"/>
      <c r="GK507" s="37"/>
      <c r="GL507" s="37"/>
      <c r="GM507" s="37"/>
      <c r="GN507" s="37"/>
      <c r="GO507" s="37"/>
      <c r="GP507" s="37"/>
      <c r="GQ507" s="37"/>
      <c r="GR507" s="37"/>
      <c r="GS507" s="37"/>
      <c r="GT507" s="37"/>
      <c r="GU507" s="37"/>
      <c r="GV507" s="37"/>
      <c r="GW507" s="37"/>
      <c r="GX507" s="37"/>
      <c r="GY507" s="37"/>
      <c r="GZ507" s="37"/>
      <c r="HA507" s="37"/>
      <c r="HB507" s="37"/>
      <c r="HC507" s="37"/>
      <c r="HD507" s="37"/>
      <c r="HE507" s="37"/>
      <c r="HF507" s="37"/>
      <c r="HG507" s="37"/>
      <c r="HH507" s="37"/>
      <c r="HI507" s="37"/>
      <c r="HJ507" s="37"/>
      <c r="HK507" s="37"/>
      <c r="HL507" s="37"/>
      <c r="HM507" s="37"/>
      <c r="HN507" s="37"/>
      <c r="HO507" s="37"/>
      <c r="HP507" s="37"/>
      <c r="HQ507" s="37"/>
      <c r="HR507" s="37"/>
      <c r="HS507" s="37"/>
      <c r="HT507" s="37"/>
      <c r="HU507" s="37"/>
      <c r="HV507" s="37"/>
      <c r="HW507" s="37"/>
      <c r="HX507" s="37"/>
      <c r="HY507" s="37"/>
      <c r="HZ507" s="37"/>
      <c r="IA507" s="37"/>
      <c r="IB507" s="37"/>
      <c r="IC507" s="37"/>
      <c r="ID507" s="37"/>
      <c r="IE507" s="37"/>
      <c r="IF507" s="37"/>
      <c r="IG507" s="37"/>
      <c r="IH507" s="37"/>
      <c r="II507" s="37"/>
      <c r="IJ507" s="37"/>
      <c r="IK507" s="37"/>
      <c r="IL507" s="37"/>
    </row>
    <row r="508" spans="1:246" x14ac:dyDescent="0.2">
      <c r="A508" s="82" t="s">
        <v>182</v>
      </c>
      <c r="B508" s="4" t="s">
        <v>112</v>
      </c>
      <c r="C508" s="4" t="s">
        <v>113</v>
      </c>
      <c r="D508" s="4" t="s">
        <v>182</v>
      </c>
      <c r="E508" s="4" t="s">
        <v>114</v>
      </c>
      <c r="F508" s="61">
        <v>0.18794</v>
      </c>
      <c r="G508" s="61">
        <v>0.19044</v>
      </c>
      <c r="H508" s="61">
        <v>0.18643999999999999</v>
      </c>
      <c r="I508" s="61">
        <v>0.18892999999999999</v>
      </c>
      <c r="J508" s="61">
        <v>0.19933000000000001</v>
      </c>
      <c r="K508" s="61">
        <v>0.20337</v>
      </c>
      <c r="L508" s="61">
        <v>0.21417</v>
      </c>
      <c r="M508" s="61">
        <v>0.22486800000000001</v>
      </c>
      <c r="N508" s="61">
        <v>0.22797000000000001</v>
      </c>
      <c r="O508" s="61">
        <v>0.23810600000000001</v>
      </c>
      <c r="P508" s="61">
        <v>0.24984100000000001</v>
      </c>
      <c r="Q508" s="61">
        <v>0.25701499999999999</v>
      </c>
      <c r="R508" s="61">
        <v>0.25279200000000002</v>
      </c>
      <c r="S508" s="61">
        <v>0.24727299999999999</v>
      </c>
      <c r="T508" s="61">
        <v>0.25594</v>
      </c>
      <c r="U508" s="61">
        <v>0.25098199999999998</v>
      </c>
      <c r="V508" s="61">
        <v>0.25120599999999998</v>
      </c>
      <c r="W508" s="61">
        <v>0.26072899999999999</v>
      </c>
      <c r="X508" s="61">
        <v>0.254604</v>
      </c>
      <c r="Y508" s="61">
        <v>0.25041999999999998</v>
      </c>
      <c r="Z508" s="61">
        <v>0.26339099999999999</v>
      </c>
      <c r="AA508" s="61">
        <v>0.25976399999999999</v>
      </c>
      <c r="AB508" s="61">
        <v>0.26052900000000001</v>
      </c>
      <c r="AC508" s="61">
        <v>0.24984000000000001</v>
      </c>
      <c r="AD508" s="61">
        <v>0.23513999999999999</v>
      </c>
      <c r="AE508" s="61">
        <v>0.23585</v>
      </c>
      <c r="AF508" s="61">
        <v>0.22994999999999999</v>
      </c>
      <c r="AG508" s="61">
        <v>0.22650000000000001</v>
      </c>
      <c r="AH508" s="61">
        <v>0.23350000000000001</v>
      </c>
      <c r="AI508" s="61">
        <v>0.25780199999999998</v>
      </c>
      <c r="AJ508" s="61">
        <v>0.23111999999999999</v>
      </c>
      <c r="AK508" s="61">
        <v>0.2094</v>
      </c>
      <c r="AL508" s="61">
        <v>0.2114</v>
      </c>
      <c r="AM508" s="61">
        <v>0.18575</v>
      </c>
      <c r="AN508" s="61">
        <v>0.18207499999999999</v>
      </c>
      <c r="AO508" s="61">
        <v>0.18</v>
      </c>
      <c r="AP508" s="61">
        <v>0.18270600000000001</v>
      </c>
      <c r="AQ508" s="61">
        <v>0.19270000000000001</v>
      </c>
      <c r="AR508" s="61">
        <v>0.19356499999999999</v>
      </c>
      <c r="AS508" s="61">
        <v>0.18840699999999999</v>
      </c>
      <c r="AT508" s="61">
        <v>0.18729799999999999</v>
      </c>
      <c r="AU508" s="61">
        <v>0.18756700000000001</v>
      </c>
      <c r="AV508" s="61">
        <v>0.178948</v>
      </c>
      <c r="AW508" s="61">
        <v>0.18245900000000001</v>
      </c>
      <c r="AX508" s="61">
        <v>0.19198200000000001</v>
      </c>
      <c r="AY508" s="61">
        <v>0.225353</v>
      </c>
      <c r="AZ508" s="61">
        <v>0.21118300000000001</v>
      </c>
      <c r="BA508" s="61">
        <v>0.21615200000000001</v>
      </c>
      <c r="BB508" s="61">
        <v>0.21424399999999999</v>
      </c>
      <c r="BC508" s="61">
        <v>0.22950000000000001</v>
      </c>
      <c r="BD508" s="61">
        <v>0.25950000000000001</v>
      </c>
      <c r="BE508" s="61"/>
      <c r="BF508" s="61"/>
      <c r="BG508" s="61"/>
      <c r="BH508" s="38"/>
      <c r="BI508" s="4"/>
      <c r="BJ508" s="4"/>
      <c r="BK508" s="61"/>
      <c r="BL508" s="61"/>
      <c r="BM508" s="61"/>
      <c r="BN508" s="61"/>
      <c r="BO508" s="63"/>
      <c r="BP508" s="63"/>
      <c r="BQ508" s="63"/>
      <c r="BR508" s="37"/>
      <c r="BS508" s="37"/>
      <c r="BT508" s="37"/>
      <c r="BU508" s="37"/>
      <c r="BV508" s="37"/>
      <c r="BW508" s="37"/>
      <c r="BX508" s="37"/>
      <c r="BY508" s="37"/>
      <c r="BZ508" s="37"/>
      <c r="CA508" s="37"/>
      <c r="CB508" s="37"/>
      <c r="CC508" s="37"/>
      <c r="CD508" s="37"/>
      <c r="CE508" s="37"/>
      <c r="CF508" s="37"/>
      <c r="CG508" s="37"/>
      <c r="CH508" s="37"/>
      <c r="CI508" s="37"/>
      <c r="CJ508" s="37"/>
      <c r="CK508" s="37"/>
      <c r="CL508" s="37"/>
      <c r="CM508" s="37"/>
      <c r="CN508" s="37"/>
      <c r="CO508" s="37"/>
      <c r="CP508" s="37"/>
      <c r="CQ508" s="37"/>
      <c r="CR508" s="37"/>
      <c r="CS508" s="37"/>
      <c r="CT508" s="37"/>
      <c r="CU508" s="37"/>
      <c r="CV508" s="37"/>
      <c r="CW508" s="37"/>
      <c r="CX508" s="37"/>
      <c r="CY508" s="37"/>
      <c r="CZ508" s="37"/>
      <c r="DA508" s="37"/>
      <c r="DB508" s="37"/>
      <c r="DC508" s="37"/>
      <c r="DD508" s="37"/>
      <c r="DE508" s="37"/>
      <c r="DF508" s="37"/>
      <c r="DG508" s="37"/>
      <c r="DH508" s="37"/>
      <c r="DI508" s="37"/>
      <c r="DJ508" s="37"/>
      <c r="DK508" s="37"/>
      <c r="DL508" s="37"/>
      <c r="DM508" s="37"/>
      <c r="DN508" s="37"/>
      <c r="DO508" s="37"/>
      <c r="DP508" s="37"/>
      <c r="DQ508" s="37"/>
      <c r="DR508" s="37"/>
      <c r="DS508" s="37"/>
      <c r="DT508" s="37"/>
      <c r="DU508" s="37"/>
      <c r="DV508" s="37"/>
      <c r="DW508" s="37"/>
      <c r="DX508" s="37"/>
      <c r="DY508" s="37"/>
      <c r="DZ508" s="37"/>
      <c r="EA508" s="37"/>
      <c r="EB508" s="37"/>
      <c r="EC508" s="37"/>
      <c r="ED508" s="37"/>
      <c r="EE508" s="37"/>
      <c r="EF508" s="37"/>
      <c r="EG508" s="37"/>
      <c r="EH508" s="37"/>
      <c r="EI508" s="37"/>
      <c r="EJ508" s="37"/>
      <c r="EK508" s="37"/>
      <c r="EL508" s="37"/>
      <c r="EM508" s="37"/>
      <c r="EN508" s="37"/>
      <c r="EO508" s="37"/>
      <c r="EP508" s="37"/>
      <c r="EQ508" s="37"/>
      <c r="ER508" s="37"/>
      <c r="ES508" s="37"/>
      <c r="ET508" s="37"/>
      <c r="EU508" s="37"/>
      <c r="EV508" s="37"/>
      <c r="EW508" s="37"/>
      <c r="EX508" s="37"/>
      <c r="EY508" s="37"/>
      <c r="EZ508" s="37"/>
      <c r="FA508" s="37"/>
      <c r="FB508" s="37"/>
      <c r="FC508" s="37"/>
      <c r="FD508" s="37"/>
      <c r="FE508" s="37"/>
      <c r="FF508" s="37"/>
      <c r="FG508" s="37"/>
      <c r="FH508" s="37"/>
      <c r="FI508" s="37"/>
      <c r="FJ508" s="37"/>
      <c r="FK508" s="37"/>
      <c r="FL508" s="37"/>
      <c r="FM508" s="37"/>
      <c r="FN508" s="37"/>
      <c r="FO508" s="37"/>
      <c r="FP508" s="37"/>
      <c r="FQ508" s="37"/>
      <c r="FR508" s="37"/>
      <c r="FS508" s="37"/>
      <c r="FT508" s="37"/>
      <c r="FU508" s="37"/>
      <c r="FV508" s="37"/>
      <c r="FW508" s="37"/>
      <c r="FX508" s="37"/>
      <c r="FY508" s="37"/>
      <c r="FZ508" s="37"/>
      <c r="GA508" s="37"/>
      <c r="GB508" s="37"/>
      <c r="GC508" s="37"/>
      <c r="GD508" s="37"/>
      <c r="GE508" s="37"/>
      <c r="GF508" s="37"/>
      <c r="GG508" s="37"/>
      <c r="GH508" s="37"/>
      <c r="GI508" s="37"/>
      <c r="GJ508" s="37"/>
      <c r="GK508" s="37"/>
      <c r="GL508" s="37"/>
      <c r="GM508" s="37"/>
      <c r="GN508" s="37"/>
      <c r="GO508" s="37"/>
      <c r="GP508" s="37"/>
      <c r="GQ508" s="37"/>
      <c r="GR508" s="37"/>
      <c r="GS508" s="37"/>
      <c r="GT508" s="37"/>
      <c r="GU508" s="37"/>
      <c r="GV508" s="37"/>
      <c r="GW508" s="37"/>
      <c r="GX508" s="37"/>
      <c r="GY508" s="37"/>
      <c r="GZ508" s="37"/>
      <c r="HA508" s="37"/>
      <c r="HB508" s="37"/>
      <c r="HC508" s="37"/>
      <c r="HD508" s="37"/>
      <c r="HE508" s="37"/>
      <c r="HF508" s="37"/>
      <c r="HG508" s="37"/>
      <c r="HH508" s="37"/>
      <c r="HI508" s="37"/>
      <c r="HJ508" s="37"/>
      <c r="HK508" s="37"/>
      <c r="HL508" s="37"/>
      <c r="HM508" s="37"/>
      <c r="HN508" s="37"/>
      <c r="HO508" s="37"/>
      <c r="HP508" s="37"/>
      <c r="HQ508" s="37"/>
      <c r="HR508" s="37"/>
      <c r="HS508" s="37"/>
      <c r="HT508" s="37"/>
      <c r="HU508" s="37"/>
      <c r="HV508" s="37"/>
      <c r="HW508" s="37"/>
      <c r="HX508" s="37"/>
      <c r="HY508" s="37"/>
      <c r="HZ508" s="37"/>
      <c r="IA508" s="37"/>
      <c r="IB508" s="37"/>
      <c r="IC508" s="37"/>
      <c r="ID508" s="37"/>
      <c r="IE508" s="37"/>
      <c r="IF508" s="37"/>
      <c r="IG508" s="37"/>
      <c r="IH508" s="37"/>
      <c r="II508" s="37"/>
      <c r="IJ508" s="37"/>
      <c r="IK508" s="37"/>
      <c r="IL508" s="37"/>
    </row>
    <row r="509" spans="1:246" x14ac:dyDescent="0.2">
      <c r="A509" s="82" t="s">
        <v>183</v>
      </c>
      <c r="B509" s="4" t="s">
        <v>112</v>
      </c>
      <c r="C509" s="4" t="s">
        <v>113</v>
      </c>
      <c r="D509" s="4" t="s">
        <v>184</v>
      </c>
      <c r="E509" s="4" t="s">
        <v>114</v>
      </c>
      <c r="F509" s="61">
        <v>0.111634</v>
      </c>
      <c r="G509" s="61">
        <v>0.115615</v>
      </c>
      <c r="H509" s="61">
        <v>0.119546</v>
      </c>
      <c r="I509" s="61">
        <v>0.116157</v>
      </c>
      <c r="J509" s="61">
        <v>0.12740699999999999</v>
      </c>
      <c r="K509" s="61">
        <v>0.14441799999999999</v>
      </c>
      <c r="L509" s="61">
        <v>0.15227099999999999</v>
      </c>
      <c r="M509" s="61">
        <v>0.160251</v>
      </c>
      <c r="N509" s="61">
        <v>0.141543</v>
      </c>
      <c r="O509" s="61">
        <v>0.159724</v>
      </c>
      <c r="P509" s="61">
        <v>0.1774</v>
      </c>
      <c r="Q509" s="61">
        <v>0.17616799999999999</v>
      </c>
      <c r="R509" s="61">
        <v>0.191584</v>
      </c>
      <c r="S509" s="61">
        <v>0.20524600000000001</v>
      </c>
      <c r="T509" s="61">
        <v>0.17391699999999999</v>
      </c>
      <c r="U509" s="61">
        <v>0.18196399999999999</v>
      </c>
      <c r="V509" s="61">
        <v>0.208092</v>
      </c>
      <c r="W509" s="61">
        <v>0.22296099999999999</v>
      </c>
      <c r="X509" s="61">
        <v>0.248169</v>
      </c>
      <c r="Y509" s="61">
        <v>0.29010200000000003</v>
      </c>
      <c r="Z509" s="61">
        <v>0.31737599999999999</v>
      </c>
      <c r="AA509" s="61">
        <v>0.34512599999999999</v>
      </c>
      <c r="AB509" s="61">
        <v>0.373614</v>
      </c>
      <c r="AC509" s="61">
        <v>0.38899800000000001</v>
      </c>
      <c r="AD509" s="61">
        <v>0.37552000000000002</v>
      </c>
      <c r="AE509" s="61">
        <v>0.39772000000000002</v>
      </c>
      <c r="AF509" s="61">
        <v>0.45987</v>
      </c>
      <c r="AG509" s="61">
        <v>0.51059699999999997</v>
      </c>
      <c r="AH509" s="61">
        <v>0.52138799999999996</v>
      </c>
      <c r="AI509" s="61">
        <v>0.595194</v>
      </c>
      <c r="AJ509" s="61">
        <v>0.66072799999999998</v>
      </c>
      <c r="AK509" s="61">
        <v>0.76020699999999997</v>
      </c>
      <c r="AL509" s="61">
        <v>0.72505399999999998</v>
      </c>
      <c r="AM509" s="61">
        <v>0.72041999999999995</v>
      </c>
      <c r="AN509" s="61">
        <v>0.85360100000000005</v>
      </c>
      <c r="AO509" s="61">
        <v>0.72499199999999997</v>
      </c>
      <c r="AP509" s="61">
        <v>0.91421399999999997</v>
      </c>
      <c r="AQ509" s="61">
        <v>0.96126900000000004</v>
      </c>
      <c r="AR509" s="61">
        <v>0.93079500000000004</v>
      </c>
      <c r="AS509" s="61">
        <v>0.86035600000000001</v>
      </c>
      <c r="AT509" s="61">
        <v>0.87157499999999999</v>
      </c>
      <c r="AU509" s="61">
        <v>0.91008100000000003</v>
      </c>
      <c r="AV509" s="61">
        <v>0.88883699999999999</v>
      </c>
      <c r="AW509" s="61">
        <v>0.91235900000000003</v>
      </c>
      <c r="AX509" s="61">
        <v>0.92888499999999996</v>
      </c>
      <c r="AY509" s="61">
        <v>0.82967100000000005</v>
      </c>
      <c r="AZ509" s="61">
        <v>0.84824699999999997</v>
      </c>
      <c r="BA509" s="61">
        <v>0.80213500000000004</v>
      </c>
      <c r="BB509" s="61">
        <v>0.77799200000000002</v>
      </c>
      <c r="BC509" s="61">
        <v>0.78524899999999997</v>
      </c>
      <c r="BD509" s="61">
        <v>0.78524899999999997</v>
      </c>
      <c r="BE509" s="80">
        <f>BD509+(BD509*BO509)</f>
        <v>0.77637635574500574</v>
      </c>
      <c r="BF509" s="80">
        <f>BE509+(BE509*BP509)</f>
        <v>0.77554704327522594</v>
      </c>
      <c r="BG509" s="80">
        <f>BF509+(BF509*BQ509)</f>
        <v>0.76736382745896425</v>
      </c>
      <c r="BH509" s="38"/>
      <c r="BI509" s="4" t="s">
        <v>185</v>
      </c>
      <c r="BJ509" s="4" t="s">
        <v>115</v>
      </c>
      <c r="BK509" s="61">
        <v>0.78589999999999993</v>
      </c>
      <c r="BL509" s="61">
        <v>0.77701999999999993</v>
      </c>
      <c r="BM509" s="61">
        <v>0.77619000000000005</v>
      </c>
      <c r="BN509" s="61">
        <v>0.76800000000000002</v>
      </c>
      <c r="BO509" s="81">
        <f>(BL509-BK509)/BK509</f>
        <v>-1.1299147474233363E-2</v>
      </c>
      <c r="BP509" s="81">
        <f>(BM509-BL509)/BL509</f>
        <v>-1.0681835731382544E-3</v>
      </c>
      <c r="BQ509" s="81">
        <f>(BN509-BM509)/BM509</f>
        <v>-1.0551540215668882E-2</v>
      </c>
      <c r="BR509" s="37"/>
      <c r="BS509" s="37"/>
      <c r="BT509" s="37"/>
      <c r="BU509" s="37"/>
      <c r="BV509" s="37"/>
      <c r="BW509" s="37"/>
      <c r="BX509" s="37"/>
      <c r="BY509" s="37"/>
      <c r="BZ509" s="37"/>
      <c r="CA509" s="37"/>
      <c r="CB509" s="37"/>
      <c r="CC509" s="37"/>
      <c r="CD509" s="37"/>
      <c r="CE509" s="37"/>
      <c r="CF509" s="37"/>
      <c r="CG509" s="37"/>
      <c r="CH509" s="37"/>
      <c r="CI509" s="37"/>
      <c r="CJ509" s="37"/>
      <c r="CK509" s="37"/>
      <c r="CL509" s="37"/>
      <c r="CM509" s="37"/>
      <c r="CN509" s="37"/>
      <c r="CO509" s="37"/>
      <c r="CP509" s="37"/>
      <c r="CQ509" s="37"/>
      <c r="CR509" s="37"/>
      <c r="CS509" s="37"/>
      <c r="CT509" s="37"/>
      <c r="CU509" s="37"/>
      <c r="CV509" s="37"/>
      <c r="CW509" s="37"/>
      <c r="CX509" s="37"/>
      <c r="CY509" s="37"/>
      <c r="CZ509" s="37"/>
      <c r="DA509" s="37"/>
      <c r="DB509" s="37"/>
      <c r="DC509" s="37"/>
      <c r="DD509" s="37"/>
      <c r="DE509" s="37"/>
      <c r="DF509" s="37"/>
      <c r="DG509" s="37"/>
      <c r="DH509" s="37"/>
      <c r="DI509" s="37"/>
      <c r="DJ509" s="37"/>
      <c r="DK509" s="37"/>
      <c r="DL509" s="37"/>
      <c r="DM509" s="37"/>
      <c r="DN509" s="37"/>
      <c r="DO509" s="37"/>
      <c r="DP509" s="37"/>
      <c r="DQ509" s="37"/>
      <c r="DR509" s="37"/>
      <c r="DS509" s="37"/>
      <c r="DT509" s="37"/>
      <c r="DU509" s="37"/>
      <c r="DV509" s="37"/>
      <c r="DW509" s="37"/>
      <c r="DX509" s="37"/>
      <c r="DY509" s="37"/>
      <c r="DZ509" s="37"/>
      <c r="EA509" s="37"/>
      <c r="EB509" s="37"/>
      <c r="EC509" s="37"/>
      <c r="ED509" s="37"/>
      <c r="EE509" s="37"/>
      <c r="EF509" s="37"/>
      <c r="EG509" s="37"/>
      <c r="EH509" s="37"/>
      <c r="EI509" s="37"/>
      <c r="EJ509" s="37"/>
      <c r="EK509" s="37"/>
      <c r="EL509" s="37"/>
      <c r="EM509" s="37"/>
      <c r="EN509" s="37"/>
      <c r="EO509" s="37"/>
      <c r="EP509" s="37"/>
      <c r="EQ509" s="37"/>
      <c r="ER509" s="37"/>
      <c r="ES509" s="37"/>
      <c r="ET509" s="37"/>
      <c r="EU509" s="37"/>
      <c r="EV509" s="37"/>
      <c r="EW509" s="37"/>
      <c r="EX509" s="37"/>
      <c r="EY509" s="37"/>
      <c r="EZ509" s="37"/>
      <c r="FA509" s="37"/>
      <c r="FB509" s="37"/>
      <c r="FC509" s="37"/>
      <c r="FD509" s="37"/>
      <c r="FE509" s="37"/>
      <c r="FF509" s="37"/>
      <c r="FG509" s="37"/>
      <c r="FH509" s="37"/>
      <c r="FI509" s="37"/>
      <c r="FJ509" s="37"/>
      <c r="FK509" s="37"/>
      <c r="FL509" s="37"/>
      <c r="FM509" s="37"/>
      <c r="FN509" s="37"/>
      <c r="FO509" s="37"/>
      <c r="FP509" s="37"/>
      <c r="FQ509" s="37"/>
      <c r="FR509" s="37"/>
      <c r="FS509" s="37"/>
      <c r="FT509" s="37"/>
      <c r="FU509" s="37"/>
      <c r="FV509" s="37"/>
      <c r="FW509" s="37"/>
      <c r="FX509" s="37"/>
      <c r="FY509" s="37"/>
      <c r="FZ509" s="37"/>
      <c r="GA509" s="37"/>
      <c r="GB509" s="37"/>
      <c r="GC509" s="37"/>
      <c r="GD509" s="37"/>
      <c r="GE509" s="37"/>
      <c r="GF509" s="37"/>
      <c r="GG509" s="37"/>
      <c r="GH509" s="37"/>
      <c r="GI509" s="37"/>
      <c r="GJ509" s="37"/>
      <c r="GK509" s="37"/>
      <c r="GL509" s="37"/>
      <c r="GM509" s="37"/>
      <c r="GN509" s="37"/>
      <c r="GO509" s="37"/>
      <c r="GP509" s="37"/>
      <c r="GQ509" s="37"/>
      <c r="GR509" s="37"/>
      <c r="GS509" s="37"/>
      <c r="GT509" s="37"/>
      <c r="GU509" s="37"/>
      <c r="GV509" s="37"/>
      <c r="GW509" s="37"/>
      <c r="GX509" s="37"/>
      <c r="GY509" s="37"/>
      <c r="GZ509" s="37"/>
      <c r="HA509" s="37"/>
      <c r="HB509" s="37"/>
      <c r="HC509" s="37"/>
      <c r="HD509" s="37"/>
      <c r="HE509" s="37"/>
      <c r="HF509" s="37"/>
      <c r="HG509" s="37"/>
      <c r="HH509" s="37"/>
      <c r="HI509" s="37"/>
      <c r="HJ509" s="37"/>
      <c r="HK509" s="37"/>
      <c r="HL509" s="37"/>
      <c r="HM509" s="37"/>
      <c r="HN509" s="37"/>
      <c r="HO509" s="37"/>
      <c r="HP509" s="37"/>
      <c r="HQ509" s="37"/>
      <c r="HR509" s="37"/>
      <c r="HS509" s="37"/>
      <c r="HT509" s="37"/>
      <c r="HU509" s="37"/>
      <c r="HV509" s="37"/>
      <c r="HW509" s="37"/>
      <c r="HX509" s="37"/>
      <c r="HY509" s="37"/>
      <c r="HZ509" s="37"/>
      <c r="IA509" s="37"/>
      <c r="IB509" s="37"/>
      <c r="IC509" s="37"/>
      <c r="ID509" s="37"/>
      <c r="IE509" s="37"/>
      <c r="IF509" s="37"/>
      <c r="IG509" s="37"/>
      <c r="IH509" s="37"/>
      <c r="II509" s="37"/>
      <c r="IJ509" s="37"/>
      <c r="IK509" s="37"/>
      <c r="IL509" s="37"/>
    </row>
    <row r="510" spans="1:246" x14ac:dyDescent="0.2">
      <c r="A510" s="49" t="s">
        <v>186</v>
      </c>
      <c r="B510" s="50" t="s">
        <v>112</v>
      </c>
      <c r="C510" s="50" t="s">
        <v>113</v>
      </c>
      <c r="D510" s="50" t="s">
        <v>187</v>
      </c>
      <c r="E510" s="50" t="s">
        <v>112</v>
      </c>
      <c r="F510" s="1"/>
      <c r="G510" s="1"/>
      <c r="H510" s="1"/>
      <c r="I510" s="1"/>
      <c r="J510" s="1"/>
      <c r="K510" s="1"/>
      <c r="L510" s="1"/>
      <c r="M510" s="1"/>
      <c r="N510" s="1"/>
      <c r="O510" s="1">
        <v>1.6E-2</v>
      </c>
      <c r="P510" s="1">
        <v>4.0600000000000004E-2</v>
      </c>
      <c r="Q510" s="1">
        <v>5.4200000000000005E-2</v>
      </c>
      <c r="R510" s="1">
        <v>6.2100000000000002E-2</v>
      </c>
      <c r="S510" s="1">
        <v>7.2599999999999998E-2</v>
      </c>
      <c r="T510" s="1">
        <v>6.8400000000000002E-2</v>
      </c>
      <c r="U510" s="1">
        <v>7.6960000000000001E-2</v>
      </c>
      <c r="V510" s="1">
        <v>0.12573000000000001</v>
      </c>
      <c r="W510" s="1">
        <v>0.14465</v>
      </c>
      <c r="X510" s="1">
        <v>0.14745</v>
      </c>
      <c r="Y510" s="1">
        <v>0.15625</v>
      </c>
      <c r="Z510" s="1">
        <v>0.17163999999999999</v>
      </c>
      <c r="AA510" s="1">
        <v>0.17254</v>
      </c>
      <c r="AB510" s="1">
        <v>0.17013</v>
      </c>
      <c r="AC510" s="1">
        <v>0.17208000000000001</v>
      </c>
      <c r="AD510" s="1">
        <v>0.17665</v>
      </c>
      <c r="AE510" s="1">
        <v>0.21849000000000002</v>
      </c>
      <c r="AF510" s="1">
        <v>0.23541000000000001</v>
      </c>
      <c r="AG510" s="1">
        <v>0.24774000000000002</v>
      </c>
      <c r="AH510" s="1">
        <v>0.26804</v>
      </c>
      <c r="AI510" s="1">
        <v>0.23018</v>
      </c>
      <c r="AJ510" s="1">
        <v>0.30960000000000004</v>
      </c>
      <c r="AK510" s="1">
        <v>0.34218999999999999</v>
      </c>
      <c r="AL510" s="1">
        <v>0.38775999999999999</v>
      </c>
      <c r="AM510" s="1">
        <v>0.42564999999999997</v>
      </c>
      <c r="AN510" s="1">
        <v>0.44636999999999999</v>
      </c>
      <c r="AO510" s="1">
        <v>0.44689999999999996</v>
      </c>
      <c r="AP510" s="1">
        <v>0.50711000000000006</v>
      </c>
      <c r="AQ510" s="1">
        <v>0.52964</v>
      </c>
      <c r="AR510" s="1">
        <v>0.49184</v>
      </c>
      <c r="AS510" s="1">
        <v>0.55959000000000003</v>
      </c>
      <c r="AT510" s="1">
        <v>0.64982000000000006</v>
      </c>
      <c r="AU510" s="1">
        <v>0.69945000000000002</v>
      </c>
      <c r="AV510" s="1">
        <v>0.73880999999999997</v>
      </c>
      <c r="AW510" s="1">
        <v>0.76585999999999999</v>
      </c>
      <c r="AX510" s="1">
        <v>0.78045000000000009</v>
      </c>
      <c r="AY510" s="1">
        <v>0.82134000000000007</v>
      </c>
      <c r="AZ510" s="1">
        <v>0.78249999999999997</v>
      </c>
      <c r="BA510" s="1">
        <v>0.78473000000000004</v>
      </c>
      <c r="BB510" s="1">
        <v>0.88990999999999998</v>
      </c>
      <c r="BC510" s="1">
        <v>1.0290599999999999</v>
      </c>
      <c r="BD510" s="1">
        <v>1.1645799999999999</v>
      </c>
      <c r="BE510" s="1">
        <v>1.3095300000000001</v>
      </c>
      <c r="BF510" s="1">
        <v>1.2138399999999998</v>
      </c>
      <c r="BG510" s="1">
        <v>1.42622</v>
      </c>
      <c r="BH510" s="38"/>
      <c r="BI510" s="50"/>
      <c r="BJ510" s="50"/>
      <c r="BK510" s="1"/>
      <c r="BL510" s="1"/>
      <c r="BM510" s="1"/>
      <c r="BN510" s="1"/>
      <c r="BO510" s="76"/>
      <c r="BP510" s="76"/>
      <c r="BQ510" s="76"/>
      <c r="BR510" s="37"/>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37"/>
      <c r="CR510" s="37"/>
      <c r="CS510" s="37"/>
      <c r="CT510" s="37"/>
      <c r="CU510" s="37"/>
      <c r="CV510" s="37"/>
      <c r="CW510" s="37"/>
      <c r="CX510" s="37"/>
      <c r="CY510" s="37"/>
      <c r="CZ510" s="37"/>
      <c r="DA510" s="37"/>
      <c r="DB510" s="37"/>
      <c r="DC510" s="37"/>
      <c r="DD510" s="37"/>
      <c r="DE510" s="37"/>
      <c r="DF510" s="37"/>
      <c r="DG510" s="37"/>
      <c r="DH510" s="37"/>
      <c r="DI510" s="37"/>
      <c r="DJ510" s="37"/>
      <c r="DK510" s="37"/>
      <c r="DL510" s="37"/>
      <c r="DM510" s="37"/>
      <c r="DN510" s="37"/>
      <c r="DO510" s="37"/>
      <c r="DP510" s="37"/>
      <c r="DQ510" s="37"/>
      <c r="DR510" s="37"/>
      <c r="DS510" s="37"/>
      <c r="DT510" s="37"/>
      <c r="DU510" s="37"/>
      <c r="DV510" s="37"/>
      <c r="DW510" s="37"/>
      <c r="DX510" s="37"/>
      <c r="DY510" s="37"/>
      <c r="DZ510" s="37"/>
      <c r="EA510" s="37"/>
      <c r="EB510" s="37"/>
      <c r="EC510" s="37"/>
      <c r="ED510" s="37"/>
      <c r="EE510" s="37"/>
      <c r="EF510" s="37"/>
      <c r="EG510" s="37"/>
      <c r="EH510" s="37"/>
      <c r="EI510" s="37"/>
      <c r="EJ510" s="37"/>
      <c r="EK510" s="37"/>
      <c r="EL510" s="37"/>
      <c r="EM510" s="37"/>
      <c r="EN510" s="37"/>
      <c r="EO510" s="37"/>
      <c r="EP510" s="37"/>
      <c r="EQ510" s="37"/>
      <c r="ER510" s="37"/>
      <c r="ES510" s="37"/>
      <c r="ET510" s="37"/>
      <c r="EU510" s="37"/>
      <c r="EV510" s="37"/>
      <c r="EW510" s="37"/>
      <c r="EX510" s="37"/>
      <c r="EY510" s="37"/>
      <c r="EZ510" s="37"/>
      <c r="FA510" s="37"/>
      <c r="FB510" s="37"/>
      <c r="FC510" s="37"/>
      <c r="FD510" s="37"/>
      <c r="FE510" s="37"/>
      <c r="FF510" s="37"/>
      <c r="FG510" s="37"/>
      <c r="FH510" s="37"/>
      <c r="FI510" s="37"/>
      <c r="FJ510" s="37"/>
      <c r="FK510" s="37"/>
      <c r="FL510" s="37"/>
      <c r="FM510" s="37"/>
      <c r="FN510" s="37"/>
      <c r="FO510" s="37"/>
      <c r="FP510" s="37"/>
      <c r="FQ510" s="37"/>
      <c r="FR510" s="37"/>
      <c r="FS510" s="37"/>
      <c r="FT510" s="37"/>
      <c r="FU510" s="37"/>
      <c r="FV510" s="37"/>
      <c r="FW510" s="37"/>
      <c r="FX510" s="37"/>
      <c r="FY510" s="37"/>
      <c r="FZ510" s="37"/>
      <c r="GA510" s="37"/>
      <c r="GB510" s="37"/>
      <c r="GC510" s="37"/>
      <c r="GD510" s="37"/>
      <c r="GE510" s="37"/>
      <c r="GF510" s="37"/>
      <c r="GG510" s="37"/>
      <c r="GH510" s="37"/>
      <c r="GI510" s="37"/>
      <c r="GJ510" s="37"/>
      <c r="GK510" s="37"/>
      <c r="GL510" s="37"/>
      <c r="GM510" s="37"/>
      <c r="GN510" s="37"/>
      <c r="GO510" s="37"/>
      <c r="GP510" s="37"/>
      <c r="GQ510" s="37"/>
      <c r="GR510" s="37"/>
      <c r="GS510" s="37"/>
      <c r="GT510" s="37"/>
      <c r="GU510" s="37"/>
      <c r="GV510" s="37"/>
      <c r="GW510" s="37"/>
      <c r="GX510" s="37"/>
      <c r="GY510" s="37"/>
      <c r="GZ510" s="37"/>
      <c r="HA510" s="37"/>
      <c r="HB510" s="37"/>
      <c r="HC510" s="37"/>
      <c r="HD510" s="37"/>
      <c r="HE510" s="37"/>
      <c r="HF510" s="37"/>
      <c r="HG510" s="37"/>
      <c r="HH510" s="37"/>
      <c r="HI510" s="37"/>
      <c r="HJ510" s="37"/>
      <c r="HK510" s="37"/>
      <c r="HL510" s="37"/>
      <c r="HM510" s="37"/>
      <c r="HN510" s="37"/>
      <c r="HO510" s="37"/>
      <c r="HP510" s="37"/>
      <c r="HQ510" s="37"/>
      <c r="HR510" s="37"/>
      <c r="HS510" s="37"/>
      <c r="HT510" s="37"/>
      <c r="HU510" s="37"/>
      <c r="HV510" s="37"/>
      <c r="HW510" s="37"/>
      <c r="HX510" s="37"/>
      <c r="HY510" s="37"/>
      <c r="HZ510" s="37"/>
      <c r="IA510" s="37"/>
      <c r="IB510" s="37"/>
      <c r="IC510" s="37"/>
      <c r="ID510" s="37"/>
      <c r="IE510" s="37"/>
      <c r="IF510" s="37"/>
      <c r="IG510" s="37"/>
      <c r="IH510" s="37"/>
      <c r="II510" s="37"/>
      <c r="IJ510" s="37"/>
      <c r="IK510" s="37"/>
      <c r="IL510" s="37"/>
    </row>
    <row r="511" spans="1:246" x14ac:dyDescent="0.2">
      <c r="A511" s="49" t="s">
        <v>188</v>
      </c>
      <c r="B511" s="50" t="s">
        <v>112</v>
      </c>
      <c r="C511" s="50" t="s">
        <v>113</v>
      </c>
      <c r="D511" s="50" t="s">
        <v>189</v>
      </c>
      <c r="E511" s="50" t="s">
        <v>112</v>
      </c>
      <c r="F511" s="1"/>
      <c r="G511" s="1"/>
      <c r="H511" s="1"/>
      <c r="I511" s="1"/>
      <c r="J511" s="1"/>
      <c r="K511" s="1"/>
      <c r="L511" s="1"/>
      <c r="M511" s="1"/>
      <c r="N511" s="1"/>
      <c r="O511" s="1">
        <v>0.13300000000000001</v>
      </c>
      <c r="P511" s="1">
        <v>0.221</v>
      </c>
      <c r="Q511" s="1">
        <v>0.29799999999999999</v>
      </c>
      <c r="R511" s="1">
        <v>0.30499999999999999</v>
      </c>
      <c r="S511" s="1">
        <v>0.32</v>
      </c>
      <c r="T511" s="1">
        <v>0.38600000000000001</v>
      </c>
      <c r="U511" s="1">
        <v>0.37895999999999996</v>
      </c>
      <c r="V511" s="1">
        <v>0.32450999999999997</v>
      </c>
      <c r="W511" s="1">
        <v>0.27461000000000002</v>
      </c>
      <c r="X511" s="1">
        <v>0.27162999999999998</v>
      </c>
      <c r="Y511" s="1">
        <v>0.24787000000000001</v>
      </c>
      <c r="Z511" s="1">
        <v>0.26030999999999999</v>
      </c>
      <c r="AA511" s="1">
        <v>0.25750000000000001</v>
      </c>
      <c r="AB511" s="1">
        <v>0.27864999999999995</v>
      </c>
      <c r="AC511" s="1">
        <v>0.36125000000000002</v>
      </c>
      <c r="AD511" s="1">
        <v>0.39526999999999995</v>
      </c>
      <c r="AE511" s="1">
        <v>0.34767999999999999</v>
      </c>
      <c r="AF511" s="1">
        <v>0.30047000000000001</v>
      </c>
      <c r="AG511" s="1">
        <v>0.31801000000000001</v>
      </c>
      <c r="AH511" s="1">
        <v>0.29754000000000003</v>
      </c>
      <c r="AI511" s="1">
        <v>0.34098000000000001</v>
      </c>
      <c r="AJ511" s="1">
        <v>0.31179000000000001</v>
      </c>
      <c r="AK511" s="1">
        <v>0.30164999999999997</v>
      </c>
      <c r="AL511" s="1">
        <v>0.31295999999999996</v>
      </c>
      <c r="AM511" s="1">
        <v>0.36334</v>
      </c>
      <c r="AN511" s="1">
        <v>0.36342000000000002</v>
      </c>
      <c r="AO511" s="1">
        <v>0.4123</v>
      </c>
      <c r="AP511" s="1">
        <v>0.44930999999999999</v>
      </c>
      <c r="AQ511" s="1">
        <v>0.41933999999999999</v>
      </c>
      <c r="AR511" s="1">
        <v>0.47448000000000001</v>
      </c>
      <c r="AS511" s="1">
        <v>0.49275999999999998</v>
      </c>
      <c r="AT511" s="1">
        <v>0.54895000000000005</v>
      </c>
      <c r="AU511" s="1">
        <v>0.60619000000000001</v>
      </c>
      <c r="AV511" s="1">
        <v>0.62190000000000001</v>
      </c>
      <c r="AW511" s="1">
        <v>0.58984000000000003</v>
      </c>
      <c r="AX511" s="1">
        <v>0.55762</v>
      </c>
      <c r="AY511" s="1">
        <v>0.57474000000000003</v>
      </c>
      <c r="AZ511" s="1">
        <v>0.64776999999999996</v>
      </c>
      <c r="BA511" s="1">
        <v>0.51491999999999993</v>
      </c>
      <c r="BB511" s="1">
        <v>0.67732999999999999</v>
      </c>
      <c r="BC511" s="1">
        <v>0.67392999999999992</v>
      </c>
      <c r="BD511" s="1">
        <v>0.69113999999999998</v>
      </c>
      <c r="BE511" s="1">
        <v>0.71416000000000002</v>
      </c>
      <c r="BF511" s="1">
        <v>0.73041</v>
      </c>
      <c r="BG511" s="1">
        <v>0.70235000000000003</v>
      </c>
      <c r="BH511" s="38"/>
      <c r="BI511" s="50"/>
      <c r="BJ511" s="50"/>
      <c r="BK511" s="1"/>
      <c r="BL511" s="1"/>
      <c r="BM511" s="1"/>
      <c r="BN511" s="1"/>
      <c r="BO511" s="76"/>
      <c r="BP511" s="76"/>
      <c r="BQ511" s="76"/>
      <c r="BR511" s="37"/>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37"/>
      <c r="CR511" s="37"/>
      <c r="CS511" s="37"/>
      <c r="CT511" s="37"/>
      <c r="CU511" s="37"/>
      <c r="CV511" s="37"/>
      <c r="CW511" s="37"/>
      <c r="CX511" s="37"/>
      <c r="CY511" s="37"/>
      <c r="CZ511" s="37"/>
      <c r="DA511" s="37"/>
      <c r="DB511" s="37"/>
      <c r="DC511" s="37"/>
      <c r="DD511" s="37"/>
      <c r="DE511" s="37"/>
      <c r="DF511" s="37"/>
      <c r="DG511" s="37"/>
      <c r="DH511" s="37"/>
      <c r="DI511" s="37"/>
      <c r="DJ511" s="37"/>
      <c r="DK511" s="37"/>
      <c r="DL511" s="37"/>
      <c r="DM511" s="37"/>
      <c r="DN511" s="37"/>
      <c r="DO511" s="37"/>
      <c r="DP511" s="37"/>
      <c r="DQ511" s="37"/>
      <c r="DR511" s="37"/>
      <c r="DS511" s="37"/>
      <c r="DT511" s="37"/>
      <c r="DU511" s="37"/>
      <c r="DV511" s="37"/>
      <c r="DW511" s="37"/>
      <c r="DX511" s="37"/>
      <c r="DY511" s="37"/>
      <c r="DZ511" s="37"/>
      <c r="EA511" s="37"/>
      <c r="EB511" s="37"/>
      <c r="EC511" s="37"/>
      <c r="ED511" s="37"/>
      <c r="EE511" s="37"/>
      <c r="EF511" s="37"/>
      <c r="EG511" s="37"/>
      <c r="EH511" s="37"/>
      <c r="EI511" s="37"/>
      <c r="EJ511" s="37"/>
      <c r="EK511" s="37"/>
      <c r="EL511" s="37"/>
      <c r="EM511" s="37"/>
      <c r="EN511" s="37"/>
      <c r="EO511" s="37"/>
      <c r="EP511" s="37"/>
      <c r="EQ511" s="37"/>
      <c r="ER511" s="37"/>
      <c r="ES511" s="37"/>
      <c r="ET511" s="37"/>
      <c r="EU511" s="37"/>
      <c r="EV511" s="37"/>
      <c r="EW511" s="37"/>
      <c r="EX511" s="37"/>
      <c r="EY511" s="37"/>
      <c r="EZ511" s="37"/>
      <c r="FA511" s="37"/>
      <c r="FB511" s="37"/>
      <c r="FC511" s="37"/>
      <c r="FD511" s="37"/>
      <c r="FE511" s="37"/>
      <c r="FF511" s="37"/>
      <c r="FG511" s="37"/>
      <c r="FH511" s="37"/>
      <c r="FI511" s="37"/>
      <c r="FJ511" s="37"/>
      <c r="FK511" s="37"/>
      <c r="FL511" s="37"/>
      <c r="FM511" s="37"/>
      <c r="FN511" s="37"/>
      <c r="FO511" s="37"/>
      <c r="FP511" s="37"/>
      <c r="FQ511" s="37"/>
      <c r="FR511" s="37"/>
      <c r="FS511" s="37"/>
      <c r="FT511" s="37"/>
      <c r="FU511" s="37"/>
      <c r="FV511" s="37"/>
      <c r="FW511" s="37"/>
      <c r="FX511" s="37"/>
      <c r="FY511" s="37"/>
      <c r="FZ511" s="37"/>
      <c r="GA511" s="37"/>
      <c r="GB511" s="37"/>
      <c r="GC511" s="37"/>
      <c r="GD511" s="37"/>
      <c r="GE511" s="37"/>
      <c r="GF511" s="37"/>
      <c r="GG511" s="37"/>
      <c r="GH511" s="37"/>
      <c r="GI511" s="37"/>
      <c r="GJ511" s="37"/>
      <c r="GK511" s="37"/>
      <c r="GL511" s="37"/>
      <c r="GM511" s="37"/>
      <c r="GN511" s="37"/>
      <c r="GO511" s="37"/>
      <c r="GP511" s="37"/>
      <c r="GQ511" s="37"/>
      <c r="GR511" s="37"/>
      <c r="GS511" s="37"/>
      <c r="GT511" s="37"/>
      <c r="GU511" s="37"/>
      <c r="GV511" s="37"/>
      <c r="GW511" s="37"/>
      <c r="GX511" s="37"/>
      <c r="GY511" s="37"/>
      <c r="GZ511" s="37"/>
      <c r="HA511" s="37"/>
      <c r="HB511" s="37"/>
      <c r="HC511" s="37"/>
      <c r="HD511" s="37"/>
      <c r="HE511" s="37"/>
      <c r="HF511" s="37"/>
      <c r="HG511" s="37"/>
      <c r="HH511" s="37"/>
      <c r="HI511" s="37"/>
      <c r="HJ511" s="37"/>
      <c r="HK511" s="37"/>
      <c r="HL511" s="37"/>
      <c r="HM511" s="37"/>
      <c r="HN511" s="37"/>
      <c r="HO511" s="37"/>
      <c r="HP511" s="37"/>
      <c r="HQ511" s="37"/>
      <c r="HR511" s="37"/>
      <c r="HS511" s="37"/>
      <c r="HT511" s="37"/>
      <c r="HU511" s="37"/>
      <c r="HV511" s="37"/>
      <c r="HW511" s="37"/>
      <c r="HX511" s="37"/>
      <c r="HY511" s="37"/>
      <c r="HZ511" s="37"/>
      <c r="IA511" s="37"/>
      <c r="IB511" s="37"/>
      <c r="IC511" s="37"/>
      <c r="ID511" s="37"/>
      <c r="IE511" s="37"/>
      <c r="IF511" s="37"/>
      <c r="IG511" s="37"/>
      <c r="IH511" s="37"/>
      <c r="II511" s="37"/>
      <c r="IJ511" s="37"/>
      <c r="IK511" s="37"/>
      <c r="IL511" s="37"/>
    </row>
    <row r="512" spans="1:246" x14ac:dyDescent="0.2">
      <c r="A512" s="49" t="s">
        <v>190</v>
      </c>
      <c r="B512" s="50" t="s">
        <v>112</v>
      </c>
      <c r="C512" s="50" t="s">
        <v>113</v>
      </c>
      <c r="D512" s="50" t="s">
        <v>190</v>
      </c>
      <c r="E512" s="50" t="s">
        <v>114</v>
      </c>
      <c r="F512" s="1">
        <v>0.90130399999999999</v>
      </c>
      <c r="G512" s="1">
        <v>0.97132300000000005</v>
      </c>
      <c r="H512" s="1">
        <v>0.97910299999999995</v>
      </c>
      <c r="I512" s="1">
        <v>0.95401199999999997</v>
      </c>
      <c r="J512" s="1">
        <v>1.0279689999999999</v>
      </c>
      <c r="K512" s="1">
        <v>1.003512</v>
      </c>
      <c r="L512" s="1">
        <v>1.092522</v>
      </c>
      <c r="M512" s="1">
        <v>1.102252</v>
      </c>
      <c r="N512" s="1">
        <v>1.0470379999999999</v>
      </c>
      <c r="O512" s="1">
        <v>1.0775239999999999</v>
      </c>
      <c r="P512" s="1">
        <v>1.132978</v>
      </c>
      <c r="Q512" s="1">
        <v>1.1171530000000001</v>
      </c>
      <c r="R512" s="1">
        <v>1.1790259999999999</v>
      </c>
      <c r="S512" s="1">
        <v>1.1273280000000001</v>
      </c>
      <c r="T512" s="1">
        <v>1.1443300000000001</v>
      </c>
      <c r="U512" s="1">
        <v>1.317574</v>
      </c>
      <c r="V512" s="1">
        <v>1.175935</v>
      </c>
      <c r="W512" s="1">
        <v>1.1406240000000001</v>
      </c>
      <c r="X512" s="1">
        <v>1.3291809999999999</v>
      </c>
      <c r="Y512" s="1">
        <v>1.4890209999999999</v>
      </c>
      <c r="Z512" s="1">
        <v>1.3142020000000001</v>
      </c>
      <c r="AA512" s="1">
        <v>1.472685</v>
      </c>
      <c r="AB512" s="1">
        <v>1.513131</v>
      </c>
      <c r="AC512" s="1">
        <v>1.5318989999999999</v>
      </c>
      <c r="AD512" s="1">
        <v>1.572595</v>
      </c>
      <c r="AE512" s="1">
        <v>1.7856000000000001</v>
      </c>
      <c r="AF512" s="1">
        <v>1.71715</v>
      </c>
      <c r="AG512" s="1">
        <v>1.9318</v>
      </c>
      <c r="AH512" s="1">
        <v>1.88</v>
      </c>
      <c r="AI512" s="1">
        <v>1.7416</v>
      </c>
      <c r="AJ512" s="1">
        <v>1.7952999999999999</v>
      </c>
      <c r="AK512" s="1">
        <v>1.9025000000000001</v>
      </c>
      <c r="AL512" s="1">
        <v>2.14025</v>
      </c>
      <c r="AM512" s="1">
        <v>2.4809000000000001</v>
      </c>
      <c r="AN512" s="1">
        <v>2.51261</v>
      </c>
      <c r="AO512" s="1">
        <v>2.9498500000000001</v>
      </c>
      <c r="AP512" s="1">
        <v>3.2238000000000002</v>
      </c>
      <c r="AQ512" s="1">
        <v>3.43167</v>
      </c>
      <c r="AR512" s="1">
        <v>3.4250820000000002</v>
      </c>
      <c r="AS512" s="1">
        <v>4.0024240000000004</v>
      </c>
      <c r="AT512" s="1">
        <v>3.920636</v>
      </c>
      <c r="AU512" s="1">
        <v>4.2928379999999997</v>
      </c>
      <c r="AV512" s="1">
        <v>3.903362</v>
      </c>
      <c r="AW512" s="1">
        <v>4.1172000000000004</v>
      </c>
      <c r="AX512" s="1">
        <v>4.0909000000000004</v>
      </c>
      <c r="AY512" s="1">
        <v>3.9728500000000002</v>
      </c>
      <c r="AZ512" s="1">
        <v>4.0191499999999998</v>
      </c>
      <c r="BA512" s="1">
        <v>3.6443599999999998</v>
      </c>
      <c r="BB512" s="1">
        <v>3.8908550000000002</v>
      </c>
      <c r="BC512" s="1">
        <v>3.685235</v>
      </c>
      <c r="BD512" s="1">
        <v>3.6371000000000002</v>
      </c>
      <c r="BE512" s="1"/>
      <c r="BF512" s="1"/>
      <c r="BG512" s="1"/>
      <c r="BH512" s="38"/>
      <c r="BI512" s="50"/>
      <c r="BJ512" s="73"/>
      <c r="BK512" s="1"/>
      <c r="BL512" s="1"/>
      <c r="BM512" s="1"/>
      <c r="BN512" s="1"/>
      <c r="BO512" s="74"/>
      <c r="BP512" s="74"/>
      <c r="BQ512" s="74"/>
      <c r="BR512" s="37"/>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37"/>
      <c r="CR512" s="37"/>
      <c r="CS512" s="37"/>
      <c r="CT512" s="37"/>
      <c r="CU512" s="37"/>
      <c r="CV512" s="37"/>
      <c r="CW512" s="37"/>
      <c r="CX512" s="37"/>
      <c r="CY512" s="37"/>
      <c r="CZ512" s="37"/>
      <c r="DA512" s="37"/>
      <c r="DB512" s="37"/>
      <c r="DC512" s="37"/>
      <c r="DD512" s="37"/>
      <c r="DE512" s="37"/>
      <c r="DF512" s="37"/>
      <c r="DG512" s="37"/>
      <c r="DH512" s="37"/>
      <c r="DI512" s="37"/>
      <c r="DJ512" s="37"/>
      <c r="DK512" s="37"/>
      <c r="DL512" s="37"/>
      <c r="DM512" s="37"/>
      <c r="DN512" s="37"/>
      <c r="DO512" s="37"/>
      <c r="DP512" s="37"/>
      <c r="DQ512" s="37"/>
      <c r="DR512" s="37"/>
      <c r="DS512" s="37"/>
      <c r="DT512" s="37"/>
      <c r="DU512" s="37"/>
      <c r="DV512" s="37"/>
      <c r="DW512" s="37"/>
      <c r="DX512" s="37"/>
      <c r="DY512" s="37"/>
      <c r="DZ512" s="37"/>
      <c r="EA512" s="37"/>
      <c r="EB512" s="37"/>
      <c r="EC512" s="37"/>
      <c r="ED512" s="37"/>
      <c r="EE512" s="37"/>
      <c r="EF512" s="37"/>
      <c r="EG512" s="37"/>
      <c r="EH512" s="37"/>
      <c r="EI512" s="37"/>
      <c r="EJ512" s="37"/>
      <c r="EK512" s="37"/>
      <c r="EL512" s="37"/>
      <c r="EM512" s="37"/>
      <c r="EN512" s="37"/>
      <c r="EO512" s="37"/>
      <c r="EP512" s="37"/>
      <c r="EQ512" s="37"/>
      <c r="ER512" s="37"/>
      <c r="ES512" s="37"/>
      <c r="ET512" s="37"/>
      <c r="EU512" s="37"/>
      <c r="EV512" s="37"/>
      <c r="EW512" s="37"/>
      <c r="EX512" s="37"/>
      <c r="EY512" s="37"/>
      <c r="EZ512" s="37"/>
      <c r="FA512" s="37"/>
      <c r="FB512" s="37"/>
      <c r="FC512" s="37"/>
      <c r="FD512" s="37"/>
      <c r="FE512" s="37"/>
      <c r="FF512" s="37"/>
      <c r="FG512" s="37"/>
      <c r="FH512" s="37"/>
      <c r="FI512" s="37"/>
      <c r="FJ512" s="37"/>
      <c r="FK512" s="37"/>
      <c r="FL512" s="37"/>
      <c r="FM512" s="37"/>
      <c r="FN512" s="37"/>
      <c r="FO512" s="37"/>
      <c r="FP512" s="37"/>
      <c r="FQ512" s="37"/>
      <c r="FR512" s="37"/>
      <c r="FS512" s="37"/>
      <c r="FT512" s="37"/>
      <c r="FU512" s="37"/>
      <c r="FV512" s="37"/>
      <c r="FW512" s="37"/>
      <c r="FX512" s="37"/>
      <c r="FY512" s="37"/>
      <c r="FZ512" s="37"/>
      <c r="GA512" s="37"/>
      <c r="GB512" s="37"/>
      <c r="GC512" s="37"/>
      <c r="GD512" s="37"/>
      <c r="GE512" s="37"/>
      <c r="GF512" s="37"/>
      <c r="GG512" s="37"/>
      <c r="GH512" s="37"/>
      <c r="GI512" s="37"/>
      <c r="GJ512" s="37"/>
      <c r="GK512" s="37"/>
      <c r="GL512" s="37"/>
      <c r="GM512" s="37"/>
      <c r="GN512" s="37"/>
      <c r="GO512" s="37"/>
      <c r="GP512" s="37"/>
      <c r="GQ512" s="37"/>
      <c r="GR512" s="37"/>
      <c r="GS512" s="37"/>
      <c r="GT512" s="37"/>
      <c r="GU512" s="37"/>
      <c r="GV512" s="37"/>
      <c r="GW512" s="37"/>
      <c r="GX512" s="37"/>
      <c r="GY512" s="37"/>
      <c r="GZ512" s="37"/>
      <c r="HA512" s="37"/>
      <c r="HB512" s="37"/>
      <c r="HC512" s="37"/>
      <c r="HD512" s="37"/>
      <c r="HE512" s="37"/>
      <c r="HF512" s="37"/>
      <c r="HG512" s="37"/>
      <c r="HH512" s="37"/>
      <c r="HI512" s="37"/>
      <c r="HJ512" s="37"/>
      <c r="HK512" s="37"/>
      <c r="HL512" s="37"/>
      <c r="HM512" s="37"/>
      <c r="HN512" s="37"/>
      <c r="HO512" s="37"/>
      <c r="HP512" s="37"/>
      <c r="HQ512" s="37"/>
      <c r="HR512" s="37"/>
      <c r="HS512" s="37"/>
      <c r="HT512" s="37"/>
      <c r="HU512" s="37"/>
      <c r="HV512" s="37"/>
      <c r="HW512" s="37"/>
      <c r="HX512" s="37"/>
      <c r="HY512" s="37"/>
      <c r="HZ512" s="37"/>
      <c r="IA512" s="37"/>
      <c r="IB512" s="37"/>
      <c r="IC512" s="37"/>
      <c r="ID512" s="37"/>
      <c r="IE512" s="37"/>
      <c r="IF512" s="37"/>
      <c r="IG512" s="37"/>
      <c r="IH512" s="37"/>
      <c r="II512" s="37"/>
      <c r="IJ512" s="37"/>
      <c r="IK512" s="37"/>
      <c r="IL512" s="37"/>
    </row>
    <row r="513" spans="1:246" x14ac:dyDescent="0.2">
      <c r="A513" s="49" t="s">
        <v>191</v>
      </c>
      <c r="B513" s="50" t="s">
        <v>112</v>
      </c>
      <c r="C513" s="50" t="s">
        <v>113</v>
      </c>
      <c r="D513" s="50" t="s">
        <v>192</v>
      </c>
      <c r="E513" s="50" t="s">
        <v>114</v>
      </c>
      <c r="F513" s="1">
        <v>0.39560000000000001</v>
      </c>
      <c r="G513" s="1">
        <v>0.41110000000000002</v>
      </c>
      <c r="H513" s="1">
        <v>0.42149999999999999</v>
      </c>
      <c r="I513" s="1">
        <v>0.43759999999999999</v>
      </c>
      <c r="J513" s="1">
        <v>0.4516</v>
      </c>
      <c r="K513" s="1">
        <v>0.45319999999999999</v>
      </c>
      <c r="L513" s="1">
        <v>0.48080000000000001</v>
      </c>
      <c r="M513" s="1">
        <v>0.44750000000000001</v>
      </c>
      <c r="N513" s="1">
        <v>0.46960000000000002</v>
      </c>
      <c r="O513" s="1">
        <v>0.4627</v>
      </c>
      <c r="P513" s="1">
        <v>0.434</v>
      </c>
      <c r="Q513" s="1">
        <v>0.43959999999999999</v>
      </c>
      <c r="R513" s="1">
        <v>0.4224</v>
      </c>
      <c r="S513" s="1">
        <v>0.38679999999999998</v>
      </c>
      <c r="T513" s="1">
        <v>0.4007</v>
      </c>
      <c r="U513" s="1">
        <v>0.3997</v>
      </c>
      <c r="V513" s="1">
        <v>0.38129999999999997</v>
      </c>
      <c r="W513" s="1">
        <v>0.34289999999999998</v>
      </c>
      <c r="X513" s="1">
        <v>0.35949999999999999</v>
      </c>
      <c r="Y513" s="1">
        <v>0.33929999999999999</v>
      </c>
      <c r="Z513" s="1">
        <v>0.3266</v>
      </c>
      <c r="AA513" s="1">
        <v>0.3155</v>
      </c>
      <c r="AB513" s="1">
        <v>0.33810000000000001</v>
      </c>
      <c r="AC513" s="1">
        <v>0.3931</v>
      </c>
      <c r="AD513" s="1">
        <v>0.39150000000000001</v>
      </c>
      <c r="AE513" s="1">
        <v>0.3967</v>
      </c>
      <c r="AF513" s="1">
        <v>0.3448</v>
      </c>
      <c r="AG513" s="1">
        <v>0.33812999999999999</v>
      </c>
      <c r="AH513" s="1">
        <v>0.32192300000000001</v>
      </c>
      <c r="AI513" s="1">
        <v>0.36224000000000001</v>
      </c>
      <c r="AJ513" s="1">
        <v>0.35696</v>
      </c>
      <c r="AK513" s="1">
        <v>0.369946</v>
      </c>
      <c r="AL513" s="1">
        <v>0.379048</v>
      </c>
      <c r="AM513" s="1">
        <v>0.41519699999999998</v>
      </c>
      <c r="AN513" s="1">
        <v>0.40048800000000001</v>
      </c>
      <c r="AO513" s="1">
        <v>0.44295899999999999</v>
      </c>
      <c r="AP513" s="1">
        <v>0.49788700000000002</v>
      </c>
      <c r="AQ513" s="1">
        <v>0.50569299999999995</v>
      </c>
      <c r="AR513" s="1">
        <v>0.49463499999999999</v>
      </c>
      <c r="AS513" s="1">
        <v>0.52759599999999995</v>
      </c>
      <c r="AT513" s="1">
        <v>0.56371000000000004</v>
      </c>
      <c r="AU513" s="1">
        <v>0.59348000000000001</v>
      </c>
      <c r="AV513" s="1">
        <v>0.56967999999999996</v>
      </c>
      <c r="AW513" s="1">
        <v>0.53971499999999994</v>
      </c>
      <c r="AX513" s="1">
        <v>0.52763499999999997</v>
      </c>
      <c r="AY513" s="1">
        <v>0.52373499999999995</v>
      </c>
      <c r="AZ513" s="1">
        <v>0.55264000000000002</v>
      </c>
      <c r="BA513" s="1">
        <v>0.54642299999999999</v>
      </c>
      <c r="BB513" s="1">
        <v>0.56220700000000001</v>
      </c>
      <c r="BC513" s="1">
        <v>0.56987900000000002</v>
      </c>
      <c r="BD513" s="1">
        <v>0.58219799999999999</v>
      </c>
      <c r="BE513" s="75">
        <f t="shared" ref="BE513:BG514" si="109">BD513+(BD513*BO513)</f>
        <v>0.63284679334868255</v>
      </c>
      <c r="BF513" s="75">
        <f t="shared" si="109"/>
        <v>0.62276866646201079</v>
      </c>
      <c r="BG513" s="75">
        <f t="shared" si="109"/>
        <v>0.6581066502941928</v>
      </c>
      <c r="BH513" s="38"/>
      <c r="BI513" s="50" t="s">
        <v>193</v>
      </c>
      <c r="BJ513" s="73" t="s">
        <v>115</v>
      </c>
      <c r="BK513" s="1">
        <v>0.58635000000000004</v>
      </c>
      <c r="BL513" s="1">
        <v>0.63736000000000004</v>
      </c>
      <c r="BM513" s="1">
        <v>0.62721000000000005</v>
      </c>
      <c r="BN513" s="1">
        <v>0.66279999999999994</v>
      </c>
      <c r="BO513" s="76">
        <f t="shared" ref="BO513:BQ514" si="110">(BL513-BK513)/BK513</f>
        <v>8.6995821608254448E-2</v>
      </c>
      <c r="BP513" s="76">
        <f t="shared" si="110"/>
        <v>-1.5925065896824388E-2</v>
      </c>
      <c r="BQ513" s="76">
        <f t="shared" si="110"/>
        <v>5.6743355494969623E-2</v>
      </c>
      <c r="BR513" s="37"/>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37"/>
      <c r="CR513" s="37"/>
      <c r="CS513" s="37"/>
      <c r="CT513" s="37"/>
      <c r="CU513" s="37"/>
      <c r="CV513" s="37"/>
      <c r="CW513" s="37"/>
      <c r="CX513" s="37"/>
      <c r="CY513" s="37"/>
      <c r="CZ513" s="37"/>
      <c r="DA513" s="37"/>
      <c r="DB513" s="37"/>
      <c r="DC513" s="37"/>
      <c r="DD513" s="37"/>
      <c r="DE513" s="37"/>
      <c r="DF513" s="37"/>
      <c r="DG513" s="37"/>
      <c r="DH513" s="37"/>
      <c r="DI513" s="37"/>
      <c r="DJ513" s="37"/>
      <c r="DK513" s="37"/>
      <c r="DL513" s="37"/>
      <c r="DM513" s="37"/>
      <c r="DN513" s="37"/>
      <c r="DO513" s="37"/>
      <c r="DP513" s="37"/>
      <c r="DQ513" s="37"/>
      <c r="DR513" s="37"/>
      <c r="DS513" s="37"/>
      <c r="DT513" s="37"/>
      <c r="DU513" s="37"/>
      <c r="DV513" s="37"/>
      <c r="DW513" s="37"/>
      <c r="DX513" s="37"/>
      <c r="DY513" s="37"/>
      <c r="DZ513" s="37"/>
      <c r="EA513" s="37"/>
      <c r="EB513" s="37"/>
      <c r="EC513" s="37"/>
      <c r="ED513" s="37"/>
      <c r="EE513" s="37"/>
      <c r="EF513" s="37"/>
      <c r="EG513" s="37"/>
      <c r="EH513" s="37"/>
      <c r="EI513" s="37"/>
      <c r="EJ513" s="37"/>
      <c r="EK513" s="37"/>
      <c r="EL513" s="37"/>
      <c r="EM513" s="37"/>
      <c r="EN513" s="37"/>
      <c r="EO513" s="37"/>
      <c r="EP513" s="37"/>
      <c r="EQ513" s="37"/>
      <c r="ER513" s="37"/>
      <c r="ES513" s="37"/>
      <c r="ET513" s="37"/>
      <c r="EU513" s="37"/>
      <c r="EV513" s="37"/>
      <c r="EW513" s="37"/>
      <c r="EX513" s="37"/>
      <c r="EY513" s="37"/>
      <c r="EZ513" s="37"/>
      <c r="FA513" s="37"/>
      <c r="FB513" s="37"/>
      <c r="FC513" s="37"/>
      <c r="FD513" s="37"/>
      <c r="FE513" s="37"/>
      <c r="FF513" s="37"/>
      <c r="FG513" s="37"/>
      <c r="FH513" s="37"/>
      <c r="FI513" s="37"/>
      <c r="FJ513" s="37"/>
      <c r="FK513" s="37"/>
      <c r="FL513" s="37"/>
      <c r="FM513" s="37"/>
      <c r="FN513" s="37"/>
      <c r="FO513" s="37"/>
      <c r="FP513" s="37"/>
      <c r="FQ513" s="37"/>
      <c r="FR513" s="37"/>
      <c r="FS513" s="37"/>
      <c r="FT513" s="37"/>
      <c r="FU513" s="37"/>
      <c r="FV513" s="37"/>
      <c r="FW513" s="37"/>
      <c r="FX513" s="37"/>
      <c r="FY513" s="37"/>
      <c r="FZ513" s="37"/>
      <c r="GA513" s="37"/>
      <c r="GB513" s="37"/>
      <c r="GC513" s="37"/>
      <c r="GD513" s="37"/>
      <c r="GE513" s="37"/>
      <c r="GF513" s="37"/>
      <c r="GG513" s="37"/>
      <c r="GH513" s="37"/>
      <c r="GI513" s="37"/>
      <c r="GJ513" s="37"/>
      <c r="GK513" s="37"/>
      <c r="GL513" s="37"/>
      <c r="GM513" s="37"/>
      <c r="GN513" s="37"/>
      <c r="GO513" s="37"/>
      <c r="GP513" s="37"/>
      <c r="GQ513" s="37"/>
      <c r="GR513" s="37"/>
      <c r="GS513" s="37"/>
      <c r="GT513" s="37"/>
      <c r="GU513" s="37"/>
      <c r="GV513" s="37"/>
      <c r="GW513" s="37"/>
      <c r="GX513" s="37"/>
      <c r="GY513" s="37"/>
      <c r="GZ513" s="37"/>
      <c r="HA513" s="37"/>
      <c r="HB513" s="37"/>
      <c r="HC513" s="37"/>
      <c r="HD513" s="37"/>
      <c r="HE513" s="37"/>
      <c r="HF513" s="37"/>
      <c r="HG513" s="37"/>
      <c r="HH513" s="37"/>
      <c r="HI513" s="37"/>
      <c r="HJ513" s="37"/>
      <c r="HK513" s="37"/>
      <c r="HL513" s="37"/>
      <c r="HM513" s="37"/>
      <c r="HN513" s="37"/>
      <c r="HO513" s="37"/>
      <c r="HP513" s="37"/>
      <c r="HQ513" s="37"/>
      <c r="HR513" s="37"/>
      <c r="HS513" s="37"/>
      <c r="HT513" s="37"/>
      <c r="HU513" s="37"/>
      <c r="HV513" s="37"/>
      <c r="HW513" s="37"/>
      <c r="HX513" s="37"/>
      <c r="HY513" s="37"/>
      <c r="HZ513" s="37"/>
      <c r="IA513" s="37"/>
      <c r="IB513" s="37"/>
      <c r="IC513" s="37"/>
      <c r="ID513" s="37"/>
      <c r="IE513" s="37"/>
      <c r="IF513" s="37"/>
      <c r="IG513" s="37"/>
      <c r="IH513" s="37"/>
      <c r="II513" s="37"/>
      <c r="IJ513" s="37"/>
      <c r="IK513" s="37"/>
      <c r="IL513" s="37"/>
    </row>
    <row r="514" spans="1:246" x14ac:dyDescent="0.2">
      <c r="A514" s="49" t="s">
        <v>194</v>
      </c>
      <c r="B514" s="50" t="s">
        <v>112</v>
      </c>
      <c r="C514" s="50" t="s">
        <v>113</v>
      </c>
      <c r="D514" s="50" t="s">
        <v>194</v>
      </c>
      <c r="E514" s="50" t="s">
        <v>114</v>
      </c>
      <c r="F514" s="1">
        <v>0.14680000000000001</v>
      </c>
      <c r="G514" s="1">
        <v>0.1472</v>
      </c>
      <c r="H514" s="1">
        <v>0.15790000000000001</v>
      </c>
      <c r="I514" s="1">
        <v>0.15429999999999999</v>
      </c>
      <c r="J514" s="1">
        <v>0.16880000000000001</v>
      </c>
      <c r="K514" s="1">
        <v>0.16520000000000001</v>
      </c>
      <c r="L514" s="1">
        <v>0.18129999999999999</v>
      </c>
      <c r="M514" s="1">
        <v>0.18210000000000001</v>
      </c>
      <c r="N514" s="1">
        <v>0.1724</v>
      </c>
      <c r="O514" s="1">
        <v>0.17649999999999999</v>
      </c>
      <c r="P514" s="1">
        <v>0.185449</v>
      </c>
      <c r="Q514" s="1">
        <v>0.185198</v>
      </c>
      <c r="R514" s="1">
        <v>0.19450500000000001</v>
      </c>
      <c r="S514" s="1">
        <v>0.184832</v>
      </c>
      <c r="T514" s="1">
        <v>0.18720899999999999</v>
      </c>
      <c r="U514" s="1">
        <v>0.21739800000000001</v>
      </c>
      <c r="V514" s="1">
        <v>0.184528</v>
      </c>
      <c r="W514" s="1">
        <v>0.196327</v>
      </c>
      <c r="X514" s="1">
        <v>0.2321</v>
      </c>
      <c r="Y514" s="1">
        <v>0.25992700000000002</v>
      </c>
      <c r="Z514" s="1">
        <v>0.22104199999999999</v>
      </c>
      <c r="AA514" s="1">
        <v>0.26521</v>
      </c>
      <c r="AB514" s="1">
        <v>0.27259</v>
      </c>
      <c r="AC514" s="1">
        <v>0.27035500000000001</v>
      </c>
      <c r="AD514" s="1">
        <v>0.28689999999999999</v>
      </c>
      <c r="AE514" s="1">
        <v>0.28339999999999999</v>
      </c>
      <c r="AF514" s="1">
        <v>0.31590000000000001</v>
      </c>
      <c r="AG514" s="1">
        <v>0.30420000000000003</v>
      </c>
      <c r="AH514" s="1">
        <v>0.31878400000000001</v>
      </c>
      <c r="AI514" s="1">
        <v>0.29344199999999998</v>
      </c>
      <c r="AJ514" s="1">
        <v>0.30420599999999998</v>
      </c>
      <c r="AK514" s="1">
        <v>0.33543699999999999</v>
      </c>
      <c r="AL514" s="1">
        <v>0.35543799999999998</v>
      </c>
      <c r="AM514" s="1">
        <v>0.42697299999999999</v>
      </c>
      <c r="AN514" s="1">
        <v>0.43176999999999999</v>
      </c>
      <c r="AO514" s="1">
        <v>0.49308600000000002</v>
      </c>
      <c r="AP514" s="1">
        <v>0.53863799999999995</v>
      </c>
      <c r="AQ514" s="1">
        <v>0.57356600000000002</v>
      </c>
      <c r="AR514" s="1">
        <v>0.57398199999999999</v>
      </c>
      <c r="AS514" s="1">
        <v>0.66974500000000003</v>
      </c>
      <c r="AT514" s="1">
        <v>0.65661499999999995</v>
      </c>
      <c r="AU514" s="1">
        <v>0.71899999999999997</v>
      </c>
      <c r="AV514" s="1">
        <v>0.65400000000000003</v>
      </c>
      <c r="AW514" s="1">
        <v>0.68899999999999995</v>
      </c>
      <c r="AX514" s="1">
        <v>0.68500000000000005</v>
      </c>
      <c r="AY514" s="1">
        <v>0.66500000000000004</v>
      </c>
      <c r="AZ514" s="1">
        <v>0.671817</v>
      </c>
      <c r="BA514" s="1">
        <v>0.64885400000000004</v>
      </c>
      <c r="BB514" s="1">
        <v>0.65001600000000004</v>
      </c>
      <c r="BC514" s="1">
        <v>0.61727100000000001</v>
      </c>
      <c r="BD514" s="1">
        <v>0.60868</v>
      </c>
      <c r="BE514" s="75">
        <f t="shared" si="109"/>
        <v>0.62266690192860075</v>
      </c>
      <c r="BF514" s="75">
        <f t="shared" si="109"/>
        <v>0.71403326473280515</v>
      </c>
      <c r="BG514" s="75">
        <f t="shared" si="109"/>
        <v>0.66555942741706386</v>
      </c>
      <c r="BH514" s="38"/>
      <c r="BI514" s="50" t="s">
        <v>195</v>
      </c>
      <c r="BJ514" s="73" t="s">
        <v>115</v>
      </c>
      <c r="BK514" s="1">
        <v>0.63361999999999996</v>
      </c>
      <c r="BL514" s="1">
        <v>0.64817999999999998</v>
      </c>
      <c r="BM514" s="1">
        <v>0.74329000000000001</v>
      </c>
      <c r="BN514" s="1">
        <v>0.69283000000000006</v>
      </c>
      <c r="BO514" s="76">
        <f t="shared" si="110"/>
        <v>2.2979072630283162E-2</v>
      </c>
      <c r="BP514" s="76">
        <f t="shared" si="110"/>
        <v>0.14673393193248793</v>
      </c>
      <c r="BQ514" s="76">
        <f t="shared" si="110"/>
        <v>-6.7887365631180224E-2</v>
      </c>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c r="CU514" s="37"/>
      <c r="CV514" s="37"/>
      <c r="CW514" s="37"/>
      <c r="CX514" s="37"/>
      <c r="CY514" s="37"/>
      <c r="CZ514" s="37"/>
      <c r="DA514" s="37"/>
      <c r="DB514" s="37"/>
      <c r="DC514" s="37"/>
      <c r="DD514" s="37"/>
      <c r="DE514" s="37"/>
      <c r="DF514" s="37"/>
      <c r="DG514" s="37"/>
      <c r="DH514" s="37"/>
      <c r="DI514" s="37"/>
      <c r="DJ514" s="37"/>
      <c r="DK514" s="37"/>
      <c r="DL514" s="37"/>
      <c r="DM514" s="37"/>
      <c r="DN514" s="37"/>
      <c r="DO514" s="37"/>
      <c r="DP514" s="37"/>
      <c r="DQ514" s="37"/>
      <c r="DR514" s="37"/>
      <c r="DS514" s="37"/>
      <c r="DT514" s="37"/>
      <c r="DU514" s="37"/>
      <c r="DV514" s="37"/>
      <c r="DW514" s="37"/>
      <c r="DX514" s="37"/>
      <c r="DY514" s="37"/>
      <c r="DZ514" s="37"/>
      <c r="EA514" s="37"/>
      <c r="EB514" s="37"/>
      <c r="EC514" s="37"/>
      <c r="ED514" s="37"/>
      <c r="EE514" s="37"/>
      <c r="EF514" s="37"/>
      <c r="EG514" s="37"/>
      <c r="EH514" s="37"/>
      <c r="EI514" s="37"/>
      <c r="EJ514" s="37"/>
      <c r="EK514" s="37"/>
      <c r="EL514" s="37"/>
      <c r="EM514" s="37"/>
      <c r="EN514" s="37"/>
      <c r="EO514" s="37"/>
      <c r="EP514" s="37"/>
      <c r="EQ514" s="37"/>
      <c r="ER514" s="37"/>
      <c r="ES514" s="37"/>
      <c r="ET514" s="37"/>
      <c r="EU514" s="37"/>
      <c r="EV514" s="37"/>
      <c r="EW514" s="37"/>
      <c r="EX514" s="37"/>
      <c r="EY514" s="37"/>
      <c r="EZ514" s="37"/>
      <c r="FA514" s="37"/>
      <c r="FB514" s="37"/>
      <c r="FC514" s="37"/>
      <c r="FD514" s="37"/>
      <c r="FE514" s="37"/>
      <c r="FF514" s="37"/>
      <c r="FG514" s="37"/>
      <c r="FH514" s="37"/>
      <c r="FI514" s="37"/>
      <c r="FJ514" s="37"/>
      <c r="FK514" s="37"/>
      <c r="FL514" s="37"/>
      <c r="FM514" s="37"/>
      <c r="FN514" s="37"/>
      <c r="FO514" s="37"/>
      <c r="FP514" s="37"/>
      <c r="FQ514" s="37"/>
      <c r="FR514" s="37"/>
      <c r="FS514" s="37"/>
      <c r="FT514" s="37"/>
      <c r="FU514" s="37"/>
      <c r="FV514" s="37"/>
      <c r="FW514" s="37"/>
      <c r="FX514" s="37"/>
      <c r="FY514" s="37"/>
      <c r="FZ514" s="37"/>
      <c r="GA514" s="37"/>
      <c r="GB514" s="37"/>
      <c r="GC514" s="37"/>
      <c r="GD514" s="37"/>
      <c r="GE514" s="37"/>
      <c r="GF514" s="37"/>
      <c r="GG514" s="37"/>
      <c r="GH514" s="37"/>
      <c r="GI514" s="37"/>
      <c r="GJ514" s="37"/>
      <c r="GK514" s="37"/>
      <c r="GL514" s="37"/>
      <c r="GM514" s="37"/>
      <c r="GN514" s="37"/>
      <c r="GO514" s="37"/>
      <c r="GP514" s="37"/>
      <c r="GQ514" s="37"/>
      <c r="GR514" s="37"/>
      <c r="GS514" s="37"/>
      <c r="GT514" s="37"/>
      <c r="GU514" s="37"/>
      <c r="GV514" s="37"/>
      <c r="GW514" s="37"/>
      <c r="GX514" s="37"/>
      <c r="GY514" s="37"/>
      <c r="GZ514" s="37"/>
      <c r="HA514" s="37"/>
      <c r="HB514" s="37"/>
      <c r="HC514" s="37"/>
      <c r="HD514" s="37"/>
      <c r="HE514" s="37"/>
      <c r="HF514" s="37"/>
      <c r="HG514" s="37"/>
      <c r="HH514" s="37"/>
      <c r="HI514" s="37"/>
      <c r="HJ514" s="37"/>
      <c r="HK514" s="37"/>
      <c r="HL514" s="37"/>
      <c r="HM514" s="37"/>
      <c r="HN514" s="37"/>
      <c r="HO514" s="37"/>
      <c r="HP514" s="37"/>
      <c r="HQ514" s="37"/>
      <c r="HR514" s="37"/>
      <c r="HS514" s="37"/>
      <c r="HT514" s="37"/>
      <c r="HU514" s="37"/>
      <c r="HV514" s="37"/>
      <c r="HW514" s="37"/>
      <c r="HX514" s="37"/>
      <c r="HY514" s="37"/>
      <c r="HZ514" s="37"/>
      <c r="IA514" s="37"/>
      <c r="IB514" s="37"/>
      <c r="IC514" s="37"/>
      <c r="ID514" s="37"/>
      <c r="IE514" s="37"/>
      <c r="IF514" s="37"/>
      <c r="IG514" s="37"/>
      <c r="IH514" s="37"/>
      <c r="II514" s="37"/>
      <c r="IJ514" s="37"/>
      <c r="IK514" s="37"/>
      <c r="IL514" s="37"/>
    </row>
    <row r="515" spans="1:246" x14ac:dyDescent="0.2">
      <c r="A515" s="82" t="s">
        <v>196</v>
      </c>
      <c r="B515" s="4" t="s">
        <v>163</v>
      </c>
      <c r="C515" s="4" t="s">
        <v>164</v>
      </c>
      <c r="D515" s="4" t="s">
        <v>197</v>
      </c>
      <c r="E515" s="4" t="s">
        <v>198</v>
      </c>
      <c r="F515" s="61">
        <v>5.0907879999999999</v>
      </c>
      <c r="G515" s="61">
        <v>5.1980940000000002</v>
      </c>
      <c r="H515" s="61">
        <v>5.2602529999999996</v>
      </c>
      <c r="I515" s="61">
        <v>5.0888679999999997</v>
      </c>
      <c r="J515" s="61">
        <v>5.0442270000000002</v>
      </c>
      <c r="K515" s="61">
        <v>4.9958689999999999</v>
      </c>
      <c r="L515" s="61">
        <v>5.012359</v>
      </c>
      <c r="M515" s="61">
        <v>5.0264819999999997</v>
      </c>
      <c r="N515" s="61">
        <v>5.0042520000000001</v>
      </c>
      <c r="O515" s="61">
        <v>4.9936360000000004</v>
      </c>
      <c r="P515" s="61">
        <v>4.9630000000000001</v>
      </c>
      <c r="Q515" s="61">
        <v>4.7129909999999997</v>
      </c>
      <c r="R515" s="61">
        <v>4.6196080000000004</v>
      </c>
      <c r="S515" s="61">
        <v>4.4116949999999999</v>
      </c>
      <c r="T515" s="61">
        <v>4.4165910000000004</v>
      </c>
      <c r="U515" s="61">
        <v>4.380852</v>
      </c>
      <c r="V515" s="61">
        <v>4.1808199999999998</v>
      </c>
      <c r="W515" s="61">
        <v>4.0763959999999999</v>
      </c>
      <c r="X515" s="61">
        <v>3.9228550000000002</v>
      </c>
      <c r="Y515" s="61">
        <v>4.1619999999999999</v>
      </c>
      <c r="Z515" s="61">
        <v>4.09</v>
      </c>
      <c r="AA515" s="61">
        <v>4.1230000000000002</v>
      </c>
      <c r="AB515" s="61">
        <v>4.1959999999999997</v>
      </c>
      <c r="AC515" s="61">
        <v>4.2919999999999998</v>
      </c>
      <c r="AD515" s="61">
        <v>4.3550000000000004</v>
      </c>
      <c r="AE515" s="61">
        <v>4.3920000000000003</v>
      </c>
      <c r="AF515" s="61">
        <v>4.2670000000000003</v>
      </c>
      <c r="AG515" s="61">
        <v>4.2382330000000001</v>
      </c>
      <c r="AH515" s="61">
        <v>4.2848759999999997</v>
      </c>
      <c r="AI515" s="61">
        <v>4.3756209999999998</v>
      </c>
      <c r="AJ515" s="61">
        <v>4.2790369999999998</v>
      </c>
      <c r="AK515" s="61">
        <v>4.375</v>
      </c>
      <c r="AL515" s="61">
        <v>4.5049999999999999</v>
      </c>
      <c r="AM515" s="61">
        <v>4.7804399999999996</v>
      </c>
      <c r="AN515" s="61">
        <v>4.9739240000000002</v>
      </c>
      <c r="AO515" s="61">
        <v>5.1041210000000001</v>
      </c>
      <c r="AP515" s="61">
        <v>5.3540000000000001</v>
      </c>
      <c r="AQ515" s="61">
        <v>5.5270000000000001</v>
      </c>
      <c r="AR515" s="61">
        <v>5.5128589999999997</v>
      </c>
      <c r="AS515" s="61">
        <v>5.5084860000000004</v>
      </c>
      <c r="AT515" s="61">
        <v>5.7320000000000002</v>
      </c>
      <c r="AU515" s="61">
        <v>5.87</v>
      </c>
      <c r="AV515" s="61">
        <v>5.9781190000000004</v>
      </c>
      <c r="AW515" s="61">
        <v>6.1414600000000004</v>
      </c>
      <c r="AX515" s="61">
        <v>6.0479900000000004</v>
      </c>
      <c r="AY515" s="61">
        <v>6.0176970000000001</v>
      </c>
      <c r="AZ515" s="61">
        <v>5.9631210000000001</v>
      </c>
      <c r="BA515" s="61">
        <v>5.9879819999999997</v>
      </c>
      <c r="BB515" s="61">
        <v>6.2832129999999999</v>
      </c>
      <c r="BC515" s="61">
        <v>6.2330959999999997</v>
      </c>
      <c r="BD515" s="61">
        <v>6.1174710000000001</v>
      </c>
      <c r="BE515" s="61">
        <v>6.3346140000000002</v>
      </c>
      <c r="BF515" s="61">
        <v>6.4725590000000004</v>
      </c>
      <c r="BG515" s="62">
        <f>BF515+(BF515*BQ515)</f>
        <v>6.4695633843925897</v>
      </c>
      <c r="BH515" s="38"/>
      <c r="BI515" s="4" t="s">
        <v>196</v>
      </c>
      <c r="BJ515" s="4" t="s">
        <v>167</v>
      </c>
      <c r="BK515" s="61"/>
      <c r="BL515" s="61"/>
      <c r="BM515" s="61">
        <v>6.6981000000000002</v>
      </c>
      <c r="BN515" s="61">
        <v>6.6950000000000003</v>
      </c>
      <c r="BO515" s="63"/>
      <c r="BP515" s="63"/>
      <c r="BQ515" s="63">
        <f>(BN515-BM515)/BM515</f>
        <v>-4.6281781400693935E-4</v>
      </c>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c r="CU515" s="37"/>
      <c r="CV515" s="37"/>
      <c r="CW515" s="37"/>
      <c r="CX515" s="37"/>
      <c r="CY515" s="37"/>
      <c r="CZ515" s="37"/>
      <c r="DA515" s="37"/>
      <c r="DB515" s="37"/>
      <c r="DC515" s="37"/>
      <c r="DD515" s="37"/>
      <c r="DE515" s="37"/>
      <c r="DF515" s="37"/>
      <c r="DG515" s="37"/>
      <c r="DH515" s="37"/>
      <c r="DI515" s="37"/>
      <c r="DJ515" s="37"/>
      <c r="DK515" s="37"/>
      <c r="DL515" s="37"/>
      <c r="DM515" s="37"/>
      <c r="DN515" s="37"/>
      <c r="DO515" s="37"/>
      <c r="DP515" s="37"/>
      <c r="DQ515" s="37"/>
      <c r="DR515" s="37"/>
      <c r="DS515" s="37"/>
      <c r="DT515" s="37"/>
      <c r="DU515" s="37"/>
      <c r="DV515" s="37"/>
      <c r="DW515" s="37"/>
      <c r="DX515" s="37"/>
      <c r="DY515" s="37"/>
      <c r="DZ515" s="37"/>
      <c r="EA515" s="37"/>
      <c r="EB515" s="37"/>
      <c r="EC515" s="37"/>
      <c r="ED515" s="37"/>
      <c r="EE515" s="37"/>
      <c r="EF515" s="37"/>
      <c r="EG515" s="37"/>
      <c r="EH515" s="37"/>
      <c r="EI515" s="37"/>
      <c r="EJ515" s="37"/>
      <c r="EK515" s="37"/>
      <c r="EL515" s="37"/>
      <c r="EM515" s="37"/>
      <c r="EN515" s="37"/>
      <c r="EO515" s="37"/>
      <c r="EP515" s="37"/>
      <c r="EQ515" s="37"/>
      <c r="ER515" s="37"/>
      <c r="ES515" s="37"/>
      <c r="ET515" s="37"/>
      <c r="EU515" s="37"/>
      <c r="EV515" s="37"/>
      <c r="EW515" s="37"/>
      <c r="EX515" s="37"/>
      <c r="EY515" s="37"/>
      <c r="EZ515" s="37"/>
      <c r="FA515" s="37"/>
      <c r="FB515" s="37"/>
      <c r="FC515" s="37"/>
      <c r="FD515" s="37"/>
      <c r="FE515" s="37"/>
      <c r="FF515" s="37"/>
      <c r="FG515" s="37"/>
      <c r="FH515" s="37"/>
      <c r="FI515" s="37"/>
      <c r="FJ515" s="37"/>
      <c r="FK515" s="37"/>
      <c r="FL515" s="37"/>
      <c r="FM515" s="37"/>
      <c r="FN515" s="37"/>
      <c r="FO515" s="37"/>
      <c r="FP515" s="37"/>
      <c r="FQ515" s="37"/>
      <c r="FR515" s="37"/>
      <c r="FS515" s="37"/>
      <c r="FT515" s="37"/>
      <c r="FU515" s="37"/>
      <c r="FV515" s="37"/>
      <c r="FW515" s="37"/>
      <c r="FX515" s="37"/>
      <c r="FY515" s="37"/>
      <c r="FZ515" s="37"/>
      <c r="GA515" s="37"/>
      <c r="GB515" s="37"/>
      <c r="GC515" s="37"/>
      <c r="GD515" s="37"/>
      <c r="GE515" s="37"/>
      <c r="GF515" s="37"/>
      <c r="GG515" s="37"/>
      <c r="GH515" s="37"/>
      <c r="GI515" s="37"/>
      <c r="GJ515" s="37"/>
      <c r="GK515" s="37"/>
      <c r="GL515" s="37"/>
      <c r="GM515" s="37"/>
      <c r="GN515" s="37"/>
      <c r="GO515" s="37"/>
      <c r="GP515" s="37"/>
      <c r="GQ515" s="37"/>
      <c r="GR515" s="37"/>
      <c r="GS515" s="37"/>
      <c r="GT515" s="37"/>
      <c r="GU515" s="37"/>
      <c r="GV515" s="37"/>
      <c r="GW515" s="37"/>
      <c r="GX515" s="37"/>
      <c r="GY515" s="37"/>
      <c r="GZ515" s="37"/>
      <c r="HA515" s="37"/>
      <c r="HB515" s="37"/>
      <c r="HC515" s="37"/>
      <c r="HD515" s="37"/>
      <c r="HE515" s="37"/>
      <c r="HF515" s="37"/>
      <c r="HG515" s="37"/>
      <c r="HH515" s="37"/>
      <c r="HI515" s="37"/>
      <c r="HJ515" s="37"/>
      <c r="HK515" s="37"/>
      <c r="HL515" s="37"/>
      <c r="HM515" s="37"/>
      <c r="HN515" s="37"/>
      <c r="HO515" s="37"/>
      <c r="HP515" s="37"/>
      <c r="HQ515" s="37"/>
      <c r="HR515" s="37"/>
      <c r="HS515" s="37"/>
      <c r="HT515" s="37"/>
      <c r="HU515" s="37"/>
      <c r="HV515" s="37"/>
      <c r="HW515" s="37"/>
      <c r="HX515" s="37"/>
      <c r="HY515" s="37"/>
      <c r="HZ515" s="37"/>
      <c r="IA515" s="37"/>
      <c r="IB515" s="37"/>
      <c r="IC515" s="37"/>
      <c r="ID515" s="37"/>
      <c r="IE515" s="37"/>
      <c r="IF515" s="37"/>
      <c r="IG515" s="37"/>
      <c r="IH515" s="37"/>
      <c r="II515" s="37"/>
      <c r="IJ515" s="37"/>
      <c r="IK515" s="37"/>
      <c r="IL515" s="37"/>
    </row>
    <row r="516" spans="1:246" x14ac:dyDescent="0.2">
      <c r="A516" s="5" t="s">
        <v>196</v>
      </c>
      <c r="B516" s="5" t="s">
        <v>11</v>
      </c>
      <c r="C516" s="5" t="s">
        <v>169</v>
      </c>
      <c r="D516" s="5" t="s">
        <v>197</v>
      </c>
      <c r="E516" s="5" t="s">
        <v>11</v>
      </c>
      <c r="F516" s="67">
        <v>2257.8040000000001</v>
      </c>
      <c r="G516" s="67">
        <v>2306.5569999999998</v>
      </c>
      <c r="H516" s="67">
        <v>2324.1279999999997</v>
      </c>
      <c r="I516" s="67">
        <v>2462.7869999999998</v>
      </c>
      <c r="J516" s="67">
        <v>2570.087</v>
      </c>
      <c r="K516" s="67">
        <v>2683.7470000000003</v>
      </c>
      <c r="L516" s="67">
        <v>2747.694</v>
      </c>
      <c r="M516" s="67">
        <v>2625.9349999999999</v>
      </c>
      <c r="N516" s="67">
        <v>2725.6590000000001</v>
      </c>
      <c r="O516" s="67">
        <v>2751.9389999999999</v>
      </c>
      <c r="P516" s="67">
        <v>2707.3229999999999</v>
      </c>
      <c r="Q516" s="67">
        <v>2872.94</v>
      </c>
      <c r="R516" s="67">
        <v>2865.5630000000001</v>
      </c>
      <c r="S516" s="67">
        <v>2859.43</v>
      </c>
      <c r="T516" s="67">
        <v>2896.944</v>
      </c>
      <c r="U516" s="67">
        <v>2968.6289999999999</v>
      </c>
      <c r="V516" s="67">
        <v>3013.951</v>
      </c>
      <c r="W516" s="67">
        <v>2880.2730000000001</v>
      </c>
      <c r="X516" s="67">
        <v>3109.279</v>
      </c>
      <c r="Y516" s="67">
        <v>2947.0129999999999</v>
      </c>
      <c r="Z516" s="67">
        <v>2955.9830000000002</v>
      </c>
      <c r="AA516" s="67">
        <v>2962.1439999999998</v>
      </c>
      <c r="AB516" s="67">
        <v>3005.4690000000001</v>
      </c>
      <c r="AC516" s="67">
        <v>3199.2660000000001</v>
      </c>
      <c r="AD516" s="67">
        <v>3239.7240000000002</v>
      </c>
      <c r="AE516" s="67">
        <v>3292.35</v>
      </c>
      <c r="AF516" s="67">
        <v>3200.1410000000001</v>
      </c>
      <c r="AG516" s="67">
        <v>3319.78</v>
      </c>
      <c r="AH516" s="67">
        <v>3205.694</v>
      </c>
      <c r="AI516" s="67">
        <v>3191.547</v>
      </c>
      <c r="AJ516" s="67">
        <v>3382.0690000000004</v>
      </c>
      <c r="AK516" s="67">
        <v>3426.5140000000001</v>
      </c>
      <c r="AL516" s="67">
        <v>3675.25</v>
      </c>
      <c r="AM516" s="67">
        <v>3794.4209999999998</v>
      </c>
      <c r="AN516" s="67">
        <v>3567.6059999999998</v>
      </c>
      <c r="AO516" s="67">
        <v>3721.6989999999996</v>
      </c>
      <c r="AP516" s="67">
        <v>3805.3789999999999</v>
      </c>
      <c r="AQ516" s="67">
        <v>3766.7809999999999</v>
      </c>
      <c r="AR516" s="67">
        <v>3820.0519999999997</v>
      </c>
      <c r="AS516" s="67">
        <v>4190.3330000000005</v>
      </c>
      <c r="AT516" s="67">
        <v>4128.8230000000003</v>
      </c>
      <c r="AU516" s="67">
        <v>4282.2719999999999</v>
      </c>
      <c r="AV516" s="67">
        <v>4127.8870000000006</v>
      </c>
      <c r="AW516" s="67">
        <v>4087.953</v>
      </c>
      <c r="AX516" s="67">
        <v>4094.7309999999998</v>
      </c>
      <c r="AY516" s="67">
        <v>4197.8620000000001</v>
      </c>
      <c r="AZ516" s="67">
        <v>4226.1910000000007</v>
      </c>
      <c r="BA516" s="67">
        <v>4081.482</v>
      </c>
      <c r="BB516" s="67">
        <v>4117.4790000000003</v>
      </c>
      <c r="BC516" s="67">
        <v>4176.6489999999994</v>
      </c>
      <c r="BD516" s="67">
        <v>4322.0470000000005</v>
      </c>
      <c r="BE516" s="67">
        <v>4516.3180000000002</v>
      </c>
      <c r="BF516" s="67">
        <v>4388.527</v>
      </c>
      <c r="BG516" s="68">
        <f>(BG517/BG515)*1000</f>
        <v>4662.5373685163586</v>
      </c>
      <c r="BH516" s="38"/>
      <c r="BI516" s="5"/>
      <c r="BJ516" s="5"/>
      <c r="BK516" s="64"/>
      <c r="BL516" s="64"/>
      <c r="BM516" s="64"/>
      <c r="BN516" s="64"/>
      <c r="BO516" s="66"/>
      <c r="BP516" s="66"/>
      <c r="BQ516" s="66"/>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c r="DL516" s="37"/>
      <c r="DM516" s="37"/>
      <c r="DN516" s="37"/>
      <c r="DO516" s="37"/>
      <c r="DP516" s="37"/>
      <c r="DQ516" s="37"/>
      <c r="DR516" s="37"/>
      <c r="DS516" s="37"/>
      <c r="DT516" s="37"/>
      <c r="DU516" s="37"/>
      <c r="DV516" s="37"/>
      <c r="DW516" s="37"/>
      <c r="DX516" s="37"/>
      <c r="DY516" s="37"/>
      <c r="DZ516" s="37"/>
      <c r="EA516" s="37"/>
      <c r="EB516" s="37"/>
      <c r="EC516" s="37"/>
      <c r="ED516" s="37"/>
      <c r="EE516" s="37"/>
      <c r="EF516" s="37"/>
      <c r="EG516" s="37"/>
      <c r="EH516" s="37"/>
      <c r="EI516" s="37"/>
      <c r="EJ516" s="37"/>
      <c r="EK516" s="37"/>
      <c r="EL516" s="37"/>
      <c r="EM516" s="37"/>
      <c r="EN516" s="37"/>
      <c r="EO516" s="37"/>
      <c r="EP516" s="37"/>
      <c r="EQ516" s="37"/>
      <c r="ER516" s="37"/>
      <c r="ES516" s="37"/>
      <c r="ET516" s="37"/>
      <c r="EU516" s="37"/>
      <c r="EV516" s="37"/>
      <c r="EW516" s="37"/>
      <c r="EX516" s="37"/>
      <c r="EY516" s="37"/>
      <c r="EZ516" s="37"/>
      <c r="FA516" s="37"/>
      <c r="FB516" s="37"/>
      <c r="FC516" s="37"/>
      <c r="FD516" s="37"/>
      <c r="FE516" s="37"/>
      <c r="FF516" s="37"/>
      <c r="FG516" s="37"/>
      <c r="FH516" s="37"/>
      <c r="FI516" s="37"/>
      <c r="FJ516" s="37"/>
      <c r="FK516" s="37"/>
      <c r="FL516" s="37"/>
      <c r="FM516" s="37"/>
      <c r="FN516" s="37"/>
      <c r="FO516" s="37"/>
      <c r="FP516" s="37"/>
      <c r="FQ516" s="37"/>
      <c r="FR516" s="37"/>
      <c r="FS516" s="37"/>
      <c r="FT516" s="37"/>
      <c r="FU516" s="37"/>
      <c r="FV516" s="37"/>
      <c r="FW516" s="37"/>
      <c r="FX516" s="37"/>
      <c r="FY516" s="37"/>
      <c r="FZ516" s="37"/>
      <c r="GA516" s="37"/>
      <c r="GB516" s="37"/>
      <c r="GC516" s="37"/>
      <c r="GD516" s="37"/>
      <c r="GE516" s="37"/>
      <c r="GF516" s="37"/>
      <c r="GG516" s="37"/>
      <c r="GH516" s="37"/>
      <c r="GI516" s="37"/>
      <c r="GJ516" s="37"/>
      <c r="GK516" s="37"/>
      <c r="GL516" s="37"/>
      <c r="GM516" s="37"/>
      <c r="GN516" s="37"/>
      <c r="GO516" s="37"/>
      <c r="GP516" s="37"/>
      <c r="GQ516" s="37"/>
      <c r="GR516" s="37"/>
      <c r="GS516" s="37"/>
      <c r="GT516" s="37"/>
      <c r="GU516" s="37"/>
      <c r="GV516" s="37"/>
      <c r="GW516" s="37"/>
      <c r="GX516" s="37"/>
      <c r="GY516" s="37"/>
      <c r="GZ516" s="37"/>
      <c r="HA516" s="37"/>
      <c r="HB516" s="37"/>
      <c r="HC516" s="37"/>
      <c r="HD516" s="37"/>
      <c r="HE516" s="37"/>
      <c r="HF516" s="37"/>
      <c r="HG516" s="37"/>
      <c r="HH516" s="37"/>
      <c r="HI516" s="37"/>
      <c r="HJ516" s="37"/>
      <c r="HK516" s="37"/>
      <c r="HL516" s="37"/>
      <c r="HM516" s="37"/>
      <c r="HN516" s="37"/>
      <c r="HO516" s="37"/>
      <c r="HP516" s="37"/>
      <c r="HQ516" s="37"/>
      <c r="HR516" s="37"/>
      <c r="HS516" s="37"/>
      <c r="HT516" s="37"/>
      <c r="HU516" s="37"/>
      <c r="HV516" s="37"/>
      <c r="HW516" s="37"/>
      <c r="HX516" s="37"/>
      <c r="HY516" s="37"/>
      <c r="HZ516" s="37"/>
      <c r="IA516" s="37"/>
      <c r="IB516" s="37"/>
      <c r="IC516" s="37"/>
      <c r="ID516" s="37"/>
      <c r="IE516" s="37"/>
      <c r="IF516" s="37"/>
      <c r="IG516" s="37"/>
      <c r="IH516" s="37"/>
      <c r="II516" s="37"/>
      <c r="IJ516" s="37"/>
      <c r="IK516" s="37"/>
      <c r="IL516" s="37"/>
    </row>
    <row r="517" spans="1:246" x14ac:dyDescent="0.2">
      <c r="A517" s="6" t="s">
        <v>196</v>
      </c>
      <c r="B517" s="6" t="s">
        <v>112</v>
      </c>
      <c r="C517" s="6" t="s">
        <v>113</v>
      </c>
      <c r="D517" s="6" t="s">
        <v>197</v>
      </c>
      <c r="E517" s="6" t="s">
        <v>114</v>
      </c>
      <c r="F517" s="84">
        <v>11.494</v>
      </c>
      <c r="G517" s="84">
        <v>11.989699999999999</v>
      </c>
      <c r="H517" s="84">
        <v>12.2255</v>
      </c>
      <c r="I517" s="84">
        <v>12.5328</v>
      </c>
      <c r="J517" s="84">
        <v>12.9641</v>
      </c>
      <c r="K517" s="84">
        <v>13.40765</v>
      </c>
      <c r="L517" s="84">
        <v>13.77243</v>
      </c>
      <c r="M517" s="84">
        <v>13.199215000000001</v>
      </c>
      <c r="N517" s="84">
        <v>13.639882</v>
      </c>
      <c r="O517" s="84">
        <v>13.742179999999999</v>
      </c>
      <c r="P517" s="84">
        <v>13.436442</v>
      </c>
      <c r="Q517" s="84">
        <v>13.540141</v>
      </c>
      <c r="R517" s="84">
        <v>13.237780000000001</v>
      </c>
      <c r="S517" s="84">
        <v>12.614934999999999</v>
      </c>
      <c r="T517" s="84">
        <v>12.794615</v>
      </c>
      <c r="U517" s="84">
        <v>13.005124</v>
      </c>
      <c r="V517" s="84">
        <v>12.600788</v>
      </c>
      <c r="W517" s="84">
        <v>11.741133</v>
      </c>
      <c r="X517" s="84">
        <v>12.19725</v>
      </c>
      <c r="Y517" s="84">
        <v>12.265470000000001</v>
      </c>
      <c r="Z517" s="84">
        <v>12.089969999999999</v>
      </c>
      <c r="AA517" s="84">
        <v>12.21292</v>
      </c>
      <c r="AB517" s="84">
        <v>12.610950000000001</v>
      </c>
      <c r="AC517" s="84">
        <v>13.731249999999999</v>
      </c>
      <c r="AD517" s="84">
        <v>14.109</v>
      </c>
      <c r="AE517" s="84">
        <v>14.46</v>
      </c>
      <c r="AF517" s="84">
        <v>13.654999999999999</v>
      </c>
      <c r="AG517" s="84">
        <v>14.07</v>
      </c>
      <c r="AH517" s="84">
        <v>13.736000000000001</v>
      </c>
      <c r="AI517" s="84">
        <v>13.965</v>
      </c>
      <c r="AJ517" s="84">
        <v>14.472</v>
      </c>
      <c r="AK517" s="84">
        <v>14.991</v>
      </c>
      <c r="AL517" s="84">
        <v>16.556999999999999</v>
      </c>
      <c r="AM517" s="84">
        <v>18.138999999999999</v>
      </c>
      <c r="AN517" s="84">
        <v>17.745000000000001</v>
      </c>
      <c r="AO517" s="84">
        <v>18.995999999999999</v>
      </c>
      <c r="AP517" s="84">
        <v>20.373999999999999</v>
      </c>
      <c r="AQ517" s="84">
        <v>20.818999999999999</v>
      </c>
      <c r="AR517" s="84">
        <v>21.059408000000001</v>
      </c>
      <c r="AS517" s="84">
        <v>23.082391999999999</v>
      </c>
      <c r="AT517" s="84">
        <v>23.666412000000001</v>
      </c>
      <c r="AU517" s="84">
        <v>25.136939000000002</v>
      </c>
      <c r="AV517" s="84">
        <v>24.677</v>
      </c>
      <c r="AW517" s="84">
        <v>25.106000000000002</v>
      </c>
      <c r="AX517" s="84">
        <v>24.764894000000002</v>
      </c>
      <c r="AY517" s="84">
        <v>25.261464</v>
      </c>
      <c r="AZ517" s="84">
        <v>25.201288000000002</v>
      </c>
      <c r="BA517" s="84">
        <v>24.43984</v>
      </c>
      <c r="BB517" s="84">
        <v>25.870999999999999</v>
      </c>
      <c r="BC517" s="84">
        <v>26.033456000000001</v>
      </c>
      <c r="BD517" s="84">
        <v>26.44</v>
      </c>
      <c r="BE517" s="84">
        <v>28.609131999999999</v>
      </c>
      <c r="BF517" s="84">
        <v>28.405000000000001</v>
      </c>
      <c r="BG517" s="85">
        <f>BF517+(BF517*BQ517)</f>
        <v>30.16458103771561</v>
      </c>
      <c r="BH517" s="38"/>
      <c r="BI517" s="6" t="s">
        <v>196</v>
      </c>
      <c r="BJ517" s="6" t="s">
        <v>115</v>
      </c>
      <c r="BK517" s="84"/>
      <c r="BL517" s="84"/>
      <c r="BM517" s="84">
        <v>29.22053</v>
      </c>
      <c r="BN517" s="84">
        <v>31.030630000000002</v>
      </c>
      <c r="BO517" s="86"/>
      <c r="BP517" s="86"/>
      <c r="BQ517" s="86">
        <f>(BN517-BM517)/BM517</f>
        <v>6.1946172776469216E-2</v>
      </c>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c r="CU517" s="37"/>
      <c r="CV517" s="37"/>
      <c r="CW517" s="37"/>
      <c r="CX517" s="37"/>
      <c r="CY517" s="37"/>
      <c r="CZ517" s="37"/>
      <c r="DA517" s="37"/>
      <c r="DB517" s="37"/>
      <c r="DC517" s="37"/>
      <c r="DD517" s="37"/>
      <c r="DE517" s="37"/>
      <c r="DF517" s="37"/>
      <c r="DG517" s="37"/>
      <c r="DH517" s="37"/>
      <c r="DI517" s="37"/>
      <c r="DJ517" s="37"/>
      <c r="DK517" s="37"/>
      <c r="DL517" s="37"/>
      <c r="DM517" s="37"/>
      <c r="DN517" s="37"/>
      <c r="DO517" s="37"/>
      <c r="DP517" s="37"/>
      <c r="DQ517" s="37"/>
      <c r="DR517" s="37"/>
      <c r="DS517" s="37"/>
      <c r="DT517" s="37"/>
      <c r="DU517" s="37"/>
      <c r="DV517" s="37"/>
      <c r="DW517" s="37"/>
      <c r="DX517" s="37"/>
      <c r="DY517" s="37"/>
      <c r="DZ517" s="37"/>
      <c r="EA517" s="37"/>
      <c r="EB517" s="37"/>
      <c r="EC517" s="37"/>
      <c r="ED517" s="37"/>
      <c r="EE517" s="37"/>
      <c r="EF517" s="37"/>
      <c r="EG517" s="37"/>
      <c r="EH517" s="37"/>
      <c r="EI517" s="37"/>
      <c r="EJ517" s="37"/>
      <c r="EK517" s="37"/>
      <c r="EL517" s="37"/>
      <c r="EM517" s="37"/>
      <c r="EN517" s="37"/>
      <c r="EO517" s="37"/>
      <c r="EP517" s="37"/>
      <c r="EQ517" s="37"/>
      <c r="ER517" s="37"/>
      <c r="ES517" s="37"/>
      <c r="ET517" s="37"/>
      <c r="EU517" s="37"/>
      <c r="EV517" s="37"/>
      <c r="EW517" s="37"/>
      <c r="EX517" s="37"/>
      <c r="EY517" s="37"/>
      <c r="EZ517" s="37"/>
      <c r="FA517" s="37"/>
      <c r="FB517" s="37"/>
      <c r="FC517" s="37"/>
      <c r="FD517" s="37"/>
      <c r="FE517" s="37"/>
      <c r="FF517" s="37"/>
      <c r="FG517" s="37"/>
      <c r="FH517" s="37"/>
      <c r="FI517" s="37"/>
      <c r="FJ517" s="37"/>
      <c r="FK517" s="37"/>
      <c r="FL517" s="37"/>
      <c r="FM517" s="37"/>
      <c r="FN517" s="37"/>
      <c r="FO517" s="37"/>
      <c r="FP517" s="37"/>
      <c r="FQ517" s="37"/>
      <c r="FR517" s="37"/>
      <c r="FS517" s="37"/>
      <c r="FT517" s="37"/>
      <c r="FU517" s="37"/>
      <c r="FV517" s="37"/>
      <c r="FW517" s="37"/>
      <c r="FX517" s="37"/>
      <c r="FY517" s="37"/>
      <c r="FZ517" s="37"/>
      <c r="GA517" s="37"/>
      <c r="GB517" s="37"/>
      <c r="GC517" s="37"/>
      <c r="GD517" s="37"/>
      <c r="GE517" s="37"/>
      <c r="GF517" s="37"/>
      <c r="GG517" s="37"/>
      <c r="GH517" s="37"/>
      <c r="GI517" s="37"/>
      <c r="GJ517" s="37"/>
      <c r="GK517" s="37"/>
      <c r="GL517" s="37"/>
      <c r="GM517" s="37"/>
      <c r="GN517" s="37"/>
      <c r="GO517" s="37"/>
      <c r="GP517" s="37"/>
      <c r="GQ517" s="37"/>
      <c r="GR517" s="37"/>
      <c r="GS517" s="37"/>
      <c r="GT517" s="37"/>
      <c r="GU517" s="37"/>
      <c r="GV517" s="37"/>
      <c r="GW517" s="37"/>
      <c r="GX517" s="37"/>
      <c r="GY517" s="37"/>
      <c r="GZ517" s="37"/>
      <c r="HA517" s="37"/>
      <c r="HB517" s="37"/>
      <c r="HC517" s="37"/>
      <c r="HD517" s="37"/>
      <c r="HE517" s="37"/>
      <c r="HF517" s="37"/>
      <c r="HG517" s="37"/>
      <c r="HH517" s="37"/>
      <c r="HI517" s="37"/>
      <c r="HJ517" s="37"/>
      <c r="HK517" s="37"/>
      <c r="HL517" s="37"/>
      <c r="HM517" s="37"/>
      <c r="HN517" s="37"/>
      <c r="HO517" s="37"/>
      <c r="HP517" s="37"/>
      <c r="HQ517" s="37"/>
      <c r="HR517" s="37"/>
      <c r="HS517" s="37"/>
      <c r="HT517" s="37"/>
      <c r="HU517" s="37"/>
      <c r="HV517" s="37"/>
      <c r="HW517" s="37"/>
      <c r="HX517" s="37"/>
      <c r="HY517" s="37"/>
      <c r="HZ517" s="37"/>
      <c r="IA517" s="37"/>
      <c r="IB517" s="37"/>
      <c r="IC517" s="37"/>
      <c r="ID517" s="37"/>
      <c r="IE517" s="37"/>
      <c r="IF517" s="37"/>
      <c r="IG517" s="37"/>
      <c r="IH517" s="37"/>
      <c r="II517" s="37"/>
      <c r="IJ517" s="37"/>
      <c r="IK517" s="37"/>
      <c r="IL517" s="37"/>
    </row>
    <row r="518" spans="1:246" x14ac:dyDescent="0.2">
      <c r="A518" s="87"/>
      <c r="B518" s="87"/>
      <c r="C518" s="87"/>
      <c r="D518" s="37"/>
      <c r="E518" s="37"/>
      <c r="F518" s="37"/>
      <c r="G518" s="37"/>
      <c r="H518" s="37"/>
      <c r="I518" s="37"/>
      <c r="J518" s="37"/>
      <c r="K518" s="37"/>
      <c r="L518" s="37"/>
      <c r="M518" s="37"/>
      <c r="N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c r="CU518" s="37"/>
      <c r="CV518" s="37"/>
      <c r="CW518" s="37"/>
      <c r="CX518" s="37"/>
      <c r="CY518" s="37"/>
      <c r="CZ518" s="37"/>
      <c r="DA518" s="37"/>
      <c r="DB518" s="37"/>
      <c r="DC518" s="37"/>
      <c r="DD518" s="37"/>
      <c r="DE518" s="37"/>
      <c r="DF518" s="37"/>
      <c r="DG518" s="37"/>
      <c r="DH518" s="37"/>
      <c r="DI518" s="37"/>
      <c r="DJ518" s="37"/>
      <c r="DK518" s="37"/>
      <c r="DL518" s="37"/>
      <c r="DM518" s="37"/>
      <c r="DN518" s="37"/>
      <c r="DO518" s="37"/>
      <c r="DP518" s="37"/>
      <c r="DQ518" s="37"/>
      <c r="DR518" s="37"/>
      <c r="DS518" s="37"/>
      <c r="DT518" s="37"/>
      <c r="DU518" s="37"/>
      <c r="DV518" s="37"/>
      <c r="DW518" s="37"/>
      <c r="DX518" s="37"/>
      <c r="DY518" s="37"/>
      <c r="DZ518" s="37"/>
      <c r="EA518" s="37"/>
      <c r="EB518" s="37"/>
      <c r="EC518" s="37"/>
      <c r="ED518" s="37"/>
      <c r="EE518" s="37"/>
      <c r="EF518" s="37"/>
      <c r="EG518" s="37"/>
      <c r="EH518" s="37"/>
      <c r="EI518" s="37"/>
      <c r="EJ518" s="37"/>
      <c r="EK518" s="37"/>
      <c r="EL518" s="37"/>
      <c r="EM518" s="37"/>
      <c r="EN518" s="37"/>
      <c r="EO518" s="37"/>
      <c r="EP518" s="37"/>
      <c r="EQ518" s="37"/>
      <c r="ER518" s="37"/>
      <c r="ES518" s="37"/>
      <c r="ET518" s="37"/>
      <c r="EU518" s="37"/>
      <c r="EV518" s="37"/>
      <c r="EW518" s="37"/>
      <c r="EX518" s="37"/>
      <c r="EY518" s="37"/>
      <c r="EZ518" s="37"/>
      <c r="FA518" s="37"/>
      <c r="FB518" s="37"/>
      <c r="FC518" s="37"/>
      <c r="FD518" s="37"/>
      <c r="FE518" s="37"/>
      <c r="FF518" s="37"/>
      <c r="FG518" s="37"/>
      <c r="FH518" s="37"/>
      <c r="FI518" s="37"/>
      <c r="FJ518" s="37"/>
      <c r="FK518" s="37"/>
      <c r="FL518" s="37"/>
      <c r="FM518" s="37"/>
      <c r="FN518" s="37"/>
      <c r="FO518" s="37"/>
      <c r="FP518" s="37"/>
      <c r="FQ518" s="37"/>
      <c r="FR518" s="37"/>
      <c r="FS518" s="37"/>
      <c r="FT518" s="37"/>
      <c r="FU518" s="37"/>
      <c r="FV518" s="37"/>
      <c r="FW518" s="37"/>
      <c r="FX518" s="37"/>
      <c r="FY518" s="37"/>
      <c r="FZ518" s="37"/>
      <c r="GA518" s="37"/>
      <c r="GB518" s="37"/>
      <c r="GC518" s="37"/>
      <c r="GD518" s="37"/>
      <c r="GE518" s="37"/>
      <c r="GF518" s="37"/>
      <c r="GG518" s="37"/>
      <c r="GH518" s="37"/>
      <c r="GI518" s="37"/>
      <c r="GJ518" s="37"/>
      <c r="GK518" s="37"/>
      <c r="GL518" s="37"/>
      <c r="GM518" s="37"/>
      <c r="GN518" s="37"/>
      <c r="GO518" s="37"/>
      <c r="GP518" s="37"/>
      <c r="GQ518" s="37"/>
      <c r="GR518" s="37"/>
      <c r="GS518" s="37"/>
      <c r="GT518" s="37"/>
      <c r="GU518" s="37"/>
      <c r="GV518" s="37"/>
      <c r="GW518" s="37"/>
      <c r="GX518" s="37"/>
      <c r="GY518" s="37"/>
      <c r="GZ518" s="37"/>
      <c r="HA518" s="37"/>
      <c r="HB518" s="37"/>
      <c r="HC518" s="37"/>
      <c r="HD518" s="37"/>
      <c r="HE518" s="37"/>
      <c r="HF518" s="37"/>
      <c r="HG518" s="37"/>
      <c r="HH518" s="37"/>
      <c r="HI518" s="37"/>
      <c r="HJ518" s="37"/>
      <c r="HK518" s="37"/>
      <c r="HL518" s="37"/>
      <c r="HM518" s="37"/>
      <c r="HN518" s="37"/>
      <c r="HO518" s="37"/>
      <c r="HP518" s="37"/>
      <c r="HQ518" s="37"/>
      <c r="HR518" s="37"/>
      <c r="HS518" s="37"/>
      <c r="HT518" s="37"/>
      <c r="HU518" s="37"/>
      <c r="HV518" s="37"/>
      <c r="HW518" s="37"/>
      <c r="HX518" s="37"/>
      <c r="HY518" s="37"/>
      <c r="HZ518" s="37"/>
      <c r="IA518" s="37"/>
      <c r="IB518" s="37"/>
      <c r="IC518" s="37"/>
      <c r="ID518" s="37"/>
      <c r="IE518" s="37"/>
      <c r="IF518" s="37"/>
      <c r="IG518" s="37"/>
      <c r="IH518" s="37"/>
      <c r="II518" s="37"/>
      <c r="IJ518" s="37"/>
      <c r="IK518" s="37"/>
      <c r="IL518" s="37"/>
    </row>
    <row r="519" spans="1:246" x14ac:dyDescent="0.2">
      <c r="A519" s="87"/>
      <c r="B519" s="87"/>
      <c r="C519" s="87"/>
      <c r="D519" s="37"/>
      <c r="E519" s="37"/>
      <c r="F519" s="37"/>
      <c r="G519" s="37"/>
      <c r="H519" s="37"/>
      <c r="I519" s="37"/>
      <c r="J519" s="37"/>
      <c r="K519" s="37"/>
      <c r="L519" s="37"/>
      <c r="M519" s="37"/>
      <c r="N519" s="37"/>
      <c r="BI519" s="37"/>
      <c r="BJ519" s="37"/>
      <c r="BK519" s="37"/>
      <c r="BL519" s="37"/>
      <c r="BM519" s="37"/>
      <c r="BN519" s="37"/>
      <c r="BO519" s="37"/>
      <c r="BP519" s="37"/>
      <c r="BQ519" s="37"/>
      <c r="BR519" s="37"/>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c r="CU519" s="37"/>
      <c r="CV519" s="37"/>
      <c r="CW519" s="37"/>
      <c r="CX519" s="37"/>
      <c r="CY519" s="37"/>
      <c r="CZ519" s="37"/>
      <c r="DA519" s="37"/>
      <c r="DB519" s="37"/>
      <c r="DC519" s="37"/>
      <c r="DD519" s="37"/>
      <c r="DE519" s="37"/>
      <c r="DF519" s="37"/>
      <c r="DG519" s="37"/>
      <c r="DH519" s="37"/>
      <c r="DI519" s="37"/>
      <c r="DJ519" s="37"/>
      <c r="DK519" s="37"/>
      <c r="DL519" s="37"/>
      <c r="DM519" s="37"/>
      <c r="DN519" s="37"/>
      <c r="DO519" s="37"/>
      <c r="DP519" s="37"/>
      <c r="DQ519" s="37"/>
      <c r="DR519" s="37"/>
      <c r="DS519" s="37"/>
      <c r="DT519" s="37"/>
      <c r="DU519" s="37"/>
      <c r="DV519" s="37"/>
      <c r="DW519" s="37"/>
      <c r="DX519" s="37"/>
      <c r="DY519" s="37"/>
      <c r="DZ519" s="37"/>
      <c r="EA519" s="37"/>
      <c r="EB519" s="37"/>
      <c r="EC519" s="37"/>
      <c r="ED519" s="37"/>
      <c r="EE519" s="37"/>
      <c r="EF519" s="37"/>
      <c r="EG519" s="37"/>
      <c r="EH519" s="37"/>
      <c r="EI519" s="37"/>
      <c r="EJ519" s="37"/>
      <c r="EK519" s="37"/>
      <c r="EL519" s="37"/>
      <c r="EM519" s="37"/>
      <c r="EN519" s="37"/>
      <c r="EO519" s="37"/>
      <c r="EP519" s="37"/>
      <c r="EQ519" s="37"/>
      <c r="ER519" s="37"/>
      <c r="ES519" s="37"/>
      <c r="ET519" s="37"/>
      <c r="EU519" s="37"/>
      <c r="EV519" s="37"/>
      <c r="EW519" s="37"/>
      <c r="EX519" s="37"/>
      <c r="EY519" s="37"/>
      <c r="EZ519" s="37"/>
      <c r="FA519" s="37"/>
      <c r="FB519" s="37"/>
      <c r="FC519" s="37"/>
      <c r="FD519" s="37"/>
      <c r="FE519" s="37"/>
      <c r="FF519" s="37"/>
      <c r="FG519" s="37"/>
      <c r="FH519" s="37"/>
      <c r="FI519" s="37"/>
      <c r="FJ519" s="37"/>
      <c r="FK519" s="37"/>
      <c r="FL519" s="37"/>
      <c r="FM519" s="37"/>
      <c r="FN519" s="37"/>
      <c r="FO519" s="37"/>
      <c r="FP519" s="37"/>
      <c r="FQ519" s="37"/>
      <c r="FR519" s="37"/>
      <c r="FS519" s="37"/>
      <c r="FT519" s="37"/>
      <c r="FU519" s="37"/>
      <c r="FV519" s="37"/>
      <c r="FW519" s="37"/>
      <c r="FX519" s="37"/>
      <c r="FY519" s="37"/>
      <c r="FZ519" s="37"/>
      <c r="GA519" s="37"/>
      <c r="GB519" s="37"/>
      <c r="GC519" s="37"/>
      <c r="GD519" s="37"/>
      <c r="GE519" s="37"/>
      <c r="GF519" s="37"/>
      <c r="GG519" s="37"/>
      <c r="GH519" s="37"/>
      <c r="GI519" s="37"/>
      <c r="GJ519" s="37"/>
      <c r="GK519" s="37"/>
      <c r="GL519" s="37"/>
      <c r="GM519" s="37"/>
      <c r="GN519" s="37"/>
      <c r="GO519" s="37"/>
      <c r="GP519" s="37"/>
      <c r="GQ519" s="37"/>
      <c r="GR519" s="37"/>
      <c r="GS519" s="37"/>
      <c r="GT519" s="37"/>
      <c r="GU519" s="37"/>
      <c r="GV519" s="37"/>
      <c r="GW519" s="37"/>
      <c r="GX519" s="37"/>
      <c r="GY519" s="37"/>
      <c r="GZ519" s="37"/>
      <c r="HA519" s="37"/>
      <c r="HB519" s="37"/>
      <c r="HC519" s="37"/>
      <c r="HD519" s="37"/>
      <c r="HE519" s="37"/>
      <c r="HF519" s="37"/>
      <c r="HG519" s="37"/>
      <c r="HH519" s="37"/>
      <c r="HI519" s="37"/>
      <c r="HJ519" s="37"/>
      <c r="HK519" s="37"/>
      <c r="HL519" s="37"/>
      <c r="HM519" s="37"/>
      <c r="HN519" s="37"/>
      <c r="HO519" s="37"/>
      <c r="HP519" s="37"/>
      <c r="HQ519" s="37"/>
      <c r="HR519" s="37"/>
      <c r="HS519" s="37"/>
      <c r="HT519" s="37"/>
      <c r="HU519" s="37"/>
      <c r="HV519" s="37"/>
      <c r="HW519" s="37"/>
      <c r="HX519" s="37"/>
      <c r="HY519" s="37"/>
      <c r="HZ519" s="37"/>
      <c r="IA519" s="37"/>
      <c r="IB519" s="37"/>
      <c r="IC519" s="37"/>
      <c r="ID519" s="37"/>
      <c r="IE519" s="37"/>
      <c r="IF519" s="37"/>
      <c r="IG519" s="37"/>
      <c r="IH519" s="37"/>
      <c r="II519" s="37"/>
      <c r="IJ519" s="37"/>
      <c r="IK519" s="37"/>
      <c r="IL519" s="37"/>
    </row>
    <row r="520" spans="1:246" x14ac:dyDescent="0.2">
      <c r="A520" s="87"/>
      <c r="B520" s="87"/>
      <c r="C520" s="87"/>
      <c r="D520" s="37"/>
      <c r="E520" s="37"/>
      <c r="F520" s="37"/>
      <c r="G520" s="37"/>
      <c r="H520" s="37"/>
      <c r="I520" s="37"/>
      <c r="J520" s="37"/>
      <c r="K520" s="37"/>
      <c r="L520" s="37"/>
      <c r="M520" s="37"/>
      <c r="N520" s="37"/>
      <c r="BI520" s="37"/>
      <c r="BJ520" s="37"/>
      <c r="BK520" s="37"/>
      <c r="BL520" s="37"/>
      <c r="BM520" s="37"/>
      <c r="BN520" s="37"/>
      <c r="BO520" s="37"/>
      <c r="BP520" s="37"/>
      <c r="BQ520" s="37"/>
      <c r="BR520" s="37"/>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37"/>
      <c r="CR520" s="37"/>
      <c r="CS520" s="37"/>
      <c r="CT520" s="37"/>
      <c r="CU520" s="37"/>
      <c r="CV520" s="37"/>
      <c r="CW520" s="37"/>
      <c r="CX520" s="37"/>
      <c r="CY520" s="37"/>
      <c r="CZ520" s="37"/>
      <c r="DA520" s="37"/>
      <c r="DB520" s="37"/>
      <c r="DC520" s="37"/>
      <c r="DD520" s="37"/>
      <c r="DE520" s="37"/>
      <c r="DF520" s="37"/>
      <c r="DG520" s="37"/>
      <c r="DH520" s="37"/>
      <c r="DI520" s="37"/>
      <c r="DJ520" s="37"/>
      <c r="DK520" s="37"/>
      <c r="DL520" s="37"/>
      <c r="DM520" s="37"/>
      <c r="DN520" s="37"/>
      <c r="DO520" s="37"/>
      <c r="DP520" s="37"/>
      <c r="DQ520" s="37"/>
      <c r="DR520" s="37"/>
      <c r="DS520" s="37"/>
      <c r="DT520" s="37"/>
      <c r="DU520" s="37"/>
      <c r="DV520" s="37"/>
      <c r="DW520" s="37"/>
      <c r="DX520" s="37"/>
      <c r="DY520" s="37"/>
      <c r="DZ520" s="37"/>
      <c r="EA520" s="37"/>
      <c r="EB520" s="37"/>
      <c r="EC520" s="37"/>
      <c r="ED520" s="37"/>
      <c r="EE520" s="37"/>
      <c r="EF520" s="37"/>
      <c r="EG520" s="37"/>
      <c r="EH520" s="37"/>
      <c r="EI520" s="37"/>
      <c r="EJ520" s="37"/>
      <c r="EK520" s="37"/>
      <c r="EL520" s="37"/>
      <c r="EM520" s="37"/>
      <c r="EN520" s="37"/>
      <c r="EO520" s="37"/>
      <c r="EP520" s="37"/>
      <c r="EQ520" s="37"/>
      <c r="ER520" s="37"/>
      <c r="ES520" s="37"/>
      <c r="ET520" s="37"/>
      <c r="EU520" s="37"/>
      <c r="EV520" s="37"/>
      <c r="EW520" s="37"/>
      <c r="EX520" s="37"/>
      <c r="EY520" s="37"/>
      <c r="EZ520" s="37"/>
      <c r="FA520" s="37"/>
      <c r="FB520" s="37"/>
      <c r="FC520" s="37"/>
      <c r="FD520" s="37"/>
      <c r="FE520" s="37"/>
      <c r="FF520" s="37"/>
      <c r="FG520" s="37"/>
      <c r="FH520" s="37"/>
      <c r="FI520" s="37"/>
      <c r="FJ520" s="37"/>
      <c r="FK520" s="37"/>
      <c r="FL520" s="37"/>
      <c r="FM520" s="37"/>
      <c r="FN520" s="37"/>
      <c r="FO520" s="37"/>
      <c r="FP520" s="37"/>
      <c r="FQ520" s="37"/>
      <c r="FR520" s="37"/>
      <c r="FS520" s="37"/>
      <c r="FT520" s="37"/>
      <c r="FU520" s="37"/>
      <c r="FV520" s="37"/>
      <c r="FW520" s="37"/>
      <c r="FX520" s="37"/>
      <c r="FY520" s="37"/>
      <c r="FZ520" s="37"/>
      <c r="GA520" s="37"/>
      <c r="GB520" s="37"/>
      <c r="GC520" s="37"/>
      <c r="GD520" s="37"/>
      <c r="GE520" s="37"/>
      <c r="GF520" s="37"/>
      <c r="GG520" s="37"/>
      <c r="GH520" s="37"/>
      <c r="GI520" s="37"/>
      <c r="GJ520" s="37"/>
      <c r="GK520" s="37"/>
      <c r="GL520" s="37"/>
      <c r="GM520" s="37"/>
      <c r="GN520" s="37"/>
      <c r="GO520" s="37"/>
      <c r="GP520" s="37"/>
      <c r="GQ520" s="37"/>
      <c r="GR520" s="37"/>
      <c r="GS520" s="37"/>
      <c r="GT520" s="37"/>
      <c r="GU520" s="37"/>
      <c r="GV520" s="37"/>
      <c r="GW520" s="37"/>
      <c r="GX520" s="37"/>
      <c r="GY520" s="37"/>
      <c r="GZ520" s="37"/>
      <c r="HA520" s="37"/>
      <c r="HB520" s="37"/>
      <c r="HC520" s="37"/>
      <c r="HD520" s="37"/>
      <c r="HE520" s="37"/>
      <c r="HF520" s="37"/>
      <c r="HG520" s="37"/>
      <c r="HH520" s="37"/>
      <c r="HI520" s="37"/>
      <c r="HJ520" s="37"/>
      <c r="HK520" s="37"/>
      <c r="HL520" s="37"/>
      <c r="HM520" s="37"/>
      <c r="HN520" s="37"/>
      <c r="HO520" s="37"/>
      <c r="HP520" s="37"/>
      <c r="HQ520" s="37"/>
      <c r="HR520" s="37"/>
      <c r="HS520" s="37"/>
      <c r="HT520" s="37"/>
      <c r="HU520" s="37"/>
      <c r="HV520" s="37"/>
      <c r="HW520" s="37"/>
      <c r="HX520" s="37"/>
      <c r="HY520" s="37"/>
      <c r="HZ520" s="37"/>
      <c r="IA520" s="37"/>
      <c r="IB520" s="37"/>
      <c r="IC520" s="37"/>
      <c r="ID520" s="37"/>
      <c r="IE520" s="37"/>
      <c r="IF520" s="37"/>
      <c r="IG520" s="37"/>
      <c r="IH520" s="37"/>
      <c r="II520" s="37"/>
      <c r="IJ520" s="37"/>
      <c r="IK520" s="37"/>
      <c r="IL520" s="37"/>
    </row>
    <row r="521" spans="1:246" x14ac:dyDescent="0.2">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R521" s="100"/>
    </row>
  </sheetData>
  <mergeCells count="50">
    <mergeCell ref="A448:A449"/>
    <mergeCell ref="B448:B449"/>
    <mergeCell ref="C448:C449"/>
    <mergeCell ref="D448:D449"/>
    <mergeCell ref="E448:E449"/>
    <mergeCell ref="BI375:BI376"/>
    <mergeCell ref="BJ375:BJ376"/>
    <mergeCell ref="BO375:BQ375"/>
    <mergeCell ref="BJ448:BJ449"/>
    <mergeCell ref="BO448:BQ448"/>
    <mergeCell ref="BI448:BI449"/>
    <mergeCell ref="A375:A376"/>
    <mergeCell ref="B375:B376"/>
    <mergeCell ref="C375:C376"/>
    <mergeCell ref="D375:D376"/>
    <mergeCell ref="E375:E376"/>
    <mergeCell ref="BI229:BI230"/>
    <mergeCell ref="BJ229:BJ230"/>
    <mergeCell ref="BO229:BQ229"/>
    <mergeCell ref="A302:A303"/>
    <mergeCell ref="B302:B303"/>
    <mergeCell ref="C302:C303"/>
    <mergeCell ref="D302:D303"/>
    <mergeCell ref="E302:E303"/>
    <mergeCell ref="BI302:BI303"/>
    <mergeCell ref="BJ302:BJ303"/>
    <mergeCell ref="A229:A230"/>
    <mergeCell ref="B229:B230"/>
    <mergeCell ref="C229:C230"/>
    <mergeCell ref="D229:D230"/>
    <mergeCell ref="E229:E230"/>
    <mergeCell ref="BO302:BQ302"/>
    <mergeCell ref="A156:A157"/>
    <mergeCell ref="B156:B157"/>
    <mergeCell ref="C156:C157"/>
    <mergeCell ref="D156:D157"/>
    <mergeCell ref="E156:E157"/>
    <mergeCell ref="BJ10:BJ11"/>
    <mergeCell ref="BO10:BQ10"/>
    <mergeCell ref="A83:A84"/>
    <mergeCell ref="B83:B84"/>
    <mergeCell ref="C83:C84"/>
    <mergeCell ref="D83:D84"/>
    <mergeCell ref="E83:E84"/>
    <mergeCell ref="A10:A11"/>
    <mergeCell ref="B10:B11"/>
    <mergeCell ref="C10:C11"/>
    <mergeCell ref="D10:D11"/>
    <mergeCell ref="E10:E11"/>
    <mergeCell ref="BI10:BI11"/>
  </mergeCells>
  <hyperlinks>
    <hyperlink ref="C6" r:id="rId1" xr:uid="{00000000-0004-0000-0200-000000000000}"/>
    <hyperlink ref="C7" r:id="rId2" xr:uid="{00000000-0004-0000-0200-000001000000}"/>
    <hyperlink ref="C4" r:id="rId3" xr:uid="{00000000-0004-0000-0200-000002000000}"/>
    <hyperlink ref="C5" r:id="rId4" xr:uid="{00000000-0004-0000-0200-000003000000}"/>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Q121"/>
  <sheetViews>
    <sheetView workbookViewId="0"/>
  </sheetViews>
  <sheetFormatPr defaultRowHeight="12.75" x14ac:dyDescent="0.2"/>
  <cols>
    <col min="1" max="1" width="13.25" customWidth="1"/>
    <col min="2" max="6" width="11.375" customWidth="1"/>
    <col min="8" max="8" width="12.375" customWidth="1"/>
    <col min="9" max="9" width="17.125" bestFit="1" customWidth="1"/>
    <col min="10" max="10" width="11.875" customWidth="1"/>
    <col min="11" max="11" width="19.625" bestFit="1" customWidth="1"/>
    <col min="12" max="12" width="23" customWidth="1"/>
  </cols>
  <sheetData>
    <row r="1" spans="1:69" ht="18" x14ac:dyDescent="0.2">
      <c r="A1" s="10" t="s">
        <v>22</v>
      </c>
      <c r="B1" s="11"/>
      <c r="C1" s="11"/>
      <c r="D1" s="11"/>
      <c r="E1" s="11"/>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row>
    <row r="2" spans="1:69" x14ac:dyDescent="0.2">
      <c r="A2" s="12"/>
      <c r="B2" s="12"/>
      <c r="C2" s="12"/>
      <c r="D2" s="12"/>
      <c r="E2" s="12"/>
    </row>
    <row r="3" spans="1:69" x14ac:dyDescent="0.2">
      <c r="A3" s="14" t="s">
        <v>7</v>
      </c>
      <c r="B3" s="12"/>
      <c r="C3" s="12"/>
      <c r="D3" s="12"/>
      <c r="E3" s="12"/>
    </row>
    <row r="4" spans="1:69" x14ac:dyDescent="0.2">
      <c r="A4" s="40" t="s">
        <v>39</v>
      </c>
      <c r="B4" s="39"/>
      <c r="D4" s="41" t="s">
        <v>40</v>
      </c>
      <c r="E4" s="1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8"/>
      <c r="BI4" s="37"/>
      <c r="BJ4" s="37"/>
      <c r="BK4" s="37"/>
      <c r="BL4" s="37"/>
      <c r="BM4" s="37"/>
      <c r="BN4" s="37"/>
      <c r="BO4" s="37"/>
      <c r="BP4" s="37"/>
      <c r="BQ4" s="37"/>
    </row>
    <row r="5" spans="1:69" x14ac:dyDescent="0.2">
      <c r="A5" s="31" t="s">
        <v>43</v>
      </c>
      <c r="B5" s="13"/>
      <c r="D5" s="15" t="s">
        <v>44</v>
      </c>
      <c r="F5" s="37"/>
      <c r="G5" s="1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8"/>
      <c r="BI5" s="37"/>
      <c r="BJ5" s="37"/>
      <c r="BK5" s="37"/>
      <c r="BL5" s="37"/>
      <c r="BM5" s="37"/>
      <c r="BN5" s="37"/>
      <c r="BO5" s="37"/>
      <c r="BP5" s="37"/>
      <c r="BQ5" s="37"/>
    </row>
    <row r="6" spans="1:69" x14ac:dyDescent="0.2">
      <c r="A6" s="31" t="s">
        <v>45</v>
      </c>
      <c r="B6" s="13"/>
      <c r="D6" s="15" t="s">
        <v>16</v>
      </c>
      <c r="H6" s="18"/>
      <c r="BH6" s="43"/>
    </row>
    <row r="7" spans="1:69" x14ac:dyDescent="0.2">
      <c r="A7" s="9"/>
      <c r="B7" s="8"/>
      <c r="C7" s="8"/>
      <c r="D7" s="8"/>
      <c r="E7" s="8"/>
    </row>
    <row r="8" spans="1:69" x14ac:dyDescent="0.2">
      <c r="A8" s="185" t="s">
        <v>209</v>
      </c>
      <c r="B8" s="187" t="s">
        <v>212</v>
      </c>
      <c r="C8" s="187"/>
      <c r="D8" s="187"/>
      <c r="E8" s="187"/>
      <c r="F8" s="188"/>
      <c r="BL8" s="47" t="s">
        <v>46</v>
      </c>
    </row>
    <row r="9" spans="1:69" x14ac:dyDescent="0.2">
      <c r="A9" s="186"/>
      <c r="B9" s="102" t="s">
        <v>0</v>
      </c>
      <c r="C9" s="20" t="s">
        <v>1</v>
      </c>
      <c r="D9" s="20" t="s">
        <v>2</v>
      </c>
      <c r="E9" s="20" t="s">
        <v>3</v>
      </c>
      <c r="F9" s="20" t="s">
        <v>9</v>
      </c>
      <c r="H9" s="20" t="s">
        <v>6</v>
      </c>
      <c r="I9" s="20" t="s">
        <v>4</v>
      </c>
      <c r="J9" s="20" t="s">
        <v>5</v>
      </c>
      <c r="K9" s="20" t="s">
        <v>48</v>
      </c>
      <c r="L9" s="20" t="s">
        <v>49</v>
      </c>
      <c r="M9" s="20">
        <v>1961</v>
      </c>
      <c r="N9" s="20">
        <v>1962</v>
      </c>
      <c r="O9" s="20">
        <v>1963</v>
      </c>
      <c r="P9" s="20">
        <v>1964</v>
      </c>
      <c r="Q9" s="20">
        <v>1965</v>
      </c>
      <c r="R9" s="20">
        <v>1966</v>
      </c>
      <c r="S9" s="20">
        <v>1967</v>
      </c>
      <c r="T9" s="20">
        <v>1968</v>
      </c>
      <c r="U9" s="20">
        <v>1969</v>
      </c>
      <c r="V9" s="20">
        <v>1970</v>
      </c>
      <c r="W9" s="20">
        <v>1971</v>
      </c>
      <c r="X9" s="20">
        <v>1972</v>
      </c>
      <c r="Y9" s="20">
        <v>1973</v>
      </c>
      <c r="Z9" s="20">
        <v>1974</v>
      </c>
      <c r="AA9" s="20">
        <v>1975</v>
      </c>
      <c r="AB9" s="20">
        <v>1976</v>
      </c>
      <c r="AC9" s="20">
        <v>1977</v>
      </c>
      <c r="AD9" s="20">
        <v>1978</v>
      </c>
      <c r="AE9" s="20">
        <v>1979</v>
      </c>
      <c r="AF9" s="20">
        <v>1980</v>
      </c>
      <c r="AG9" s="20">
        <v>1981</v>
      </c>
      <c r="AH9" s="20">
        <v>1982</v>
      </c>
      <c r="AI9" s="20">
        <v>1983</v>
      </c>
      <c r="AJ9" s="20">
        <v>1984</v>
      </c>
      <c r="AK9" s="20">
        <v>1985</v>
      </c>
      <c r="AL9" s="20">
        <v>1986</v>
      </c>
      <c r="AM9" s="20">
        <v>1987</v>
      </c>
      <c r="AN9" s="20">
        <v>1988</v>
      </c>
      <c r="AO9" s="20">
        <v>1989</v>
      </c>
      <c r="AP9" s="20">
        <v>1990</v>
      </c>
      <c r="AQ9" s="20">
        <v>1991</v>
      </c>
      <c r="AR9" s="20">
        <v>1992</v>
      </c>
      <c r="AS9" s="20">
        <v>1993</v>
      </c>
      <c r="AT9" s="20">
        <v>1994</v>
      </c>
      <c r="AU9" s="20">
        <v>1995</v>
      </c>
      <c r="AV9" s="20">
        <v>1996</v>
      </c>
      <c r="AW9" s="20">
        <v>1997</v>
      </c>
      <c r="AX9" s="20">
        <v>1998</v>
      </c>
      <c r="AY9" s="20">
        <v>1999</v>
      </c>
      <c r="AZ9" s="20">
        <v>2000</v>
      </c>
      <c r="BA9" s="20">
        <v>2001</v>
      </c>
      <c r="BB9" s="20">
        <v>2002</v>
      </c>
      <c r="BC9" s="20">
        <v>2003</v>
      </c>
      <c r="BD9" s="20">
        <v>2004</v>
      </c>
      <c r="BE9" s="20">
        <v>2005</v>
      </c>
      <c r="BF9" s="20">
        <v>2006</v>
      </c>
      <c r="BG9" s="20">
        <v>2007</v>
      </c>
      <c r="BH9" s="20">
        <v>2008</v>
      </c>
      <c r="BI9" s="20">
        <v>2009</v>
      </c>
      <c r="BJ9" s="20">
        <v>2010</v>
      </c>
      <c r="BK9" s="20">
        <v>2011</v>
      </c>
      <c r="BL9" s="20">
        <v>2012</v>
      </c>
      <c r="BM9" s="20">
        <v>2013</v>
      </c>
      <c r="BN9" s="20">
        <v>2014</v>
      </c>
    </row>
    <row r="10" spans="1:69" x14ac:dyDescent="0.2">
      <c r="A10" s="6" t="s">
        <v>122</v>
      </c>
      <c r="B10" s="103">
        <f t="shared" ref="B10:B15" si="0">(100*(EXP(LN(AVERAGE(W10:Y10)/AVERAGE(M10:N10))/($Y$9-$M$9)))-100)/100</f>
        <v>3.0963736143756648E-2</v>
      </c>
      <c r="C10" s="103">
        <f t="shared" ref="C10:C15" si="1">(100*(EXP(LN(AVERAGE(AI10:AK10)/AVERAGE(W10:Y10))/($AK$9-$Y$9)))-100)/100</f>
        <v>2.4504349329249636E-2</v>
      </c>
      <c r="D10" s="103">
        <f t="shared" ref="D10:D15" si="2">(100*(EXP(LN(AVERAGE(AU10:AW10)/AVERAGE(AI10:AK10))/($AW$9-$AK$9)))-100)/100</f>
        <v>1.2352744895829347E-2</v>
      </c>
      <c r="E10" s="103">
        <f t="shared" ref="E10:E15" si="3">(100*(EXP(LN(AVERAGE(BG10:BI10)/AVERAGE(AU10:AW10))/($BI$9-$AW$9)))-100)/100</f>
        <v>1.6487752717731893E-2</v>
      </c>
      <c r="F10" s="103">
        <f>(100*(EXP(LN(AVERAGE(BL10:BN10)/AVERAGE(BG10:BI10))/($BN$9-$BI$9)))-100)/100</f>
        <v>1.9506012943670895E-2</v>
      </c>
      <c r="H10" s="4" t="s">
        <v>112</v>
      </c>
      <c r="I10" s="4" t="s">
        <v>122</v>
      </c>
      <c r="J10" s="4" t="s">
        <v>113</v>
      </c>
      <c r="K10" s="4" t="s">
        <v>123</v>
      </c>
      <c r="L10" s="4" t="s">
        <v>114</v>
      </c>
      <c r="M10" s="1">
        <f>Data!F23</f>
        <v>876.87488600000006</v>
      </c>
      <c r="N10" s="1">
        <f>Data!G23</f>
        <v>933.37327500000004</v>
      </c>
      <c r="O10" s="1">
        <f>Data!H23</f>
        <v>949.34611399999994</v>
      </c>
      <c r="P10" s="1">
        <f>Data!I23</f>
        <v>1001.214296</v>
      </c>
      <c r="Q10" s="1">
        <f>Data!J23</f>
        <v>998.59315700000002</v>
      </c>
      <c r="R10" s="1">
        <f>Data!K23</f>
        <v>1078.340254</v>
      </c>
      <c r="S10" s="1">
        <f>Data!L23</f>
        <v>1124.081414</v>
      </c>
      <c r="T10" s="1">
        <f>Data!M23</f>
        <v>1160.6798999999999</v>
      </c>
      <c r="U10" s="1">
        <f>Data!N23</f>
        <v>1170.9996740000001</v>
      </c>
      <c r="V10" s="1">
        <f>Data!O23</f>
        <v>1192.5086659999999</v>
      </c>
      <c r="W10" s="1">
        <f>Data!P23</f>
        <v>1299.6687569999999</v>
      </c>
      <c r="X10" s="1">
        <f>Data!Q23</f>
        <v>1258.479748</v>
      </c>
      <c r="Y10" s="1">
        <f>Data!R23</f>
        <v>1357.016286</v>
      </c>
      <c r="Z10" s="1">
        <f>Data!S23</f>
        <v>1326.5506110000001</v>
      </c>
      <c r="AA10" s="1">
        <f>Data!T23</f>
        <v>1359.8051950000001</v>
      </c>
      <c r="AB10" s="1">
        <f>Data!U23</f>
        <v>1463.7124490000001</v>
      </c>
      <c r="AC10" s="1">
        <f>Data!V23</f>
        <v>1456.34557</v>
      </c>
      <c r="AD10" s="1">
        <f>Data!W23</f>
        <v>1582.0211859999999</v>
      </c>
      <c r="AE10" s="1">
        <f>Data!X23</f>
        <v>1537.503183</v>
      </c>
      <c r="AF10" s="1">
        <f>Data!Y23</f>
        <v>1549.9138479999999</v>
      </c>
      <c r="AG10" s="1">
        <f>Data!Z23</f>
        <v>1632.3838209999999</v>
      </c>
      <c r="AH10" s="1">
        <f>Data!AA23</f>
        <v>1692.5416729999999</v>
      </c>
      <c r="AI10" s="1">
        <f>Data!AB23</f>
        <v>1626.948118</v>
      </c>
      <c r="AJ10" s="1">
        <f>Data!AC23</f>
        <v>1786.7974410000002</v>
      </c>
      <c r="AK10" s="1">
        <f>Data!AD23</f>
        <v>1821.2428430000002</v>
      </c>
      <c r="AL10" s="1">
        <f>Data!AE23</f>
        <v>1834.0245159999999</v>
      </c>
      <c r="AM10" s="1">
        <f>Data!AF23</f>
        <v>1771.531205</v>
      </c>
      <c r="AN10" s="1">
        <f>Data!AG23</f>
        <v>1727.629727</v>
      </c>
      <c r="AO10" s="1">
        <f>Data!AH23</f>
        <v>1871.3578870000001</v>
      </c>
      <c r="AP10" s="1">
        <f>Data!AI23</f>
        <v>1952.459276</v>
      </c>
      <c r="AQ10" s="1">
        <f>Data!AJ23</f>
        <v>1889.805881</v>
      </c>
      <c r="AR10" s="1">
        <f>Data!AK23</f>
        <v>1973.9287448</v>
      </c>
      <c r="AS10" s="1">
        <f>Data!AL23</f>
        <v>1904.4483218</v>
      </c>
      <c r="AT10" s="1">
        <f>Data!AM23</f>
        <v>1956.8878119999999</v>
      </c>
      <c r="AU10" s="1">
        <f>Data!AN23</f>
        <v>1897.8164214000001</v>
      </c>
      <c r="AV10" s="1">
        <f>Data!AO23</f>
        <v>2072.3155323999999</v>
      </c>
      <c r="AW10" s="1">
        <f>Data!AP23</f>
        <v>2095.807914</v>
      </c>
      <c r="AX10" s="1">
        <f>Data!AQ23</f>
        <v>2084.5689087999999</v>
      </c>
      <c r="AY10" s="1">
        <f>Data!AR23</f>
        <v>2085.3386577000001</v>
      </c>
      <c r="AZ10" s="1">
        <f>Data!AS23</f>
        <v>2060.1701819999998</v>
      </c>
      <c r="BA10" s="1">
        <f>Data!AT23</f>
        <v>2110.080293</v>
      </c>
      <c r="BB10" s="1">
        <f>Data!AU23</f>
        <v>2032.4827970000001</v>
      </c>
      <c r="BC10" s="1">
        <f>Data!AV23</f>
        <v>2091.5617618000001</v>
      </c>
      <c r="BD10" s="1">
        <f>Data!AW23</f>
        <v>2279.8218970999997</v>
      </c>
      <c r="BE10" s="1">
        <f>Data!AX23</f>
        <v>2268.1686091000001</v>
      </c>
      <c r="BF10" s="1">
        <f>Data!AY23</f>
        <v>2235.7682831000002</v>
      </c>
      <c r="BG10" s="1">
        <f>Data!AZ23</f>
        <v>2355.8218270900002</v>
      </c>
      <c r="BH10" s="1">
        <f>Data!BA23</f>
        <v>2527.3199203200002</v>
      </c>
      <c r="BI10" s="1">
        <f>Data!BB23</f>
        <v>2498.0061089000001</v>
      </c>
      <c r="BJ10" s="1">
        <f>Data!BC23</f>
        <v>2475.6347504999999</v>
      </c>
      <c r="BK10" s="1">
        <f>Data!BD23</f>
        <v>2588.0081773299999</v>
      </c>
      <c r="BL10" s="1">
        <f>Data!BE23</f>
        <v>2563.3815674299999</v>
      </c>
      <c r="BM10" s="1">
        <f>Data!BF23</f>
        <v>2779.9395860100003</v>
      </c>
      <c r="BN10" s="51">
        <f>Data!BG23</f>
        <v>2786.3478304972887</v>
      </c>
    </row>
    <row r="11" spans="1:69" x14ac:dyDescent="0.2">
      <c r="A11" s="6" t="s">
        <v>131</v>
      </c>
      <c r="B11" s="103">
        <f t="shared" si="0"/>
        <v>3.0437931283262144E-2</v>
      </c>
      <c r="C11" s="103">
        <f t="shared" si="1"/>
        <v>3.826037689274614E-2</v>
      </c>
      <c r="D11" s="103">
        <f t="shared" si="2"/>
        <v>4.0523532025381427E-2</v>
      </c>
      <c r="E11" s="103">
        <f t="shared" si="3"/>
        <v>4.3687118672084892E-2</v>
      </c>
      <c r="F11" s="103">
        <f>(100*(EXP(LN(AVERAGE(BL11:BN11)/AVERAGE(BG11:BI11))/($BN$9-$BI$9)))-100)/100</f>
        <v>4.3129754831424519E-2</v>
      </c>
      <c r="H11" s="5" t="s">
        <v>112</v>
      </c>
      <c r="I11" s="5" t="s">
        <v>131</v>
      </c>
      <c r="J11" s="5" t="s">
        <v>113</v>
      </c>
      <c r="K11" s="5" t="s">
        <v>132</v>
      </c>
      <c r="L11" s="5" t="s">
        <v>114</v>
      </c>
      <c r="M11" s="2">
        <f>Data!F35</f>
        <v>25.75285972</v>
      </c>
      <c r="N11" s="2">
        <f>Data!G35</f>
        <v>26.401382609999999</v>
      </c>
      <c r="O11" s="2">
        <f>Data!H35</f>
        <v>28.001066170000001</v>
      </c>
      <c r="P11" s="2">
        <f>Data!I35</f>
        <v>28.412284979999999</v>
      </c>
      <c r="Q11" s="2">
        <f>Data!J35</f>
        <v>29.713884850000003</v>
      </c>
      <c r="R11" s="2">
        <f>Data!K35</f>
        <v>30.84976743</v>
      </c>
      <c r="S11" s="2">
        <f>Data!L35</f>
        <v>31.767817760000003</v>
      </c>
      <c r="T11" s="2">
        <f>Data!M35</f>
        <v>32.728373249999997</v>
      </c>
      <c r="U11" s="2">
        <f>Data!N35</f>
        <v>32.598414640000001</v>
      </c>
      <c r="V11" s="2">
        <f>Data!O35</f>
        <v>34.946968799999993</v>
      </c>
      <c r="W11" s="2">
        <f>Data!P35</f>
        <v>36.789710790000001</v>
      </c>
      <c r="X11" s="2">
        <f>Data!Q35</f>
        <v>35.78578375</v>
      </c>
      <c r="Y11" s="2">
        <f>Data!R35</f>
        <v>39.534141920000003</v>
      </c>
      <c r="Z11" s="2">
        <f>Data!S35</f>
        <v>38.630607299999994</v>
      </c>
      <c r="AA11" s="2">
        <f>Data!T35</f>
        <v>41.606907439999993</v>
      </c>
      <c r="AB11" s="2">
        <f>Data!U35</f>
        <v>39.195899509999997</v>
      </c>
      <c r="AC11" s="2">
        <f>Data!V35</f>
        <v>44.560027150000003</v>
      </c>
      <c r="AD11" s="2">
        <f>Data!W35</f>
        <v>46.996917939999996</v>
      </c>
      <c r="AE11" s="2">
        <f>Data!X35</f>
        <v>50.741084450000002</v>
      </c>
      <c r="AF11" s="2">
        <f>Data!Y35</f>
        <v>49.294001270000003</v>
      </c>
      <c r="AG11" s="2">
        <f>Data!Z35</f>
        <v>53.156208759999998</v>
      </c>
      <c r="AH11" s="2">
        <f>Data!AA35</f>
        <v>56.490030990000001</v>
      </c>
      <c r="AI11" s="2">
        <f>Data!AB35</f>
        <v>52.750147830000003</v>
      </c>
      <c r="AJ11" s="2">
        <f>Data!AC35</f>
        <v>58.865676229999998</v>
      </c>
      <c r="AK11" s="2">
        <f>Data!AD35</f>
        <v>64.305428520000007</v>
      </c>
      <c r="AL11" s="2">
        <f>Data!AE35</f>
        <v>64.39946578</v>
      </c>
      <c r="AM11" s="2">
        <f>Data!AF35</f>
        <v>67.538538930000016</v>
      </c>
      <c r="AN11" s="2">
        <f>Data!AG35</f>
        <v>67.931532099999998</v>
      </c>
      <c r="AO11" s="2">
        <f>Data!AH35</f>
        <v>72.167618930000017</v>
      </c>
      <c r="AP11" s="2">
        <f>Data!AI35</f>
        <v>75.52768184</v>
      </c>
      <c r="AQ11" s="2">
        <f>Data!AJ35</f>
        <v>77.734786560000003</v>
      </c>
      <c r="AR11" s="2">
        <f>Data!AK35</f>
        <v>79.091986609999992</v>
      </c>
      <c r="AS11" s="2">
        <f>Data!AL35</f>
        <v>79.935494090000006</v>
      </c>
      <c r="AT11" s="2">
        <f>Data!AM35</f>
        <v>88.351312280000002</v>
      </c>
      <c r="AU11" s="2">
        <f>Data!AN35</f>
        <v>91.923943610000009</v>
      </c>
      <c r="AV11" s="2">
        <f>Data!AO35</f>
        <v>93.446630839999997</v>
      </c>
      <c r="AW11" s="2">
        <f>Data!AP35</f>
        <v>97.991149629999995</v>
      </c>
      <c r="AX11" s="2">
        <f>Data!AQ35</f>
        <v>102.5595859</v>
      </c>
      <c r="AY11" s="2">
        <f>Data!AR35</f>
        <v>109.10423141</v>
      </c>
      <c r="AZ11" s="2">
        <f>Data!AS35</f>
        <v>110.21637398</v>
      </c>
      <c r="BA11" s="2">
        <f>Data!AT35</f>
        <v>113.54421843000002</v>
      </c>
      <c r="BB11" s="2">
        <f>Data!AU35</f>
        <v>115.3157411</v>
      </c>
      <c r="BC11" s="2">
        <f>Data!AV35</f>
        <v>124.29245886</v>
      </c>
      <c r="BD11" s="2">
        <f>Data!AW35</f>
        <v>133.50314173999999</v>
      </c>
      <c r="BE11" s="2">
        <f>Data!AX35</f>
        <v>141.67477105</v>
      </c>
      <c r="BF11" s="2">
        <f>Data!AY35</f>
        <v>149.26850042000001</v>
      </c>
      <c r="BG11" s="2">
        <f>Data!AZ35</f>
        <v>149.87634953</v>
      </c>
      <c r="BH11" s="2">
        <f>Data!BA35</f>
        <v>161.66476396000002</v>
      </c>
      <c r="BI11" s="2">
        <f>Data!BB35</f>
        <v>161.81181337000001</v>
      </c>
      <c r="BJ11" s="2">
        <f>Data!BC35</f>
        <v>172.33978316</v>
      </c>
      <c r="BK11" s="2">
        <f>Data!BD35</f>
        <v>182.03387787</v>
      </c>
      <c r="BL11" s="2">
        <f>Data!BE35</f>
        <v>180.99467168000001</v>
      </c>
      <c r="BM11" s="2">
        <f>Data!BF35</f>
        <v>196.76170902000001</v>
      </c>
      <c r="BN11" s="58">
        <f>Data!BG35</f>
        <v>206.86774715705417</v>
      </c>
    </row>
    <row r="12" spans="1:69" ht="21" x14ac:dyDescent="0.2">
      <c r="A12" s="107" t="s">
        <v>215</v>
      </c>
      <c r="B12" s="103">
        <f t="shared" si="0"/>
        <v>2.83564902252742E-2</v>
      </c>
      <c r="C12" s="103">
        <f t="shared" si="1"/>
        <v>3.2883024882448098E-2</v>
      </c>
      <c r="D12" s="103">
        <f t="shared" si="2"/>
        <v>1.7323957106811748E-2</v>
      </c>
      <c r="E12" s="103">
        <f t="shared" si="3"/>
        <v>2.1457356489618603E-2</v>
      </c>
      <c r="F12" s="103">
        <f>(100*(EXP(LN(AVERAGE(BL12:BN12)/AVERAGE(BG12:BI12))/($BN$9-$BI$9)))-100)/100</f>
        <v>2.4375162609439657E-2</v>
      </c>
      <c r="H12" s="5" t="s">
        <v>112</v>
      </c>
      <c r="I12" s="5" t="s">
        <v>154</v>
      </c>
      <c r="J12" s="5" t="s">
        <v>113</v>
      </c>
      <c r="K12" s="5" t="s">
        <v>154</v>
      </c>
      <c r="L12" s="5" t="s">
        <v>114</v>
      </c>
      <c r="M12" s="2">
        <f>Data!F51</f>
        <v>592.44990499999994</v>
      </c>
      <c r="N12" s="2">
        <f>Data!G51</f>
        <v>571.67269499999998</v>
      </c>
      <c r="O12" s="2">
        <f>Data!H51</f>
        <v>589.94197099999997</v>
      </c>
      <c r="P12" s="2">
        <f>Data!I51</f>
        <v>682.81427399999995</v>
      </c>
      <c r="Q12" s="2">
        <f>Data!J51</f>
        <v>714.69487800000002</v>
      </c>
      <c r="R12" s="2">
        <f>Data!K51</f>
        <v>729.56164699999999</v>
      </c>
      <c r="S12" s="2">
        <f>Data!L51</f>
        <v>739.40840700000001</v>
      </c>
      <c r="T12" s="2">
        <f>Data!M51</f>
        <v>743.73380799999995</v>
      </c>
      <c r="U12" s="2">
        <f>Data!N51</f>
        <v>743.87253299999998</v>
      </c>
      <c r="V12" s="2">
        <f>Data!O51</f>
        <v>821.94957499999998</v>
      </c>
      <c r="W12" s="2">
        <f>Data!P51</f>
        <v>800.18483000000003</v>
      </c>
      <c r="X12" s="2">
        <f>Data!Q51</f>
        <v>800.42487200000005</v>
      </c>
      <c r="Y12" s="2">
        <f>Data!R51</f>
        <v>841.77628700000002</v>
      </c>
      <c r="Z12" s="2">
        <f>Data!S51</f>
        <v>875.28916200000003</v>
      </c>
      <c r="AA12" s="2">
        <f>Data!T51</f>
        <v>899.19813499999998</v>
      </c>
      <c r="AB12" s="2">
        <f>Data!U51</f>
        <v>975.30024200000003</v>
      </c>
      <c r="AC12" s="2">
        <f>Data!V51</f>
        <v>1015.538635</v>
      </c>
      <c r="AD12" s="2">
        <f>Data!W51</f>
        <v>1049.709059</v>
      </c>
      <c r="AE12" s="2">
        <f>Data!X51</f>
        <v>1025.78388</v>
      </c>
      <c r="AF12" s="2">
        <f>Data!Y51</f>
        <v>995.07046000000003</v>
      </c>
      <c r="AG12" s="2">
        <f>Data!Z51</f>
        <v>1080.185031</v>
      </c>
      <c r="AH12" s="2">
        <f>Data!AA51</f>
        <v>1191.2761840000001</v>
      </c>
      <c r="AI12" s="2">
        <f>Data!AB51</f>
        <v>1170.964774</v>
      </c>
      <c r="AJ12" s="2">
        <f>Data!AC51</f>
        <v>1218.960566</v>
      </c>
      <c r="AK12" s="2">
        <f>Data!AD51</f>
        <v>1211.1149439999999</v>
      </c>
      <c r="AL12" s="2">
        <f>Data!AE51</f>
        <v>1215.0187169999999</v>
      </c>
      <c r="AM12" s="2">
        <f>Data!AF51</f>
        <v>1283.4075929999999</v>
      </c>
      <c r="AN12" s="2">
        <f>Data!AG51</f>
        <v>1279.615679</v>
      </c>
      <c r="AO12" s="2">
        <f>Data!AH51</f>
        <v>1325.8877749999999</v>
      </c>
      <c r="AP12" s="2">
        <f>Data!AI51</f>
        <v>1356.3244319999999</v>
      </c>
      <c r="AQ12" s="2">
        <f>Data!AJ51</f>
        <v>1366.7793799999999</v>
      </c>
      <c r="AR12" s="2">
        <f>Data!AK51</f>
        <v>1391.2599379999999</v>
      </c>
      <c r="AS12" s="2">
        <f>Data!AL51</f>
        <v>1305.5929189999999</v>
      </c>
      <c r="AT12" s="2">
        <f>Data!AM51</f>
        <v>1337.861482</v>
      </c>
      <c r="AU12" s="2">
        <f>Data!AN51</f>
        <v>1430.168101</v>
      </c>
      <c r="AV12" s="2">
        <f>Data!AO51</f>
        <v>1482.202704</v>
      </c>
      <c r="AW12" s="2">
        <f>Data!AP51</f>
        <v>1512.8937820000001</v>
      </c>
      <c r="AX12" s="2">
        <f>Data!AQ51</f>
        <v>1532.729288</v>
      </c>
      <c r="AY12" s="2">
        <f>Data!AR51</f>
        <v>1536.0064500000001</v>
      </c>
      <c r="AZ12" s="2">
        <f>Data!AS51</f>
        <v>1499.9992789999999</v>
      </c>
      <c r="BA12" s="2">
        <f>Data!AT51</f>
        <v>1488.695144</v>
      </c>
      <c r="BB12" s="2">
        <f>Data!AU51</f>
        <v>1587.312244</v>
      </c>
      <c r="BC12" s="2">
        <f>Data!AV51</f>
        <v>1605.3766439999999</v>
      </c>
      <c r="BD12" s="2">
        <f>Data!AW51</f>
        <v>1587.4702890000001</v>
      </c>
      <c r="BE12" s="2">
        <f>Data!AX51</f>
        <v>1564.219435</v>
      </c>
      <c r="BF12" s="2">
        <f>Data!AY51</f>
        <v>1668.0152330000001</v>
      </c>
      <c r="BG12" s="2">
        <f>Data!AZ51</f>
        <v>1855.53844</v>
      </c>
      <c r="BH12" s="2">
        <f>Data!BA51</f>
        <v>1944.177246</v>
      </c>
      <c r="BI12" s="2">
        <f>Data!BB51</f>
        <v>1909.57465</v>
      </c>
      <c r="BJ12" s="2">
        <f>Data!BC51</f>
        <v>1927.1614480000001</v>
      </c>
      <c r="BK12" s="2">
        <f>Data!BD51</f>
        <v>2083.7157440000001</v>
      </c>
      <c r="BL12" s="58">
        <f>Data!BE51</f>
        <v>2108.15246338</v>
      </c>
      <c r="BM12" s="58">
        <f>Data!BF51</f>
        <v>2157.7013776199997</v>
      </c>
      <c r="BN12" s="58">
        <f>Data!BG51</f>
        <v>2174.0195349997903</v>
      </c>
    </row>
    <row r="13" spans="1:69" ht="21" x14ac:dyDescent="0.2">
      <c r="A13" s="107" t="s">
        <v>216</v>
      </c>
      <c r="B13" s="103">
        <f t="shared" si="0"/>
        <v>1.5376457362465743E-2</v>
      </c>
      <c r="C13" s="103">
        <f t="shared" si="1"/>
        <v>3.0391867230119374E-3</v>
      </c>
      <c r="D13" s="103">
        <f t="shared" si="2"/>
        <v>1.1006052739825521E-2</v>
      </c>
      <c r="E13" s="103">
        <f t="shared" si="3"/>
        <v>1.1370183578548278E-2</v>
      </c>
      <c r="F13" s="103">
        <f>(100*(EXP(LN(AVERAGE(BK13:BM13)/AVERAGE(BG13:BI13))/($BM$9-$BI$9)))-100)/100</f>
        <v>2.7681255755726254E-2</v>
      </c>
      <c r="H13" s="5" t="s">
        <v>112</v>
      </c>
      <c r="I13" s="5" t="s">
        <v>160</v>
      </c>
      <c r="J13" s="5" t="s">
        <v>113</v>
      </c>
      <c r="K13" s="5" t="s">
        <v>161</v>
      </c>
      <c r="L13" s="5" t="s">
        <v>114</v>
      </c>
      <c r="M13" s="2">
        <f>Data!F56</f>
        <v>455.33124800000002</v>
      </c>
      <c r="N13" s="2">
        <f>Data!G56</f>
        <v>448.88014299999998</v>
      </c>
      <c r="O13" s="2">
        <f>Data!H56</f>
        <v>463.451978</v>
      </c>
      <c r="P13" s="2">
        <f>Data!I56</f>
        <v>478.58402100000001</v>
      </c>
      <c r="Q13" s="2">
        <f>Data!J56</f>
        <v>484.01712300000003</v>
      </c>
      <c r="R13" s="2">
        <f>Data!K56</f>
        <v>506.46023599999995</v>
      </c>
      <c r="S13" s="2">
        <f>Data!L56</f>
        <v>525.18237399999998</v>
      </c>
      <c r="T13" s="2">
        <f>Data!M56</f>
        <v>537.341813</v>
      </c>
      <c r="U13" s="2">
        <f>Data!N56</f>
        <v>524.57473800000002</v>
      </c>
      <c r="V13" s="2">
        <f>Data!O56</f>
        <v>559.62780000000009</v>
      </c>
      <c r="W13" s="2">
        <f>Data!P56</f>
        <v>529.30661399999997</v>
      </c>
      <c r="X13" s="2">
        <f>Data!Q56</f>
        <v>516.159673</v>
      </c>
      <c r="Y13" s="2">
        <f>Data!R56</f>
        <v>583.40327500000001</v>
      </c>
      <c r="Z13" s="2">
        <f>Data!S56</f>
        <v>548.57457700000009</v>
      </c>
      <c r="AA13" s="2">
        <f>Data!T56</f>
        <v>544.51340599999992</v>
      </c>
      <c r="AB13" s="2">
        <f>Data!U56</f>
        <v>539.98673199999996</v>
      </c>
      <c r="AC13" s="2">
        <f>Data!V56</f>
        <v>561.14241200000004</v>
      </c>
      <c r="AD13" s="2">
        <f>Data!W56</f>
        <v>585.74780199999998</v>
      </c>
      <c r="AE13" s="2">
        <f>Data!X56</f>
        <v>575.03669100000002</v>
      </c>
      <c r="AF13" s="2">
        <f>Data!Y56</f>
        <v>522.54734199999996</v>
      </c>
      <c r="AG13" s="2">
        <f>Data!Z56</f>
        <v>540.88640399999997</v>
      </c>
      <c r="AH13" s="2">
        <f>Data!AA56</f>
        <v>543.8448249999999</v>
      </c>
      <c r="AI13" s="2">
        <f>Data!AB56</f>
        <v>549.65608499999996</v>
      </c>
      <c r="AJ13" s="2">
        <f>Data!AC56</f>
        <v>578.29266799999994</v>
      </c>
      <c r="AK13" s="2">
        <f>Data!AD56</f>
        <v>561.32919299999992</v>
      </c>
      <c r="AL13" s="2">
        <f>Data!AE56</f>
        <v>564.21719599999994</v>
      </c>
      <c r="AM13" s="2">
        <f>Data!AF56</f>
        <v>573.60133299999995</v>
      </c>
      <c r="AN13" s="2">
        <f>Data!AG56</f>
        <v>562.54159699999991</v>
      </c>
      <c r="AO13" s="2">
        <f>Data!AH56</f>
        <v>581.24330299999997</v>
      </c>
      <c r="AP13" s="2">
        <f>Data!AI56</f>
        <v>574.03277800000001</v>
      </c>
      <c r="AQ13" s="2">
        <f>Data!AJ56</f>
        <v>579.69488799999999</v>
      </c>
      <c r="AR13" s="2">
        <f>Data!AK56</f>
        <v>605.83416199999999</v>
      </c>
      <c r="AS13" s="2">
        <f>Data!AL56</f>
        <v>643.87474999999995</v>
      </c>
      <c r="AT13" s="2">
        <f>Data!AM56</f>
        <v>606.58183099999997</v>
      </c>
      <c r="AU13" s="2">
        <f>Data!AN56</f>
        <v>630.41246000000001</v>
      </c>
      <c r="AV13" s="2">
        <f>Data!AO56</f>
        <v>659.6911409999999</v>
      </c>
      <c r="AW13" s="2">
        <f>Data!AP56</f>
        <v>636.29511500000001</v>
      </c>
      <c r="AX13" s="2">
        <f>Data!AQ56</f>
        <v>651.75787500000001</v>
      </c>
      <c r="AY13" s="2">
        <f>Data!AR56</f>
        <v>672.51867000000004</v>
      </c>
      <c r="AZ13" s="2">
        <f>Data!AS56</f>
        <v>699.68678399999999</v>
      </c>
      <c r="BA13" s="2">
        <f>Data!AT56</f>
        <v>686.75487899999996</v>
      </c>
      <c r="BB13" s="2">
        <f>Data!AU56</f>
        <v>698.32347520000008</v>
      </c>
      <c r="BC13" s="2">
        <f>Data!AV56</f>
        <v>701.31329940000001</v>
      </c>
      <c r="BD13" s="2">
        <f>Data!AW56</f>
        <v>737.88812329999996</v>
      </c>
      <c r="BE13" s="2">
        <f>Data!AX56</f>
        <v>730.30972010000005</v>
      </c>
      <c r="BF13" s="2">
        <f>Data!AY56</f>
        <v>711.41653870000005</v>
      </c>
      <c r="BG13" s="2">
        <f>Data!AZ56</f>
        <v>721.36389745999998</v>
      </c>
      <c r="BH13" s="2">
        <f>Data!BA56</f>
        <v>742.28377477000004</v>
      </c>
      <c r="BI13" s="2">
        <f>Data!BB56</f>
        <v>742.66943079999999</v>
      </c>
      <c r="BJ13" s="2">
        <f>Data!BC56</f>
        <v>755.28990134000003</v>
      </c>
      <c r="BK13" s="2">
        <f>Data!BD56</f>
        <v>808.26717200999997</v>
      </c>
      <c r="BL13" s="2">
        <f>Data!BE56</f>
        <v>812.4954773500001</v>
      </c>
      <c r="BM13" s="2">
        <f>Data!BF56</f>
        <v>840.18102055999998</v>
      </c>
      <c r="BN13" s="58"/>
    </row>
    <row r="14" spans="1:69" x14ac:dyDescent="0.2">
      <c r="A14" s="6" t="s">
        <v>180</v>
      </c>
      <c r="B14" s="103">
        <f t="shared" si="0"/>
        <v>3.2408686356130402E-2</v>
      </c>
      <c r="C14" s="103">
        <f t="shared" si="1"/>
        <v>2.836573535226421E-2</v>
      </c>
      <c r="D14" s="103">
        <f t="shared" si="2"/>
        <v>2.7033256160310371E-2</v>
      </c>
      <c r="E14" s="103">
        <f t="shared" si="3"/>
        <v>2.5816868249335982E-2</v>
      </c>
      <c r="F14" s="103">
        <f>(100*(EXP(LN(AVERAGE(BL14:BN14)/AVERAGE(BG14:BI14))/($BN$9-$BI$9)))-100)/100</f>
        <v>1.8301002837232971E-2</v>
      </c>
      <c r="H14" s="5" t="s">
        <v>112</v>
      </c>
      <c r="I14" s="5" t="s">
        <v>180</v>
      </c>
      <c r="J14" s="5" t="s">
        <v>113</v>
      </c>
      <c r="K14" s="5" t="s">
        <v>181</v>
      </c>
      <c r="L14" s="5" t="s">
        <v>114</v>
      </c>
      <c r="M14" s="2">
        <f>Data!F69</f>
        <v>71.362168890000007</v>
      </c>
      <c r="N14" s="2">
        <f>Data!G69</f>
        <v>74.654263619999995</v>
      </c>
      <c r="O14" s="2">
        <f>Data!H69</f>
        <v>78.830479569999994</v>
      </c>
      <c r="P14" s="2">
        <f>Data!I69</f>
        <v>80.414413569999994</v>
      </c>
      <c r="Q14" s="2">
        <f>Data!J69</f>
        <v>84.465228109999998</v>
      </c>
      <c r="R14" s="2">
        <f>Data!K69</f>
        <v>88.129575009999996</v>
      </c>
      <c r="S14" s="2">
        <f>Data!L69</f>
        <v>92.268693870000007</v>
      </c>
      <c r="T14" s="2">
        <f>Data!M69</f>
        <v>95.209629879999994</v>
      </c>
      <c r="U14" s="2">
        <f>Data!N69</f>
        <v>96.981068329999999</v>
      </c>
      <c r="V14" s="2">
        <f>Data!O69</f>
        <v>100.66914354000001</v>
      </c>
      <c r="W14" s="2">
        <f>Data!P69</f>
        <v>104.83255017</v>
      </c>
      <c r="X14" s="2">
        <f>Data!Q69</f>
        <v>107.77896083</v>
      </c>
      <c r="Y14" s="2">
        <f>Data!R69</f>
        <v>108.54208659000001</v>
      </c>
      <c r="Z14" s="2">
        <f>Data!S69</f>
        <v>114.03909521</v>
      </c>
      <c r="AA14" s="2">
        <f>Data!T69</f>
        <v>115.82026759</v>
      </c>
      <c r="AB14" s="2">
        <f>Data!U69</f>
        <v>118.70471625</v>
      </c>
      <c r="AC14" s="2">
        <f>Data!V69</f>
        <v>122.61459420000001</v>
      </c>
      <c r="AD14" s="2">
        <f>Data!W69</f>
        <v>127.50133676999999</v>
      </c>
      <c r="AE14" s="2">
        <f>Data!X69</f>
        <v>132.73534758</v>
      </c>
      <c r="AF14" s="2">
        <f>Data!Y69</f>
        <v>136.73826918999998</v>
      </c>
      <c r="AG14" s="2">
        <f>Data!Z69</f>
        <v>139.36409365999998</v>
      </c>
      <c r="AH14" s="2">
        <f>Data!AA69</f>
        <v>140.66210371</v>
      </c>
      <c r="AI14" s="2">
        <f>Data!AB69</f>
        <v>145.31384563999998</v>
      </c>
      <c r="AJ14" s="2">
        <f>Data!AC69</f>
        <v>149.43864778999998</v>
      </c>
      <c r="AK14" s="2">
        <f>Data!AD69</f>
        <v>154.49324302000002</v>
      </c>
      <c r="AL14" s="2">
        <f>Data!AE69</f>
        <v>159.15645180000001</v>
      </c>
      <c r="AM14" s="2">
        <f>Data!AF69</f>
        <v>164.88937184</v>
      </c>
      <c r="AN14" s="2">
        <f>Data!AG69</f>
        <v>171.08710001</v>
      </c>
      <c r="AO14" s="2">
        <f>Data!AH69</f>
        <v>173.66752597999997</v>
      </c>
      <c r="AP14" s="2">
        <f>Data!AI69</f>
        <v>179.63847967000001</v>
      </c>
      <c r="AQ14" s="2">
        <f>Data!AJ69</f>
        <v>183.66447161000002</v>
      </c>
      <c r="AR14" s="2">
        <f>Data!AK69</f>
        <v>187.19537604000001</v>
      </c>
      <c r="AS14" s="2">
        <f>Data!AL69</f>
        <v>190.95353032</v>
      </c>
      <c r="AT14" s="2">
        <f>Data!AM69</f>
        <v>196.91902374</v>
      </c>
      <c r="AU14" s="2">
        <f>Data!AN69</f>
        <v>202.80940674999999</v>
      </c>
      <c r="AV14" s="2">
        <f>Data!AO69</f>
        <v>205.29683341999998</v>
      </c>
      <c r="AW14" s="2">
        <f>Data!AP69</f>
        <v>210.61930028</v>
      </c>
      <c r="AX14" s="2">
        <f>Data!AQ69</f>
        <v>218.43033897999999</v>
      </c>
      <c r="AY14" s="2">
        <f>Data!AR69</f>
        <v>224.16311166999998</v>
      </c>
      <c r="AZ14" s="2">
        <f>Data!AS69</f>
        <v>230.04830691999999</v>
      </c>
      <c r="BA14" s="2">
        <f>Data!AT69</f>
        <v>232.21227622999999</v>
      </c>
      <c r="BB14" s="2">
        <f>Data!AU69</f>
        <v>239.30252138999998</v>
      </c>
      <c r="BC14" s="2">
        <f>Data!AV69</f>
        <v>244.91292620999999</v>
      </c>
      <c r="BD14" s="2">
        <f>Data!AW69</f>
        <v>249.76105305000002</v>
      </c>
      <c r="BE14" s="2">
        <f>Data!AX69</f>
        <v>255.85174665000002</v>
      </c>
      <c r="BF14" s="2">
        <f>Data!AY69</f>
        <v>263.04126565000001</v>
      </c>
      <c r="BG14" s="2">
        <f>Data!AZ69</f>
        <v>273.41208874000006</v>
      </c>
      <c r="BH14" s="2">
        <f>Data!BA69</f>
        <v>280.95491914999997</v>
      </c>
      <c r="BI14" s="2">
        <f>Data!BB69</f>
        <v>285.74284497000002</v>
      </c>
      <c r="BJ14" s="2">
        <f>Data!BC69</f>
        <v>294.90829829</v>
      </c>
      <c r="BK14" s="2">
        <f>Data!BD69</f>
        <v>297.42517989999999</v>
      </c>
      <c r="BL14" s="2">
        <f>Data!BE69</f>
        <v>304.85052952000001</v>
      </c>
      <c r="BM14" s="2">
        <f>Data!BF69</f>
        <v>310.37992029999998</v>
      </c>
      <c r="BN14" s="58">
        <f>Data!BG69</f>
        <v>304.61938670411575</v>
      </c>
    </row>
    <row r="15" spans="1:69" x14ac:dyDescent="0.2">
      <c r="A15" s="6" t="s">
        <v>196</v>
      </c>
      <c r="B15" s="103">
        <f t="shared" si="0"/>
        <v>1.3145995804014489E-2</v>
      </c>
      <c r="C15" s="103">
        <f t="shared" si="1"/>
        <v>1.8899580829351663E-2</v>
      </c>
      <c r="D15" s="103">
        <f t="shared" si="2"/>
        <v>6.7162336375319849E-3</v>
      </c>
      <c r="E15" s="103">
        <f t="shared" si="3"/>
        <v>2.0493169665250548E-2</v>
      </c>
      <c r="F15" s="103">
        <f>(100*(EXP(LN(AVERAGE(BL15:BN15)/AVERAGE(BG15:BI15))/($BN$9-$BI$9)))-100)/100</f>
        <v>1.6239265409823959E-2</v>
      </c>
      <c r="H15" s="6" t="s">
        <v>112</v>
      </c>
      <c r="I15" s="6" t="s">
        <v>196</v>
      </c>
      <c r="J15" s="6" t="s">
        <v>113</v>
      </c>
      <c r="K15" s="6" t="s">
        <v>197</v>
      </c>
      <c r="L15" s="6" t="s">
        <v>114</v>
      </c>
      <c r="M15" s="3">
        <f>Data!F79</f>
        <v>344.18477475999998</v>
      </c>
      <c r="N15" s="3">
        <f>Data!G79</f>
        <v>346.85063889000003</v>
      </c>
      <c r="O15" s="3">
        <f>Data!H79</f>
        <v>344.29195499000002</v>
      </c>
      <c r="P15" s="3">
        <f>Data!I79</f>
        <v>349.48857250000003</v>
      </c>
      <c r="Q15" s="3">
        <f>Data!J79</f>
        <v>364.81247724999997</v>
      </c>
      <c r="R15" s="3">
        <f>Data!K79</f>
        <v>373.46684666000004</v>
      </c>
      <c r="S15" s="3">
        <f>Data!L79</f>
        <v>381.80333337999997</v>
      </c>
      <c r="T15" s="3">
        <f>Data!M79</f>
        <v>390.07763312999998</v>
      </c>
      <c r="U15" s="3">
        <f>Data!N79</f>
        <v>391.15714835000006</v>
      </c>
      <c r="V15" s="3">
        <f>Data!O79</f>
        <v>391.94563844999999</v>
      </c>
      <c r="W15" s="3">
        <f>Data!P79</f>
        <v>395.00233594999997</v>
      </c>
      <c r="X15" s="3">
        <f>Data!Q79</f>
        <v>405.25151005000004</v>
      </c>
      <c r="Y15" s="3">
        <f>Data!R79</f>
        <v>412.17413699999997</v>
      </c>
      <c r="Z15" s="3">
        <f>Data!S79</f>
        <v>420.41901910000001</v>
      </c>
      <c r="AA15" s="3">
        <f>Data!T79</f>
        <v>424.73458495</v>
      </c>
      <c r="AB15" s="3">
        <f>Data!U79</f>
        <v>433.55729650000001</v>
      </c>
      <c r="AC15" s="3">
        <f>Data!V79</f>
        <v>446.30245120000001</v>
      </c>
      <c r="AD15" s="3">
        <f>Data!W79</f>
        <v>452.72628170000002</v>
      </c>
      <c r="AE15" s="3">
        <f>Data!X79</f>
        <v>459.74941089999999</v>
      </c>
      <c r="AF15" s="3">
        <f>Data!Y79</f>
        <v>465.81916014999996</v>
      </c>
      <c r="AG15" s="3">
        <f>Data!Z79</f>
        <v>469.82190619999994</v>
      </c>
      <c r="AH15" s="3">
        <f>Data!AA79</f>
        <v>481.72252260000005</v>
      </c>
      <c r="AI15" s="3">
        <f>Data!AB79</f>
        <v>499.97161311999997</v>
      </c>
      <c r="AJ15" s="3">
        <f>Data!AC79</f>
        <v>504.91188674</v>
      </c>
      <c r="AK15" s="3">
        <f>Data!AD79</f>
        <v>512.97942920000003</v>
      </c>
      <c r="AL15" s="3">
        <f>Data!AE79</f>
        <v>522.58317222000005</v>
      </c>
      <c r="AM15" s="3">
        <f>Data!AF79</f>
        <v>522.18555060000006</v>
      </c>
      <c r="AN15" s="3">
        <f>Data!AG79</f>
        <v>529.86328930000002</v>
      </c>
      <c r="AO15" s="3">
        <f>Data!AH79</f>
        <v>537.9108258</v>
      </c>
      <c r="AP15" s="3">
        <f>Data!AI79</f>
        <v>544.19642385999998</v>
      </c>
      <c r="AQ15" s="3">
        <f>Data!AJ79</f>
        <v>534.89940624000008</v>
      </c>
      <c r="AR15" s="3">
        <f>Data!AK79</f>
        <v>527.67304451999996</v>
      </c>
      <c r="AS15" s="3">
        <f>Data!AL79</f>
        <v>529.79486773999997</v>
      </c>
      <c r="AT15" s="3">
        <f>Data!AM79</f>
        <v>534.44455483000002</v>
      </c>
      <c r="AU15" s="3">
        <f>Data!AN79</f>
        <v>542.14635800999997</v>
      </c>
      <c r="AV15" s="3">
        <f>Data!AO79</f>
        <v>549.0916811300001</v>
      </c>
      <c r="AW15" s="3">
        <f>Data!AP79</f>
        <v>553.57831713999997</v>
      </c>
      <c r="AX15" s="3">
        <f>Data!AQ79</f>
        <v>562.34691820000012</v>
      </c>
      <c r="AY15" s="3">
        <f>Data!AR79</f>
        <v>573.40026236000006</v>
      </c>
      <c r="AZ15" s="3">
        <f>Data!AS79</f>
        <v>582.01510999000004</v>
      </c>
      <c r="BA15" s="3">
        <f>Data!AT79</f>
        <v>591.87192246999996</v>
      </c>
      <c r="BB15" s="3">
        <f>Data!AU79</f>
        <v>606.39155933000006</v>
      </c>
      <c r="BC15" s="3">
        <f>Data!AV79</f>
        <v>617.97401703000003</v>
      </c>
      <c r="BD15" s="3">
        <f>Data!AW79</f>
        <v>631.72221573000002</v>
      </c>
      <c r="BE15" s="3">
        <f>Data!AX79</f>
        <v>650.73613935000003</v>
      </c>
      <c r="BF15" s="3">
        <f>Data!AY79</f>
        <v>670.93486947999997</v>
      </c>
      <c r="BG15" s="3">
        <f>Data!AZ79</f>
        <v>687.16128966999997</v>
      </c>
      <c r="BH15" s="3">
        <f>Data!BA79</f>
        <v>701.70362568999997</v>
      </c>
      <c r="BI15" s="3">
        <f>Data!BB79</f>
        <v>709.29527710000002</v>
      </c>
      <c r="BJ15" s="3">
        <f>Data!BC79</f>
        <v>725.36413822000009</v>
      </c>
      <c r="BK15" s="3">
        <f>Data!BD79</f>
        <v>743.10150185999998</v>
      </c>
      <c r="BL15" s="3">
        <f>Data!BE79</f>
        <v>759.75353493</v>
      </c>
      <c r="BM15" s="3">
        <f>Data!BF79</f>
        <v>746.70766320000007</v>
      </c>
      <c r="BN15" s="104">
        <f>Data!BG79</f>
        <v>767.6856182828883</v>
      </c>
    </row>
    <row r="16" spans="1:69" x14ac:dyDescent="0.2">
      <c r="A16" s="7" t="s">
        <v>210</v>
      </c>
      <c r="H16" s="106" t="s">
        <v>211</v>
      </c>
    </row>
    <row r="17" spans="1:8" x14ac:dyDescent="0.2">
      <c r="H17" s="17"/>
    </row>
    <row r="18" spans="1:8" x14ac:dyDescent="0.2">
      <c r="H18" s="87"/>
    </row>
    <row r="19" spans="1:8" x14ac:dyDescent="0.2">
      <c r="H19" s="87"/>
    </row>
    <row r="20" spans="1:8" x14ac:dyDescent="0.2">
      <c r="A20" s="105"/>
      <c r="H20" s="87"/>
    </row>
    <row r="21" spans="1:8" x14ac:dyDescent="0.2">
      <c r="H21" s="87"/>
    </row>
    <row r="34" spans="1:69" x14ac:dyDescent="0.2">
      <c r="BL34" s="19"/>
      <c r="BM34" s="19"/>
      <c r="BN34" s="19"/>
    </row>
    <row r="35" spans="1:69" x14ac:dyDescent="0.2">
      <c r="BL35" s="19"/>
      <c r="BM35" s="19"/>
      <c r="BN35" s="19"/>
    </row>
    <row r="36" spans="1:69" ht="18" x14ac:dyDescent="0.2">
      <c r="A36" s="10" t="s">
        <v>23</v>
      </c>
      <c r="B36" s="11"/>
      <c r="C36" s="11"/>
      <c r="D36" s="11"/>
      <c r="E36" s="11"/>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row>
    <row r="37" spans="1:69" x14ac:dyDescent="0.2">
      <c r="A37" s="12"/>
      <c r="B37" s="12"/>
      <c r="C37" s="12"/>
      <c r="D37" s="12"/>
      <c r="E37" s="12"/>
    </row>
    <row r="38" spans="1:69" x14ac:dyDescent="0.2">
      <c r="A38" s="14" t="s">
        <v>7</v>
      </c>
      <c r="B38" s="12"/>
      <c r="C38" s="12"/>
      <c r="D38" s="12"/>
      <c r="E38" s="12"/>
    </row>
    <row r="39" spans="1:69" x14ac:dyDescent="0.2">
      <c r="A39" s="40" t="s">
        <v>39</v>
      </c>
      <c r="B39" s="39"/>
      <c r="D39" s="41" t="s">
        <v>40</v>
      </c>
      <c r="E39" s="1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8"/>
      <c r="BI39" s="37"/>
      <c r="BJ39" s="37"/>
      <c r="BK39" s="37"/>
      <c r="BL39" s="37"/>
      <c r="BM39" s="37"/>
      <c r="BN39" s="37"/>
      <c r="BO39" s="37"/>
      <c r="BP39" s="37"/>
      <c r="BQ39" s="37"/>
    </row>
    <row r="40" spans="1:69" x14ac:dyDescent="0.2">
      <c r="A40" s="31" t="s">
        <v>43</v>
      </c>
      <c r="B40" s="13"/>
      <c r="D40" s="15" t="s">
        <v>44</v>
      </c>
      <c r="F40" s="37"/>
      <c r="G40" s="1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8"/>
      <c r="BI40" s="37"/>
      <c r="BJ40" s="37"/>
      <c r="BK40" s="37"/>
      <c r="BL40" s="37"/>
      <c r="BM40" s="37"/>
      <c r="BN40" s="37"/>
      <c r="BO40" s="37"/>
      <c r="BP40" s="37"/>
      <c r="BQ40" s="37"/>
    </row>
    <row r="41" spans="1:69" x14ac:dyDescent="0.2">
      <c r="A41" s="31" t="s">
        <v>45</v>
      </c>
      <c r="B41" s="13"/>
      <c r="D41" s="15" t="s">
        <v>16</v>
      </c>
      <c r="H41" s="18"/>
      <c r="BH41" s="43"/>
    </row>
    <row r="42" spans="1:69" x14ac:dyDescent="0.2">
      <c r="A42" s="9"/>
      <c r="B42" s="8"/>
      <c r="C42" s="8"/>
      <c r="D42" s="8"/>
      <c r="E42" s="8"/>
    </row>
    <row r="43" spans="1:69" x14ac:dyDescent="0.2">
      <c r="A43" s="185" t="s">
        <v>209</v>
      </c>
      <c r="B43" s="187" t="s">
        <v>213</v>
      </c>
      <c r="C43" s="187"/>
      <c r="D43" s="187"/>
      <c r="E43" s="187"/>
      <c r="F43" s="188"/>
      <c r="BL43" s="47" t="s">
        <v>46</v>
      </c>
    </row>
    <row r="44" spans="1:69" x14ac:dyDescent="0.2">
      <c r="A44" s="186"/>
      <c r="B44" s="102" t="s">
        <v>0</v>
      </c>
      <c r="C44" s="20" t="s">
        <v>1</v>
      </c>
      <c r="D44" s="20" t="s">
        <v>2</v>
      </c>
      <c r="E44" s="20" t="s">
        <v>3</v>
      </c>
      <c r="F44" s="20" t="s">
        <v>9</v>
      </c>
      <c r="H44" s="20" t="s">
        <v>6</v>
      </c>
      <c r="I44" s="20" t="s">
        <v>4</v>
      </c>
      <c r="J44" s="20" t="s">
        <v>5</v>
      </c>
      <c r="K44" s="20" t="s">
        <v>48</v>
      </c>
      <c r="L44" s="20" t="s">
        <v>49</v>
      </c>
      <c r="M44" s="20">
        <v>1961</v>
      </c>
      <c r="N44" s="20">
        <v>1962</v>
      </c>
      <c r="O44" s="20">
        <v>1963</v>
      </c>
      <c r="P44" s="20">
        <v>1964</v>
      </c>
      <c r="Q44" s="20">
        <v>1965</v>
      </c>
      <c r="R44" s="20">
        <v>1966</v>
      </c>
      <c r="S44" s="20">
        <v>1967</v>
      </c>
      <c r="T44" s="20">
        <v>1968</v>
      </c>
      <c r="U44" s="20">
        <v>1969</v>
      </c>
      <c r="V44" s="20">
        <v>1970</v>
      </c>
      <c r="W44" s="20">
        <v>1971</v>
      </c>
      <c r="X44" s="20">
        <v>1972</v>
      </c>
      <c r="Y44" s="20">
        <v>1973</v>
      </c>
      <c r="Z44" s="20">
        <v>1974</v>
      </c>
      <c r="AA44" s="20">
        <v>1975</v>
      </c>
      <c r="AB44" s="20">
        <v>1976</v>
      </c>
      <c r="AC44" s="20">
        <v>1977</v>
      </c>
      <c r="AD44" s="20">
        <v>1978</v>
      </c>
      <c r="AE44" s="20">
        <v>1979</v>
      </c>
      <c r="AF44" s="20">
        <v>1980</v>
      </c>
      <c r="AG44" s="20">
        <v>1981</v>
      </c>
      <c r="AH44" s="20">
        <v>1982</v>
      </c>
      <c r="AI44" s="20">
        <v>1983</v>
      </c>
      <c r="AJ44" s="20">
        <v>1984</v>
      </c>
      <c r="AK44" s="20">
        <v>1985</v>
      </c>
      <c r="AL44" s="20">
        <v>1986</v>
      </c>
      <c r="AM44" s="20">
        <v>1987</v>
      </c>
      <c r="AN44" s="20">
        <v>1988</v>
      </c>
      <c r="AO44" s="20">
        <v>1989</v>
      </c>
      <c r="AP44" s="20">
        <v>1990</v>
      </c>
      <c r="AQ44" s="20">
        <v>1991</v>
      </c>
      <c r="AR44" s="20">
        <v>1992</v>
      </c>
      <c r="AS44" s="20">
        <v>1993</v>
      </c>
      <c r="AT44" s="20">
        <v>1994</v>
      </c>
      <c r="AU44" s="20">
        <v>1995</v>
      </c>
      <c r="AV44" s="20">
        <v>1996</v>
      </c>
      <c r="AW44" s="20">
        <v>1997</v>
      </c>
      <c r="AX44" s="20">
        <v>1998</v>
      </c>
      <c r="AY44" s="20">
        <v>1999</v>
      </c>
      <c r="AZ44" s="20">
        <v>2000</v>
      </c>
      <c r="BA44" s="20">
        <v>2001</v>
      </c>
      <c r="BB44" s="20">
        <v>2002</v>
      </c>
      <c r="BC44" s="20">
        <v>2003</v>
      </c>
      <c r="BD44" s="20">
        <v>2004</v>
      </c>
      <c r="BE44" s="20">
        <v>2005</v>
      </c>
      <c r="BF44" s="20">
        <v>2006</v>
      </c>
      <c r="BG44" s="20">
        <v>2007</v>
      </c>
      <c r="BH44" s="20">
        <v>2008</v>
      </c>
      <c r="BI44" s="20">
        <v>2009</v>
      </c>
      <c r="BJ44" s="20">
        <v>2010</v>
      </c>
      <c r="BK44" s="20">
        <v>2011</v>
      </c>
      <c r="BL44" s="20">
        <v>2012</v>
      </c>
      <c r="BM44" s="20">
        <v>2013</v>
      </c>
      <c r="BN44" s="20">
        <v>2014</v>
      </c>
    </row>
    <row r="45" spans="1:69" x14ac:dyDescent="0.2">
      <c r="A45" s="6" t="s">
        <v>122</v>
      </c>
      <c r="B45" s="103">
        <f t="shared" ref="B45:B50" si="4">(100*(EXP(LN(AVERAGE(W45:Y45)/AVERAGE(M45:N45))/($Y$9-$M$9)))-100)/100</f>
        <v>2.9380925959554959E-2</v>
      </c>
      <c r="C45" s="103">
        <f t="shared" ref="C45:C50" si="5">(100*(EXP(LN(AVERAGE(AI45:AK45)/AVERAGE(W45:Y45))/($AK$9-$Y$9)))-100)/100</f>
        <v>1.4907007937146943E-2</v>
      </c>
      <c r="D45" s="103">
        <f t="shared" ref="D45:D50" si="6">(100*(EXP(LN(AVERAGE(AU45:AW45)/AVERAGE(AI45:AK45))/($AW$9-$AK$9)))-100)/100</f>
        <v>9.4690589929101064E-4</v>
      </c>
      <c r="E45" s="103">
        <f t="shared" ref="E45:E50" si="7">(100*(EXP(LN(AVERAGE(BG45:BI45)/AVERAGE(AU45:AW45))/($BI$9-$AW$9)))-100)/100</f>
        <v>1.4655142285902513E-2</v>
      </c>
      <c r="F45" s="103">
        <f>(100*(EXP(LN(AVERAGE(BL45:BN45)/AVERAGE(BG45:BI45))/($BN$9-$BI$9)))-100)/100</f>
        <v>5.4705407656069835E-3</v>
      </c>
      <c r="H45" s="4" t="s">
        <v>112</v>
      </c>
      <c r="I45" s="4" t="s">
        <v>122</v>
      </c>
      <c r="J45" s="4" t="s">
        <v>113</v>
      </c>
      <c r="K45" s="4" t="s">
        <v>123</v>
      </c>
      <c r="L45" s="4" t="s">
        <v>114</v>
      </c>
      <c r="M45" s="1">
        <f>Data!F96</f>
        <v>473.91609199999999</v>
      </c>
      <c r="N45" s="1">
        <f>Data!G96</f>
        <v>505.14774899999998</v>
      </c>
      <c r="O45" s="1">
        <f>Data!H96</f>
        <v>490.58658199999996</v>
      </c>
      <c r="P45" s="1">
        <f>Data!I96</f>
        <v>518.37502200000006</v>
      </c>
      <c r="Q45" s="1">
        <f>Data!J96</f>
        <v>521.85916199999997</v>
      </c>
      <c r="R45" s="1">
        <f>Data!K96</f>
        <v>585.32462499999997</v>
      </c>
      <c r="S45" s="1">
        <f>Data!L96</f>
        <v>591.93691799999999</v>
      </c>
      <c r="T45" s="1">
        <f>Data!M96</f>
        <v>621.79945899999996</v>
      </c>
      <c r="U45" s="1">
        <f>Data!N96</f>
        <v>617.03105400000004</v>
      </c>
      <c r="V45" s="1">
        <f>Data!O96</f>
        <v>597.32940699999983</v>
      </c>
      <c r="W45" s="1">
        <f>Data!P96</f>
        <v>686.36899100000005</v>
      </c>
      <c r="X45" s="1">
        <f>Data!Q96</f>
        <v>663.51727199999993</v>
      </c>
      <c r="Y45" s="1">
        <f>Data!R96</f>
        <v>728.92791699999998</v>
      </c>
      <c r="Z45" s="1">
        <f>Data!S96</f>
        <v>678.01684799999998</v>
      </c>
      <c r="AA45" s="1">
        <f>Data!T96</f>
        <v>668.20972399999994</v>
      </c>
      <c r="AB45" s="1">
        <f>Data!U96</f>
        <v>757.46638199999995</v>
      </c>
      <c r="AC45" s="1">
        <f>Data!V96</f>
        <v>747.48030499999993</v>
      </c>
      <c r="AD45" s="1">
        <f>Data!W96</f>
        <v>825.38529500000004</v>
      </c>
      <c r="AE45" s="1">
        <f>Data!X96</f>
        <v>781.47624299999995</v>
      </c>
      <c r="AF45" s="1">
        <f>Data!Y96</f>
        <v>770.02580699999987</v>
      </c>
      <c r="AG45" s="1">
        <f>Data!Z96</f>
        <v>807.62701199999992</v>
      </c>
      <c r="AH45" s="1">
        <f>Data!AA96</f>
        <v>853.43765699999994</v>
      </c>
      <c r="AI45" s="1">
        <f>Data!AB96</f>
        <v>731.05451500000004</v>
      </c>
      <c r="AJ45" s="1">
        <f>Data!AC96</f>
        <v>861.39013799999998</v>
      </c>
      <c r="AK45" s="1">
        <f>Data!AD96</f>
        <v>890.29217500000004</v>
      </c>
      <c r="AL45" s="1">
        <f>Data!AE96</f>
        <v>882.51990699999999</v>
      </c>
      <c r="AM45" s="1">
        <f>Data!AF96</f>
        <v>827.8559590000001</v>
      </c>
      <c r="AN45" s="1">
        <f>Data!AG96</f>
        <v>736.57821799999999</v>
      </c>
      <c r="AO45" s="1">
        <f>Data!AH96</f>
        <v>850.30328999999983</v>
      </c>
      <c r="AP45" s="1">
        <f>Data!AI96</f>
        <v>901.46476500000006</v>
      </c>
      <c r="AQ45" s="1">
        <f>Data!AJ96</f>
        <v>826.09413499999994</v>
      </c>
      <c r="AR45" s="1">
        <f>Data!AK96</f>
        <v>886.40805799999987</v>
      </c>
      <c r="AS45" s="1">
        <f>Data!AL96</f>
        <v>790.1917289999999</v>
      </c>
      <c r="AT45" s="1">
        <f>Data!AM96</f>
        <v>841.31241300000011</v>
      </c>
      <c r="AU45" s="1">
        <f>Data!AN96</f>
        <v>762.00553200000002</v>
      </c>
      <c r="AV45" s="1">
        <f>Data!AO96</f>
        <v>854.63571999999999</v>
      </c>
      <c r="AW45" s="1">
        <f>Data!AP96</f>
        <v>894.453981</v>
      </c>
      <c r="AX45" s="1">
        <f>Data!AQ96</f>
        <v>849.25069000000008</v>
      </c>
      <c r="AY45" s="1">
        <f>Data!AR96</f>
        <v>838.72101999999995</v>
      </c>
      <c r="AZ45" s="1">
        <f>Data!AS96</f>
        <v>848.33774500000004</v>
      </c>
      <c r="BA45" s="1">
        <f>Data!AT96</f>
        <v>879.18516399999987</v>
      </c>
      <c r="BB45" s="1">
        <f>Data!AU96</f>
        <v>831.74948999999992</v>
      </c>
      <c r="BC45" s="1">
        <f>Data!AV96</f>
        <v>835.59616900000015</v>
      </c>
      <c r="BD45" s="1">
        <f>Data!AW96</f>
        <v>984.44770600000004</v>
      </c>
      <c r="BE45" s="1">
        <f>Data!AX96</f>
        <v>927.56215699999996</v>
      </c>
      <c r="BF45" s="1">
        <f>Data!AY96</f>
        <v>854.00735799999995</v>
      </c>
      <c r="BG45" s="1">
        <f>Data!AZ96</f>
        <v>927.45794799999987</v>
      </c>
      <c r="BH45" s="1">
        <f>Data!BA96</f>
        <v>1043.1184164000001</v>
      </c>
      <c r="BI45" s="1">
        <f>Data!BB96</f>
        <v>1019.5167456</v>
      </c>
      <c r="BJ45" s="1">
        <f>Data!BC96</f>
        <v>925.06002899999999</v>
      </c>
      <c r="BK45" s="1">
        <f>Data!BD96</f>
        <v>993.90737540000009</v>
      </c>
      <c r="BL45" s="1">
        <f>Data!BE96</f>
        <v>913.83634570000004</v>
      </c>
      <c r="BM45" s="1">
        <f>Data!BF96</f>
        <v>1070.8041020199998</v>
      </c>
      <c r="BN45" s="51">
        <f>Data!BG96</f>
        <v>1088.1395418687566</v>
      </c>
    </row>
    <row r="46" spans="1:69" x14ac:dyDescent="0.2">
      <c r="A46" s="6" t="s">
        <v>131</v>
      </c>
      <c r="B46" s="103">
        <f t="shared" si="4"/>
        <v>3.7472297245694224E-2</v>
      </c>
      <c r="C46" s="103">
        <f t="shared" si="5"/>
        <v>2.7088362173885799E-2</v>
      </c>
      <c r="D46" s="103">
        <f t="shared" si="6"/>
        <v>2.6635287009057578E-2</v>
      </c>
      <c r="E46" s="103">
        <f t="shared" si="7"/>
        <v>3.2177268177968586E-2</v>
      </c>
      <c r="F46" s="103">
        <f>(100*(EXP(LN(AVERAGE(BL46:BN46)/AVERAGE(BG46:BI46))/($BN$9-$BI$9)))-100)/100</f>
        <v>4.7639361689680013E-2</v>
      </c>
      <c r="H46" s="5" t="s">
        <v>112</v>
      </c>
      <c r="I46" s="5" t="s">
        <v>131</v>
      </c>
      <c r="J46" s="5" t="s">
        <v>113</v>
      </c>
      <c r="K46" s="5" t="s">
        <v>132</v>
      </c>
      <c r="L46" s="5" t="s">
        <v>114</v>
      </c>
      <c r="M46" s="2">
        <f>Data!F108</f>
        <v>10.387055389999999</v>
      </c>
      <c r="N46" s="2">
        <f>Data!G108</f>
        <v>10.136764809999999</v>
      </c>
      <c r="O46" s="2">
        <f>Data!H108</f>
        <v>10.974778310000001</v>
      </c>
      <c r="P46" s="2">
        <f>Data!I108</f>
        <v>10.77637449</v>
      </c>
      <c r="Q46" s="2">
        <f>Data!J108</f>
        <v>12.164871050000002</v>
      </c>
      <c r="R46" s="2">
        <f>Data!K108</f>
        <v>12.557700169999999</v>
      </c>
      <c r="S46" s="2">
        <f>Data!L108</f>
        <v>13.065219289999998</v>
      </c>
      <c r="T46" s="2">
        <f>Data!M108</f>
        <v>13.923772399999999</v>
      </c>
      <c r="U46" s="2">
        <f>Data!N108</f>
        <v>13.898571250000002</v>
      </c>
      <c r="V46" s="2">
        <f>Data!O108</f>
        <v>14.694921389999999</v>
      </c>
      <c r="W46" s="2">
        <f>Data!P108</f>
        <v>15.110014090000002</v>
      </c>
      <c r="X46" s="2">
        <f>Data!Q108</f>
        <v>15.069860619999998</v>
      </c>
      <c r="Y46" s="2">
        <f>Data!R108</f>
        <v>17.690581640000001</v>
      </c>
      <c r="Z46" s="2">
        <f>Data!S108</f>
        <v>15.399576970000002</v>
      </c>
      <c r="AA46" s="2">
        <f>Data!T108</f>
        <v>17.09005565</v>
      </c>
      <c r="AB46" s="2">
        <f>Data!U108</f>
        <v>15.032031320000002</v>
      </c>
      <c r="AC46" s="2">
        <f>Data!V108</f>
        <v>19.386130740000002</v>
      </c>
      <c r="AD46" s="2">
        <f>Data!W108</f>
        <v>20.480689900000002</v>
      </c>
      <c r="AE46" s="2">
        <f>Data!X108</f>
        <v>23.24605781</v>
      </c>
      <c r="AF46" s="2">
        <f>Data!Y108</f>
        <v>19.814948709999999</v>
      </c>
      <c r="AG46" s="2">
        <f>Data!Z108</f>
        <v>20.892164240000003</v>
      </c>
      <c r="AH46" s="2">
        <f>Data!AA108</f>
        <v>23.173548030000003</v>
      </c>
      <c r="AI46" s="2">
        <f>Data!AB108</f>
        <v>19.49033142</v>
      </c>
      <c r="AJ46" s="2">
        <f>Data!AC108</f>
        <v>22.239067289999998</v>
      </c>
      <c r="AK46" s="2">
        <f>Data!AD108</f>
        <v>24.242846920000002</v>
      </c>
      <c r="AL46" s="2">
        <f>Data!AE108</f>
        <v>23.703779530000002</v>
      </c>
      <c r="AM46" s="2">
        <f>Data!AF108</f>
        <v>26.059503699999997</v>
      </c>
      <c r="AN46" s="2">
        <f>Data!AG108</f>
        <v>23.21464774</v>
      </c>
      <c r="AO46" s="2">
        <f>Data!AH108</f>
        <v>25.391784100000002</v>
      </c>
      <c r="AP46" s="2">
        <f>Data!AI108</f>
        <v>25.310393050000002</v>
      </c>
      <c r="AQ46" s="2">
        <f>Data!AJ108</f>
        <v>27.273387359999997</v>
      </c>
      <c r="AR46" s="2">
        <f>Data!AK108</f>
        <v>26.402757340000004</v>
      </c>
      <c r="AS46" s="2">
        <f>Data!AL108</f>
        <v>24.839398660000001</v>
      </c>
      <c r="AT46" s="2">
        <f>Data!AM108</f>
        <v>29.770403599999995</v>
      </c>
      <c r="AU46" s="2">
        <f>Data!AN108</f>
        <v>29.520769250000001</v>
      </c>
      <c r="AV46" s="2">
        <f>Data!AO108</f>
        <v>28.68343389</v>
      </c>
      <c r="AW46" s="2">
        <f>Data!AP108</f>
        <v>32.234748160000002</v>
      </c>
      <c r="AX46" s="2">
        <f>Data!AQ108</f>
        <v>33.823598869999998</v>
      </c>
      <c r="AY46" s="2">
        <f>Data!AR108</f>
        <v>36.313578229999997</v>
      </c>
      <c r="AZ46" s="2">
        <f>Data!AS108</f>
        <v>34.16671462</v>
      </c>
      <c r="BA46" s="2">
        <f>Data!AT108</f>
        <v>33.573434409999997</v>
      </c>
      <c r="BB46" s="2">
        <f>Data!AU108</f>
        <v>32.445327650000003</v>
      </c>
      <c r="BC46" s="2">
        <f>Data!AV108</f>
        <v>34.134235650000001</v>
      </c>
      <c r="BD46" s="2">
        <f>Data!AW108</f>
        <v>39.289902519999998</v>
      </c>
      <c r="BE46" s="2">
        <f>Data!AX108</f>
        <v>41.359369880000003</v>
      </c>
      <c r="BF46" s="2">
        <f>Data!AY108</f>
        <v>42.163450879999992</v>
      </c>
      <c r="BG46" s="2">
        <f>Data!AZ108</f>
        <v>38.742521490000009</v>
      </c>
      <c r="BH46" s="2">
        <f>Data!BA108</f>
        <v>45.650589359999998</v>
      </c>
      <c r="BI46" s="2">
        <f>Data!BB108</f>
        <v>47.860336509999996</v>
      </c>
      <c r="BJ46" s="2">
        <f>Data!BC108</f>
        <v>47.498112780000007</v>
      </c>
      <c r="BK46" s="2">
        <f>Data!BD108</f>
        <v>50.282623849999993</v>
      </c>
      <c r="BL46" s="2">
        <f>Data!BE108</f>
        <v>49.475759709999998</v>
      </c>
      <c r="BM46" s="2">
        <f>Data!BF108</f>
        <v>56.647278</v>
      </c>
      <c r="BN46" s="58">
        <f>Data!BG108</f>
        <v>60.780690456819549</v>
      </c>
    </row>
    <row r="47" spans="1:69" ht="21" x14ac:dyDescent="0.2">
      <c r="A47" s="107" t="s">
        <v>215</v>
      </c>
      <c r="B47" s="103">
        <f t="shared" si="4"/>
        <v>3.3583971658388806E-2</v>
      </c>
      <c r="C47" s="103">
        <f t="shared" si="5"/>
        <v>1.124987266674566E-2</v>
      </c>
      <c r="D47" s="103">
        <f t="shared" si="6"/>
        <v>-4.9265024266476583E-3</v>
      </c>
      <c r="E47" s="103">
        <f t="shared" si="7"/>
        <v>-1.0221848625388504E-2</v>
      </c>
      <c r="F47" s="103">
        <f>(100*(EXP(LN(AVERAGE(BL47:BN47)/AVERAGE(BG47:BI47))/($BN$9-$BI$9)))-100)/100</f>
        <v>1.1711066763582493E-2</v>
      </c>
      <c r="H47" s="5" t="s">
        <v>112</v>
      </c>
      <c r="I47" s="5" t="s">
        <v>154</v>
      </c>
      <c r="J47" s="5" t="s">
        <v>113</v>
      </c>
      <c r="K47" s="5" t="s">
        <v>154</v>
      </c>
      <c r="L47" s="5" t="s">
        <v>114</v>
      </c>
      <c r="M47" s="2">
        <f>Data!F124</f>
        <v>184.39236100000002</v>
      </c>
      <c r="N47" s="2">
        <f>Data!G124</f>
        <v>177.25902099999999</v>
      </c>
      <c r="O47" s="2">
        <f>Data!H124</f>
        <v>194.49430000000001</v>
      </c>
      <c r="P47" s="2">
        <f>Data!I124</f>
        <v>248.950368</v>
      </c>
      <c r="Q47" s="2">
        <f>Data!J124</f>
        <v>227.61738500000001</v>
      </c>
      <c r="R47" s="2">
        <f>Data!K124</f>
        <v>242.50088499999998</v>
      </c>
      <c r="S47" s="2">
        <f>Data!L124</f>
        <v>264.689527</v>
      </c>
      <c r="T47" s="2">
        <f>Data!M124</f>
        <v>280.03610200000003</v>
      </c>
      <c r="U47" s="2">
        <f>Data!N124</f>
        <v>243.74569399999996</v>
      </c>
      <c r="V47" s="2">
        <f>Data!O124</f>
        <v>252.906102</v>
      </c>
      <c r="W47" s="2">
        <f>Data!P124</f>
        <v>254.90335000000002</v>
      </c>
      <c r="X47" s="2">
        <f>Data!Q124</f>
        <v>271.23329200000001</v>
      </c>
      <c r="Y47" s="2">
        <f>Data!R124</f>
        <v>280.22633300000001</v>
      </c>
      <c r="Z47" s="2">
        <f>Data!S124</f>
        <v>264.19253900000001</v>
      </c>
      <c r="AA47" s="2">
        <f>Data!T124</f>
        <v>282.16890599999999</v>
      </c>
      <c r="AB47" s="2">
        <f>Data!U124</f>
        <v>323.17639499999996</v>
      </c>
      <c r="AC47" s="2">
        <f>Data!V124</f>
        <v>317.708865</v>
      </c>
      <c r="AD47" s="2">
        <f>Data!W124</f>
        <v>310.85559800000004</v>
      </c>
      <c r="AE47" s="2">
        <f>Data!X124</f>
        <v>290.50824799999998</v>
      </c>
      <c r="AF47" s="2">
        <f>Data!Y124</f>
        <v>297.66878699999995</v>
      </c>
      <c r="AG47" s="2">
        <f>Data!Z124</f>
        <v>314.11670199999998</v>
      </c>
      <c r="AH47" s="2">
        <f>Data!AA124</f>
        <v>317.10243499999996</v>
      </c>
      <c r="AI47" s="2">
        <f>Data!AB124</f>
        <v>294.814322</v>
      </c>
      <c r="AJ47" s="2">
        <f>Data!AC124</f>
        <v>319.13940000000002</v>
      </c>
      <c r="AK47" s="2">
        <f>Data!AD124</f>
        <v>308.26160900000002</v>
      </c>
      <c r="AL47" s="2">
        <f>Data!AE124</f>
        <v>309.84388000000001</v>
      </c>
      <c r="AM47" s="2">
        <f>Data!AF124</f>
        <v>320.68870400000003</v>
      </c>
      <c r="AN47" s="2">
        <f>Data!AG124</f>
        <v>314.65188599999999</v>
      </c>
      <c r="AO47" s="2">
        <f>Data!AH124</f>
        <v>339.42465499999997</v>
      </c>
      <c r="AP47" s="2">
        <f>Data!AI124</f>
        <v>321.70182999999997</v>
      </c>
      <c r="AQ47" s="2">
        <f>Data!AJ124</f>
        <v>290.67526599999997</v>
      </c>
      <c r="AR47" s="2">
        <f>Data!AK124</f>
        <v>286.69919900000002</v>
      </c>
      <c r="AS47" s="2">
        <f>Data!AL124</f>
        <v>298.07348900000005</v>
      </c>
      <c r="AT47" s="2">
        <f>Data!AM124</f>
        <v>275.72776500000003</v>
      </c>
      <c r="AU47" s="2">
        <f>Data!AN124</f>
        <v>289.15497900000003</v>
      </c>
      <c r="AV47" s="2">
        <f>Data!AO124</f>
        <v>288.27992399999999</v>
      </c>
      <c r="AW47" s="2">
        <f>Data!AP124</f>
        <v>291.71413200000001</v>
      </c>
      <c r="AX47" s="2">
        <f>Data!AQ124</f>
        <v>286.12368900000001</v>
      </c>
      <c r="AY47" s="2">
        <f>Data!AR124</f>
        <v>292.018394</v>
      </c>
      <c r="AZ47" s="2">
        <f>Data!AS124</f>
        <v>284.05551300000002</v>
      </c>
      <c r="BA47" s="2">
        <f>Data!AT124</f>
        <v>256.10507699999999</v>
      </c>
      <c r="BB47" s="2">
        <f>Data!AU124</f>
        <v>281.196505</v>
      </c>
      <c r="BC47" s="2">
        <f>Data!AV124</f>
        <v>270.66994</v>
      </c>
      <c r="BD47" s="2">
        <f>Data!AW124</f>
        <v>284.62112400000001</v>
      </c>
      <c r="BE47" s="2">
        <f>Data!AX124</f>
        <v>281.15779399999997</v>
      </c>
      <c r="BF47" s="2">
        <f>Data!AY124</f>
        <v>283.021141</v>
      </c>
      <c r="BG47" s="2">
        <f>Data!AZ124</f>
        <v>274.42432100000002</v>
      </c>
      <c r="BH47" s="2">
        <f>Data!BA124</f>
        <v>242.918948</v>
      </c>
      <c r="BI47" s="2">
        <f>Data!BB124</f>
        <v>250.98817399999996</v>
      </c>
      <c r="BJ47" s="2">
        <f>Data!BC124</f>
        <v>241.67394199999998</v>
      </c>
      <c r="BK47" s="2">
        <f>Data!BD124</f>
        <v>285.584292</v>
      </c>
      <c r="BL47" s="58">
        <f>Data!BE124</f>
        <v>281.554283</v>
      </c>
      <c r="BM47" s="58">
        <f>Data!BF124</f>
        <v>258.28384799999998</v>
      </c>
      <c r="BN47" s="58">
        <f>Data!BG124</f>
        <v>274.5493887481922</v>
      </c>
    </row>
    <row r="48" spans="1:69" ht="21" x14ac:dyDescent="0.2">
      <c r="A48" s="107" t="s">
        <v>216</v>
      </c>
      <c r="B48" s="103">
        <f t="shared" si="4"/>
        <v>6.2100930105430047E-4</v>
      </c>
      <c r="C48" s="103">
        <f t="shared" si="5"/>
        <v>-1.031724301846026E-2</v>
      </c>
      <c r="D48" s="103">
        <f t="shared" si="6"/>
        <v>-1.07942413513058E-2</v>
      </c>
      <c r="E48" s="103">
        <f t="shared" si="7"/>
        <v>-1.0890965753723093E-2</v>
      </c>
      <c r="F48" s="103">
        <f>(100*(EXP(LN(AVERAGE(BK48:BM48)/AVERAGE(BG48:BI48))/($BM$9-$BI$9)))-100)/100</f>
        <v>-5.5177192495794716E-3</v>
      </c>
      <c r="H48" s="5" t="s">
        <v>112</v>
      </c>
      <c r="I48" s="5" t="s">
        <v>160</v>
      </c>
      <c r="J48" s="5" t="s">
        <v>113</v>
      </c>
      <c r="K48" s="5" t="s">
        <v>161</v>
      </c>
      <c r="L48" s="5" t="s">
        <v>114</v>
      </c>
      <c r="M48" s="2">
        <f>Data!F129</f>
        <v>249.660202</v>
      </c>
      <c r="N48" s="2">
        <f>Data!G129</f>
        <v>231.77545499999999</v>
      </c>
      <c r="O48" s="2">
        <f>Data!H129</f>
        <v>249.57882699999999</v>
      </c>
      <c r="P48" s="2">
        <f>Data!I129</f>
        <v>261.17924900000003</v>
      </c>
      <c r="Q48" s="2">
        <f>Data!J129</f>
        <v>242.31068400000001</v>
      </c>
      <c r="R48" s="2">
        <f>Data!K129</f>
        <v>251.57737400000002</v>
      </c>
      <c r="S48" s="2">
        <f>Data!L129</f>
        <v>264.63394099999999</v>
      </c>
      <c r="T48" s="2">
        <f>Data!M129</f>
        <v>270.28930000000003</v>
      </c>
      <c r="U48" s="2">
        <f>Data!N129</f>
        <v>241.30896299999998</v>
      </c>
      <c r="V48" s="2">
        <f>Data!O129</f>
        <v>258.48443200000003</v>
      </c>
      <c r="W48" s="2">
        <f>Data!P129</f>
        <v>237.706637</v>
      </c>
      <c r="X48" s="2">
        <f>Data!Q129</f>
        <v>229.62608299999999</v>
      </c>
      <c r="Y48" s="2">
        <f>Data!R129</f>
        <v>260.22075299999995</v>
      </c>
      <c r="Z48" s="2">
        <f>Data!S129</f>
        <v>236.806836</v>
      </c>
      <c r="AA48" s="2">
        <f>Data!T129</f>
        <v>222.29272600000002</v>
      </c>
      <c r="AB48" s="2">
        <f>Data!U129</f>
        <v>223.61489699999998</v>
      </c>
      <c r="AC48" s="2">
        <f>Data!V129</f>
        <v>226.04728500000002</v>
      </c>
      <c r="AD48" s="2">
        <f>Data!W129</f>
        <v>233.53176399999998</v>
      </c>
      <c r="AE48" s="2">
        <f>Data!X129</f>
        <v>240.22027399999999</v>
      </c>
      <c r="AF48" s="2">
        <f>Data!Y129</f>
        <v>183.50300899999999</v>
      </c>
      <c r="AG48" s="2">
        <f>Data!Z129</f>
        <v>208.92685</v>
      </c>
      <c r="AH48" s="2">
        <f>Data!AA129</f>
        <v>204.53857099999999</v>
      </c>
      <c r="AI48" s="2">
        <f>Data!AB129</f>
        <v>203.078058</v>
      </c>
      <c r="AJ48" s="2">
        <f>Data!AC129</f>
        <v>224.64001399999998</v>
      </c>
      <c r="AK48" s="2">
        <f>Data!AD129</f>
        <v>214.69883599999997</v>
      </c>
      <c r="AL48" s="2">
        <f>Data!AE129</f>
        <v>223.12273299999998</v>
      </c>
      <c r="AM48" s="2">
        <f>Data!AF129</f>
        <v>210.57060100000001</v>
      </c>
      <c r="AN48" s="2">
        <f>Data!AG129</f>
        <v>192.32172299999999</v>
      </c>
      <c r="AO48" s="2">
        <f>Data!AH129</f>
        <v>199.43808899999999</v>
      </c>
      <c r="AP48" s="2">
        <f>Data!AI129</f>
        <v>189.187343</v>
      </c>
      <c r="AQ48" s="2">
        <f>Data!AJ129</f>
        <v>178.75863200000001</v>
      </c>
      <c r="AR48" s="2">
        <f>Data!AK129</f>
        <v>190.47026799999998</v>
      </c>
      <c r="AS48" s="2">
        <f>Data!AL129</f>
        <v>205.526138</v>
      </c>
      <c r="AT48" s="2">
        <f>Data!AM129</f>
        <v>174.49223399999997</v>
      </c>
      <c r="AU48" s="2">
        <f>Data!AN129</f>
        <v>183.51057099999997</v>
      </c>
      <c r="AV48" s="2">
        <f>Data!AO129</f>
        <v>199.54716999999999</v>
      </c>
      <c r="AW48" s="2">
        <f>Data!AP129</f>
        <v>180.91302700000003</v>
      </c>
      <c r="AX48" s="2">
        <f>Data!AQ129</f>
        <v>175.10999400000003</v>
      </c>
      <c r="AY48" s="2">
        <f>Data!AR129</f>
        <v>172.52380600000001</v>
      </c>
      <c r="AZ48" s="2">
        <f>Data!AS129</f>
        <v>188.80817400000001</v>
      </c>
      <c r="BA48" s="2">
        <f>Data!AT129</f>
        <v>174.71169600000002</v>
      </c>
      <c r="BB48" s="2">
        <f>Data!AU129</f>
        <v>171.4540657</v>
      </c>
      <c r="BC48" s="2">
        <f>Data!AV129</f>
        <v>170.0005534</v>
      </c>
      <c r="BD48" s="2">
        <f>Data!AW129</f>
        <v>181.02907229999997</v>
      </c>
      <c r="BE48" s="2">
        <f>Data!AX129</f>
        <v>168.57382709999999</v>
      </c>
      <c r="BF48" s="2">
        <f>Data!AY129</f>
        <v>165.38312400000004</v>
      </c>
      <c r="BG48" s="2">
        <f>Data!AZ129</f>
        <v>170.96454299999999</v>
      </c>
      <c r="BH48" s="2">
        <f>Data!BA129</f>
        <v>160.34728500000003</v>
      </c>
      <c r="BI48" s="2">
        <f>Data!BB129</f>
        <v>163.21131099999999</v>
      </c>
      <c r="BJ48" s="2">
        <f>Data!BC129</f>
        <v>145.287779</v>
      </c>
      <c r="BK48" s="2">
        <f>Data!BD129</f>
        <v>168.92860300000001</v>
      </c>
      <c r="BL48" s="2">
        <f>Data!BE129</f>
        <v>158.73101700000001</v>
      </c>
      <c r="BM48" s="2">
        <f>Data!BF129</f>
        <v>156.038963</v>
      </c>
      <c r="BN48" s="58"/>
    </row>
    <row r="49" spans="1:66" x14ac:dyDescent="0.2">
      <c r="A49" s="6" t="s">
        <v>180</v>
      </c>
      <c r="B49" s="103">
        <f t="shared" si="4"/>
        <v>2.9157779795637283E-2</v>
      </c>
      <c r="C49" s="103">
        <f t="shared" si="5"/>
        <v>1.9761526944131733E-2</v>
      </c>
      <c r="D49" s="103">
        <f t="shared" si="6"/>
        <v>5.9123770018732098E-3</v>
      </c>
      <c r="E49" s="103">
        <f t="shared" si="7"/>
        <v>1.0023799526577051E-2</v>
      </c>
      <c r="F49" s="103">
        <f>(100*(EXP(LN(AVERAGE(BL49:BN49)/AVERAGE(BG49:BI49))/($BN$9-$BI$9)))-100)/100</f>
        <v>7.4723941049367679E-3</v>
      </c>
      <c r="H49" s="5" t="s">
        <v>112</v>
      </c>
      <c r="I49" s="5" t="s">
        <v>180</v>
      </c>
      <c r="J49" s="5" t="s">
        <v>113</v>
      </c>
      <c r="K49" s="5" t="s">
        <v>181</v>
      </c>
      <c r="L49" s="5" t="s">
        <v>114</v>
      </c>
      <c r="M49" s="2">
        <f>Data!F142</f>
        <v>50.825864299999999</v>
      </c>
      <c r="N49" s="2">
        <f>Data!G142</f>
        <v>52.957614399999997</v>
      </c>
      <c r="O49" s="2">
        <f>Data!H142</f>
        <v>54.853750140000002</v>
      </c>
      <c r="P49" s="2">
        <f>Data!I142</f>
        <v>55.068009539999998</v>
      </c>
      <c r="Q49" s="2">
        <f>Data!J142</f>
        <v>57.705934819999996</v>
      </c>
      <c r="R49" s="2">
        <f>Data!K142</f>
        <v>59.975477420000004</v>
      </c>
      <c r="S49" s="2">
        <f>Data!L142</f>
        <v>63.042187839999997</v>
      </c>
      <c r="T49" s="2">
        <f>Data!M142</f>
        <v>65.022150640000007</v>
      </c>
      <c r="U49" s="2">
        <f>Data!N142</f>
        <v>65.78785796999999</v>
      </c>
      <c r="V49" s="2">
        <f>Data!O142</f>
        <v>69.049665509999983</v>
      </c>
      <c r="W49" s="2">
        <f>Data!P142</f>
        <v>72.488728719999983</v>
      </c>
      <c r="X49" s="2">
        <f>Data!Q142</f>
        <v>73.632684430000012</v>
      </c>
      <c r="Y49" s="2">
        <f>Data!R142</f>
        <v>73.66610218000001</v>
      </c>
      <c r="Z49" s="2">
        <f>Data!S142</f>
        <v>78.577402590000005</v>
      </c>
      <c r="AA49" s="2">
        <f>Data!T142</f>
        <v>79.021210260000004</v>
      </c>
      <c r="AB49" s="2">
        <f>Data!U142</f>
        <v>80.155213129999993</v>
      </c>
      <c r="AC49" s="2">
        <f>Data!V142</f>
        <v>82.801248740000005</v>
      </c>
      <c r="AD49" s="2">
        <f>Data!W142</f>
        <v>85.18278909</v>
      </c>
      <c r="AE49" s="2">
        <f>Data!X142</f>
        <v>87.07176106</v>
      </c>
      <c r="AF49" s="2">
        <f>Data!Y142</f>
        <v>88.379041690000022</v>
      </c>
      <c r="AG49" s="2">
        <f>Data!Z142</f>
        <v>88.74129821999999</v>
      </c>
      <c r="AH49" s="2">
        <f>Data!AA142</f>
        <v>88.217837040000006</v>
      </c>
      <c r="AI49" s="2">
        <f>Data!AB142</f>
        <v>91.015224239999995</v>
      </c>
      <c r="AJ49" s="2">
        <f>Data!AC142</f>
        <v>92.722821420000002</v>
      </c>
      <c r="AK49" s="2">
        <f>Data!AD142</f>
        <v>94.224638320000011</v>
      </c>
      <c r="AL49" s="2">
        <f>Data!AE142</f>
        <v>96.290697030000018</v>
      </c>
      <c r="AM49" s="2">
        <f>Data!AF142</f>
        <v>99.072932449999996</v>
      </c>
      <c r="AN49" s="2">
        <f>Data!AG142</f>
        <v>101.27144137999998</v>
      </c>
      <c r="AO49" s="2">
        <f>Data!AH142</f>
        <v>101.44464236</v>
      </c>
      <c r="AP49" s="2">
        <f>Data!AI142</f>
        <v>103.00701914</v>
      </c>
      <c r="AQ49" s="2">
        <f>Data!AJ142</f>
        <v>102.16935955</v>
      </c>
      <c r="AR49" s="2">
        <f>Data!AK142</f>
        <v>100.79444216</v>
      </c>
      <c r="AS49" s="2">
        <f>Data!AL142</f>
        <v>99.193571199999994</v>
      </c>
      <c r="AT49" s="2">
        <f>Data!AM142</f>
        <v>99.260278530000008</v>
      </c>
      <c r="AU49" s="2">
        <f>Data!AN142</f>
        <v>99.28672177</v>
      </c>
      <c r="AV49" s="2">
        <f>Data!AO142</f>
        <v>99.749056600000003</v>
      </c>
      <c r="AW49" s="2">
        <f>Data!AP142</f>
        <v>99.302046299999986</v>
      </c>
      <c r="AX49" s="2">
        <f>Data!AQ142</f>
        <v>102.25177660000001</v>
      </c>
      <c r="AY49" s="2">
        <f>Data!AR142</f>
        <v>103.58105501999999</v>
      </c>
      <c r="AZ49" s="2">
        <f>Data!AS142</f>
        <v>103.11137020000001</v>
      </c>
      <c r="BA49" s="2">
        <f>Data!AT142</f>
        <v>103.40912939999998</v>
      </c>
      <c r="BB49" s="2">
        <f>Data!AU142</f>
        <v>105.69887929000001</v>
      </c>
      <c r="BC49" s="2">
        <f>Data!AV142</f>
        <v>105.64983613</v>
      </c>
      <c r="BD49" s="2">
        <f>Data!AW142</f>
        <v>105.86538539999998</v>
      </c>
      <c r="BE49" s="2">
        <f>Data!AX142</f>
        <v>106.57325793000001</v>
      </c>
      <c r="BF49" s="2">
        <f>Data!AY142</f>
        <v>107.46836829999999</v>
      </c>
      <c r="BG49" s="2">
        <f>Data!AZ142</f>
        <v>111.14221574</v>
      </c>
      <c r="BH49" s="2">
        <f>Data!BA142</f>
        <v>112.95884457000001</v>
      </c>
      <c r="BI49" s="2">
        <f>Data!BB142</f>
        <v>112.16853922999999</v>
      </c>
      <c r="BJ49" s="2">
        <f>Data!BC142</f>
        <v>114.57823466000001</v>
      </c>
      <c r="BK49" s="2">
        <f>Data!BD142</f>
        <v>115.81129791000001</v>
      </c>
      <c r="BL49" s="2">
        <f>Data!BE142</f>
        <v>116.40139534000001</v>
      </c>
      <c r="BM49" s="2">
        <f>Data!BF142</f>
        <v>116.91447518000001</v>
      </c>
      <c r="BN49" s="58">
        <f>Data!BG142</f>
        <v>115.70659392496241</v>
      </c>
    </row>
    <row r="50" spans="1:66" x14ac:dyDescent="0.2">
      <c r="A50" s="6" t="s">
        <v>196</v>
      </c>
      <c r="B50" s="103">
        <f t="shared" si="4"/>
        <v>1.1333472312489618E-2</v>
      </c>
      <c r="C50" s="103">
        <f t="shared" si="5"/>
        <v>1.4066388718626968E-2</v>
      </c>
      <c r="D50" s="103">
        <f t="shared" si="6"/>
        <v>-7.5919587929540455E-3</v>
      </c>
      <c r="E50" s="103">
        <f t="shared" si="7"/>
        <v>4.4728450453632718E-3</v>
      </c>
      <c r="F50" s="103">
        <f>(100*(EXP(LN(AVERAGE(BL50:BN50)/AVERAGE(BG50:BI50))/($BN$9-$BI$9)))-100)/100</f>
        <v>9.0246903015869864E-3</v>
      </c>
      <c r="H50" s="6" t="s">
        <v>112</v>
      </c>
      <c r="I50" s="6" t="s">
        <v>196</v>
      </c>
      <c r="J50" s="6" t="s">
        <v>113</v>
      </c>
      <c r="K50" s="6" t="s">
        <v>197</v>
      </c>
      <c r="L50" s="6" t="s">
        <v>114</v>
      </c>
      <c r="M50" s="3">
        <f>Data!F152</f>
        <v>273.94210799999996</v>
      </c>
      <c r="N50" s="3">
        <f>Data!G152</f>
        <v>275.90053</v>
      </c>
      <c r="O50" s="3">
        <f>Data!H152</f>
        <v>272.43638600000003</v>
      </c>
      <c r="P50" s="3">
        <f>Data!I152</f>
        <v>276.22900199999998</v>
      </c>
      <c r="Q50" s="3">
        <f>Data!J152</f>
        <v>289.89088199999998</v>
      </c>
      <c r="R50" s="3">
        <f>Data!K152</f>
        <v>296.00376299999999</v>
      </c>
      <c r="S50" s="3">
        <f>Data!L152</f>
        <v>302.87664900000004</v>
      </c>
      <c r="T50" s="3">
        <f>Data!M152</f>
        <v>307.64340900000002</v>
      </c>
      <c r="U50" s="3">
        <f>Data!N152</f>
        <v>307.22444999999999</v>
      </c>
      <c r="V50" s="3">
        <f>Data!O152</f>
        <v>307.91327000000001</v>
      </c>
      <c r="W50" s="3">
        <f>Data!P152</f>
        <v>308.10939000000002</v>
      </c>
      <c r="X50" s="3">
        <f>Data!Q152</f>
        <v>315.38002399999999</v>
      </c>
      <c r="Y50" s="3">
        <f>Data!R152</f>
        <v>320.70679100000001</v>
      </c>
      <c r="Z50" s="3">
        <f>Data!S152</f>
        <v>325.380717</v>
      </c>
      <c r="AA50" s="3">
        <f>Data!T152</f>
        <v>325.28054900000001</v>
      </c>
      <c r="AB50" s="3">
        <f>Data!U152</f>
        <v>329.49560400000007</v>
      </c>
      <c r="AC50" s="3">
        <f>Data!V152</f>
        <v>340.57021300000002</v>
      </c>
      <c r="AD50" s="3">
        <f>Data!W152</f>
        <v>344.46787900000004</v>
      </c>
      <c r="AE50" s="3">
        <f>Data!X152</f>
        <v>347.52737100000002</v>
      </c>
      <c r="AF50" s="3">
        <f>Data!Y152</f>
        <v>349.91064699999998</v>
      </c>
      <c r="AG50" s="3">
        <f>Data!Z152</f>
        <v>349.12181499999997</v>
      </c>
      <c r="AH50" s="3">
        <f>Data!AA152</f>
        <v>356.31589100000008</v>
      </c>
      <c r="AI50" s="3">
        <f>Data!AB152</f>
        <v>370.608745</v>
      </c>
      <c r="AJ50" s="3">
        <f>Data!AC152</f>
        <v>371.65756099999999</v>
      </c>
      <c r="AK50" s="3">
        <f>Data!AD152</f>
        <v>374.23416199999997</v>
      </c>
      <c r="AL50" s="3">
        <f>Data!AE152</f>
        <v>379.183581</v>
      </c>
      <c r="AM50" s="3">
        <f>Data!AF152</f>
        <v>374.30669699999999</v>
      </c>
      <c r="AN50" s="3">
        <f>Data!AG152</f>
        <v>376.41517199999998</v>
      </c>
      <c r="AO50" s="3">
        <f>Data!AH152</f>
        <v>378.62635299999999</v>
      </c>
      <c r="AP50" s="3">
        <f>Data!AI152</f>
        <v>379.18840399999993</v>
      </c>
      <c r="AQ50" s="3">
        <f>Data!AJ152</f>
        <v>366.36255899999998</v>
      </c>
      <c r="AR50" s="3">
        <f>Data!AK152</f>
        <v>353.02859499999994</v>
      </c>
      <c r="AS50" s="3">
        <f>Data!AL152</f>
        <v>349.283771</v>
      </c>
      <c r="AT50" s="3">
        <f>Data!AM152</f>
        <v>346.54965100000004</v>
      </c>
      <c r="AU50" s="3">
        <f>Data!AN152</f>
        <v>343.89592000000005</v>
      </c>
      <c r="AV50" s="3">
        <f>Data!AO152</f>
        <v>338.21113599999995</v>
      </c>
      <c r="AW50" s="3">
        <f>Data!AP152</f>
        <v>336.81791200000004</v>
      </c>
      <c r="AX50" s="3">
        <f>Data!AQ152</f>
        <v>338.37818500000003</v>
      </c>
      <c r="AY50" s="3">
        <f>Data!AR152</f>
        <v>339.62210700000003</v>
      </c>
      <c r="AZ50" s="3">
        <f>Data!AS152</f>
        <v>342.86798499999998</v>
      </c>
      <c r="BA50" s="3">
        <f>Data!AT152</f>
        <v>343.85312599999997</v>
      </c>
      <c r="BB50" s="3">
        <f>Data!AU152</f>
        <v>349.541607</v>
      </c>
      <c r="BC50" s="3">
        <f>Data!AV152</f>
        <v>349.32248700000002</v>
      </c>
      <c r="BD50" s="3">
        <f>Data!AW152</f>
        <v>347.88933400000002</v>
      </c>
      <c r="BE50" s="3">
        <f>Data!AX152</f>
        <v>351.96706000000006</v>
      </c>
      <c r="BF50" s="3">
        <f>Data!AY152</f>
        <v>355.17390399999999</v>
      </c>
      <c r="BG50" s="3">
        <f>Data!AZ152</f>
        <v>356.75359899999995</v>
      </c>
      <c r="BH50" s="3">
        <f>Data!BA152</f>
        <v>359.03532300000001</v>
      </c>
      <c r="BI50" s="3">
        <f>Data!BB152</f>
        <v>359.19163809999998</v>
      </c>
      <c r="BJ50" s="3">
        <f>Data!BC152</f>
        <v>361.14513394000005</v>
      </c>
      <c r="BK50" s="3">
        <f>Data!BD152</f>
        <v>365.26625290000004</v>
      </c>
      <c r="BL50" s="3">
        <f>Data!BE152</f>
        <v>370.63118199999997</v>
      </c>
      <c r="BM50" s="3">
        <f>Data!BF152</f>
        <v>371.96208999999999</v>
      </c>
      <c r="BN50" s="104">
        <f>Data!BG152</f>
        <v>381.77757656860263</v>
      </c>
    </row>
    <row r="51" spans="1:66" x14ac:dyDescent="0.2">
      <c r="A51" s="7" t="s">
        <v>210</v>
      </c>
      <c r="H51" s="106" t="s">
        <v>211</v>
      </c>
    </row>
    <row r="52" spans="1:66" x14ac:dyDescent="0.2">
      <c r="H52" s="17"/>
    </row>
    <row r="53" spans="1:66" x14ac:dyDescent="0.2">
      <c r="H53" s="87"/>
    </row>
    <row r="54" spans="1:66" x14ac:dyDescent="0.2">
      <c r="H54" s="87"/>
    </row>
    <row r="55" spans="1:66" x14ac:dyDescent="0.2">
      <c r="A55" s="105"/>
      <c r="H55" s="87"/>
    </row>
    <row r="56" spans="1:66" x14ac:dyDescent="0.2">
      <c r="H56" s="87"/>
    </row>
    <row r="71" spans="1:69" ht="18" x14ac:dyDescent="0.2">
      <c r="A71" s="10" t="s">
        <v>24</v>
      </c>
      <c r="B71" s="11"/>
      <c r="C71" s="11"/>
      <c r="D71" s="11"/>
      <c r="E71" s="11"/>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row>
    <row r="72" spans="1:69" x14ac:dyDescent="0.2">
      <c r="A72" s="12"/>
      <c r="B72" s="12"/>
      <c r="C72" s="12"/>
      <c r="D72" s="12"/>
      <c r="E72" s="12"/>
    </row>
    <row r="73" spans="1:69" x14ac:dyDescent="0.2">
      <c r="A73" s="14" t="s">
        <v>7</v>
      </c>
      <c r="B73" s="12"/>
      <c r="C73" s="12"/>
      <c r="D73" s="12"/>
      <c r="E73" s="12"/>
    </row>
    <row r="74" spans="1:69" x14ac:dyDescent="0.2">
      <c r="A74" s="40" t="s">
        <v>39</v>
      </c>
      <c r="B74" s="39"/>
      <c r="D74" s="41" t="s">
        <v>40</v>
      </c>
      <c r="E74" s="1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8"/>
      <c r="BI74" s="37"/>
      <c r="BJ74" s="37"/>
      <c r="BK74" s="37"/>
      <c r="BL74" s="37"/>
      <c r="BM74" s="37"/>
      <c r="BN74" s="37"/>
      <c r="BO74" s="37"/>
      <c r="BP74" s="37"/>
      <c r="BQ74" s="37"/>
    </row>
    <row r="75" spans="1:69" x14ac:dyDescent="0.2">
      <c r="A75" s="31" t="s">
        <v>43</v>
      </c>
      <c r="B75" s="13"/>
      <c r="D75" s="15" t="s">
        <v>44</v>
      </c>
      <c r="F75" s="37"/>
      <c r="G75" s="1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8"/>
      <c r="BI75" s="37"/>
      <c r="BJ75" s="37"/>
      <c r="BK75" s="37"/>
      <c r="BL75" s="37"/>
      <c r="BM75" s="37"/>
      <c r="BN75" s="37"/>
      <c r="BO75" s="37"/>
      <c r="BP75" s="37"/>
      <c r="BQ75" s="37"/>
    </row>
    <row r="76" spans="1:69" x14ac:dyDescent="0.2">
      <c r="A76" s="31" t="s">
        <v>45</v>
      </c>
      <c r="B76" s="13"/>
      <c r="D76" s="15" t="s">
        <v>16</v>
      </c>
      <c r="H76" s="18"/>
      <c r="BH76" s="43"/>
    </row>
    <row r="77" spans="1:69" x14ac:dyDescent="0.2">
      <c r="A77" s="9"/>
      <c r="B77" s="8"/>
      <c r="C77" s="8"/>
      <c r="D77" s="8"/>
      <c r="E77" s="8"/>
    </row>
    <row r="78" spans="1:69" x14ac:dyDescent="0.2">
      <c r="A78" s="185" t="s">
        <v>209</v>
      </c>
      <c r="B78" s="187" t="s">
        <v>214</v>
      </c>
      <c r="C78" s="187"/>
      <c r="D78" s="187"/>
      <c r="E78" s="187"/>
      <c r="F78" s="188"/>
      <c r="BL78" s="47" t="s">
        <v>46</v>
      </c>
    </row>
    <row r="79" spans="1:69" x14ac:dyDescent="0.2">
      <c r="A79" s="186"/>
      <c r="B79" s="102" t="s">
        <v>0</v>
      </c>
      <c r="C79" s="20" t="s">
        <v>1</v>
      </c>
      <c r="D79" s="20" t="s">
        <v>2</v>
      </c>
      <c r="E79" s="20" t="s">
        <v>3</v>
      </c>
      <c r="F79" s="20" t="s">
        <v>9</v>
      </c>
      <c r="H79" s="20" t="s">
        <v>6</v>
      </c>
      <c r="I79" s="20" t="s">
        <v>4</v>
      </c>
      <c r="J79" s="20" t="s">
        <v>5</v>
      </c>
      <c r="K79" s="20" t="s">
        <v>48</v>
      </c>
      <c r="L79" s="20" t="s">
        <v>49</v>
      </c>
      <c r="M79" s="20">
        <v>1961</v>
      </c>
      <c r="N79" s="20">
        <v>1962</v>
      </c>
      <c r="O79" s="20">
        <v>1963</v>
      </c>
      <c r="P79" s="20">
        <v>1964</v>
      </c>
      <c r="Q79" s="20">
        <v>1965</v>
      </c>
      <c r="R79" s="20">
        <v>1966</v>
      </c>
      <c r="S79" s="20">
        <v>1967</v>
      </c>
      <c r="T79" s="20">
        <v>1968</v>
      </c>
      <c r="U79" s="20">
        <v>1969</v>
      </c>
      <c r="V79" s="20">
        <v>1970</v>
      </c>
      <c r="W79" s="20">
        <v>1971</v>
      </c>
      <c r="X79" s="20">
        <v>1972</v>
      </c>
      <c r="Y79" s="20">
        <v>1973</v>
      </c>
      <c r="Z79" s="20">
        <v>1974</v>
      </c>
      <c r="AA79" s="20">
        <v>1975</v>
      </c>
      <c r="AB79" s="20">
        <v>1976</v>
      </c>
      <c r="AC79" s="20">
        <v>1977</v>
      </c>
      <c r="AD79" s="20">
        <v>1978</v>
      </c>
      <c r="AE79" s="20">
        <v>1979</v>
      </c>
      <c r="AF79" s="20">
        <v>1980</v>
      </c>
      <c r="AG79" s="20">
        <v>1981</v>
      </c>
      <c r="AH79" s="20">
        <v>1982</v>
      </c>
      <c r="AI79" s="20">
        <v>1983</v>
      </c>
      <c r="AJ79" s="20">
        <v>1984</v>
      </c>
      <c r="AK79" s="20">
        <v>1985</v>
      </c>
      <c r="AL79" s="20">
        <v>1986</v>
      </c>
      <c r="AM79" s="20">
        <v>1987</v>
      </c>
      <c r="AN79" s="20">
        <v>1988</v>
      </c>
      <c r="AO79" s="20">
        <v>1989</v>
      </c>
      <c r="AP79" s="20">
        <v>1990</v>
      </c>
      <c r="AQ79" s="20">
        <v>1991</v>
      </c>
      <c r="AR79" s="20">
        <v>1992</v>
      </c>
      <c r="AS79" s="20">
        <v>1993</v>
      </c>
      <c r="AT79" s="20">
        <v>1994</v>
      </c>
      <c r="AU79" s="20">
        <v>1995</v>
      </c>
      <c r="AV79" s="20">
        <v>1996</v>
      </c>
      <c r="AW79" s="20">
        <v>1997</v>
      </c>
      <c r="AX79" s="20">
        <v>1998</v>
      </c>
      <c r="AY79" s="20">
        <v>1999</v>
      </c>
      <c r="AZ79" s="20">
        <v>2000</v>
      </c>
      <c r="BA79" s="20">
        <v>2001</v>
      </c>
      <c r="BB79" s="20">
        <v>2002</v>
      </c>
      <c r="BC79" s="20">
        <v>2003</v>
      </c>
      <c r="BD79" s="20">
        <v>2004</v>
      </c>
      <c r="BE79" s="20">
        <v>2005</v>
      </c>
      <c r="BF79" s="20">
        <v>2006</v>
      </c>
      <c r="BG79" s="20">
        <v>2007</v>
      </c>
      <c r="BH79" s="20">
        <v>2008</v>
      </c>
      <c r="BI79" s="20">
        <v>2009</v>
      </c>
      <c r="BJ79" s="20">
        <v>2010</v>
      </c>
      <c r="BK79" s="20">
        <v>2011</v>
      </c>
      <c r="BL79" s="20">
        <v>2012</v>
      </c>
      <c r="BM79" s="20">
        <v>2013</v>
      </c>
      <c r="BN79" s="20">
        <v>2014</v>
      </c>
    </row>
    <row r="80" spans="1:69" x14ac:dyDescent="0.2">
      <c r="A80" s="6" t="s">
        <v>122</v>
      </c>
      <c r="B80" s="103">
        <f t="shared" ref="B80:B85" si="8">(100*(EXP(LN(AVERAGE(W80:Y80)/AVERAGE(M80:N80))/($Y$9-$M$9)))-100)/100</f>
        <v>3.2794501001839935E-2</v>
      </c>
      <c r="C80" s="103">
        <f t="shared" ref="C80:C85" si="9">(100*(EXP(LN(AVERAGE(AI80:AK80)/AVERAGE(W80:Y80))/($AK$9-$Y$9)))-100)/100</f>
        <v>3.4294885354382527E-2</v>
      </c>
      <c r="D80" s="103">
        <f t="shared" ref="D80:D85" si="10">(100*(EXP(LN(AVERAGE(AU80:AW80)/AVERAGE(AI80:AK80))/($AW$9-$AK$9)))-100)/100</f>
        <v>2.1553324103646788E-2</v>
      </c>
      <c r="E80" s="103">
        <f t="shared" ref="E80:E85" si="11">(100*(EXP(LN(AVERAGE(BG80:BI80)/AVERAGE(AU80:AW80))/($BI$9-$AW$9)))-100)/100</f>
        <v>1.7760720316342855E-2</v>
      </c>
      <c r="F80" s="103">
        <f>(100*(EXP(LN(AVERAGE(BL80:BN80)/AVERAGE(BG80:BI80))/($BN$9-$BI$9)))-100)/100</f>
        <v>2.8638828289830373E-2</v>
      </c>
      <c r="H80" s="4" t="s">
        <v>112</v>
      </c>
      <c r="I80" s="4" t="s">
        <v>122</v>
      </c>
      <c r="J80" s="4" t="s">
        <v>113</v>
      </c>
      <c r="K80" s="4" t="s">
        <v>123</v>
      </c>
      <c r="L80" s="4" t="s">
        <v>114</v>
      </c>
      <c r="M80" s="1">
        <f>Data!F169</f>
        <v>402.95879400000007</v>
      </c>
      <c r="N80" s="1">
        <f>Data!G169</f>
        <v>428.22552600000006</v>
      </c>
      <c r="O80" s="1">
        <f>Data!H169</f>
        <v>458.75953199999998</v>
      </c>
      <c r="P80" s="1">
        <f>Data!I169</f>
        <v>482.83927399999993</v>
      </c>
      <c r="Q80" s="1">
        <f>Data!J169</f>
        <v>476.73399500000005</v>
      </c>
      <c r="R80" s="1">
        <f>Data!K169</f>
        <v>493.01562899999999</v>
      </c>
      <c r="S80" s="1">
        <f>Data!L169</f>
        <v>532.144496</v>
      </c>
      <c r="T80" s="1">
        <f>Data!M169</f>
        <v>538.88044099999991</v>
      </c>
      <c r="U80" s="1">
        <f>Data!N169</f>
        <v>553.9686200000001</v>
      </c>
      <c r="V80" s="1">
        <f>Data!O169</f>
        <v>595.17925900000012</v>
      </c>
      <c r="W80" s="1">
        <f>Data!P169</f>
        <v>613.29976599999986</v>
      </c>
      <c r="X80" s="1">
        <f>Data!Q169</f>
        <v>594.96247600000004</v>
      </c>
      <c r="Y80" s="1">
        <f>Data!R169</f>
        <v>628.08836900000006</v>
      </c>
      <c r="Z80" s="1">
        <f>Data!S169</f>
        <v>648.53376300000014</v>
      </c>
      <c r="AA80" s="1">
        <f>Data!T169</f>
        <v>691.5954710000002</v>
      </c>
      <c r="AB80" s="1">
        <f>Data!U169</f>
        <v>706.24606700000015</v>
      </c>
      <c r="AC80" s="1">
        <f>Data!V169</f>
        <v>708.86526500000002</v>
      </c>
      <c r="AD80" s="1">
        <f>Data!W169</f>
        <v>756.6358909999999</v>
      </c>
      <c r="AE80" s="1">
        <f>Data!X169</f>
        <v>756.02694000000008</v>
      </c>
      <c r="AF80" s="1">
        <f>Data!Y169</f>
        <v>779.88804100000004</v>
      </c>
      <c r="AG80" s="1">
        <f>Data!Z169</f>
        <v>824.75680899999998</v>
      </c>
      <c r="AH80" s="1">
        <f>Data!AA169</f>
        <v>839.104016</v>
      </c>
      <c r="AI80" s="1">
        <f>Data!AB169</f>
        <v>895.89360299999998</v>
      </c>
      <c r="AJ80" s="1">
        <f>Data!AC169</f>
        <v>925.40730300000018</v>
      </c>
      <c r="AK80" s="1">
        <f>Data!AD169</f>
        <v>930.95066800000018</v>
      </c>
      <c r="AL80" s="1">
        <f>Data!AE169</f>
        <v>951.50460899999996</v>
      </c>
      <c r="AM80" s="1">
        <f>Data!AF169</f>
        <v>943.6752459999999</v>
      </c>
      <c r="AN80" s="1">
        <f>Data!AG169</f>
        <v>991.05150900000001</v>
      </c>
      <c r="AO80" s="1">
        <f>Data!AH169</f>
        <v>1021.0545970000003</v>
      </c>
      <c r="AP80" s="1">
        <f>Data!AI169</f>
        <v>1050.9945109999999</v>
      </c>
      <c r="AQ80" s="1">
        <f>Data!AJ169</f>
        <v>1063.7117459999999</v>
      </c>
      <c r="AR80" s="1">
        <f>Data!AK169</f>
        <v>1087.5206868</v>
      </c>
      <c r="AS80" s="1">
        <f>Data!AL169</f>
        <v>1114.2565928000001</v>
      </c>
      <c r="AT80" s="1">
        <f>Data!AM169</f>
        <v>1115.5753989999998</v>
      </c>
      <c r="AU80" s="1">
        <f>Data!AN169</f>
        <v>1135.8108894000002</v>
      </c>
      <c r="AV80" s="1">
        <f>Data!AO169</f>
        <v>1217.6798123999999</v>
      </c>
      <c r="AW80" s="1">
        <f>Data!AP169</f>
        <v>1201.3539329999999</v>
      </c>
      <c r="AX80" s="1">
        <f>Data!AQ169</f>
        <v>1235.3182187999998</v>
      </c>
      <c r="AY80" s="1">
        <f>Data!AR169</f>
        <v>1246.6176377000002</v>
      </c>
      <c r="AZ80" s="1">
        <f>Data!AS169</f>
        <v>1211.8324369999998</v>
      </c>
      <c r="BA80" s="1">
        <f>Data!AT169</f>
        <v>1230.895129</v>
      </c>
      <c r="BB80" s="1">
        <f>Data!AU169</f>
        <v>1200.7333070000002</v>
      </c>
      <c r="BC80" s="1">
        <f>Data!AV169</f>
        <v>1255.9655928</v>
      </c>
      <c r="BD80" s="1">
        <f>Data!AW169</f>
        <v>1295.3741910999997</v>
      </c>
      <c r="BE80" s="1">
        <f>Data!AX169</f>
        <v>1340.6064521000003</v>
      </c>
      <c r="BF80" s="1">
        <f>Data!AY169</f>
        <v>1381.7609251000003</v>
      </c>
      <c r="BG80" s="1">
        <f>Data!AZ169</f>
        <v>1428.3638790900004</v>
      </c>
      <c r="BH80" s="1">
        <f>Data!BA169</f>
        <v>1484.2015039200001</v>
      </c>
      <c r="BI80" s="1">
        <f>Data!BB169</f>
        <v>1478.4893633000002</v>
      </c>
      <c r="BJ80" s="1">
        <f>Data!BC169</f>
        <v>1550.5747214999999</v>
      </c>
      <c r="BK80" s="1">
        <f>Data!BD169</f>
        <v>1594.1008019299998</v>
      </c>
      <c r="BL80" s="1">
        <f>Data!BE169</f>
        <v>1649.5452217299999</v>
      </c>
      <c r="BM80" s="1">
        <f>Data!BF169</f>
        <v>1709.1354839900005</v>
      </c>
      <c r="BN80" s="51">
        <f>Data!BG169</f>
        <v>1698.208288628532</v>
      </c>
    </row>
    <row r="81" spans="1:66" x14ac:dyDescent="0.2">
      <c r="A81" s="6" t="s">
        <v>131</v>
      </c>
      <c r="B81" s="103">
        <f t="shared" si="8"/>
        <v>2.5573944041205436E-2</v>
      </c>
      <c r="C81" s="103">
        <f t="shared" si="9"/>
        <v>4.5801539525740509E-2</v>
      </c>
      <c r="D81" s="103">
        <f t="shared" si="10"/>
        <v>4.7971202392950121E-2</v>
      </c>
      <c r="E81" s="103">
        <f t="shared" si="11"/>
        <v>4.8636081357385168E-2</v>
      </c>
      <c r="F81" s="103">
        <f>(100*(EXP(LN(AVERAGE(BL81:BN81)/AVERAGE(BG81:BI81))/($BN$9-$BI$9)))-100)/100</f>
        <v>4.1360081036610409E-2</v>
      </c>
      <c r="H81" s="5" t="s">
        <v>112</v>
      </c>
      <c r="I81" s="5" t="s">
        <v>131</v>
      </c>
      <c r="J81" s="5" t="s">
        <v>113</v>
      </c>
      <c r="K81" s="5" t="s">
        <v>132</v>
      </c>
      <c r="L81" s="5" t="s">
        <v>114</v>
      </c>
      <c r="M81" s="2">
        <f>Data!F181</f>
        <v>15.365804330000001</v>
      </c>
      <c r="N81" s="2">
        <f>Data!G181</f>
        <v>16.2646178</v>
      </c>
      <c r="O81" s="2">
        <f>Data!H181</f>
        <v>17.02628786</v>
      </c>
      <c r="P81" s="2">
        <f>Data!I181</f>
        <v>17.635910490000001</v>
      </c>
      <c r="Q81" s="2">
        <f>Data!J181</f>
        <v>17.549013800000001</v>
      </c>
      <c r="R81" s="2">
        <f>Data!K181</f>
        <v>18.292067260000003</v>
      </c>
      <c r="S81" s="2">
        <f>Data!L181</f>
        <v>18.702598470000005</v>
      </c>
      <c r="T81" s="2">
        <f>Data!M181</f>
        <v>18.80460085</v>
      </c>
      <c r="U81" s="2">
        <f>Data!N181</f>
        <v>18.699843389999998</v>
      </c>
      <c r="V81" s="2">
        <f>Data!O181</f>
        <v>20.252047409999996</v>
      </c>
      <c r="W81" s="2">
        <f>Data!P181</f>
        <v>21.679696700000001</v>
      </c>
      <c r="X81" s="2">
        <f>Data!Q181</f>
        <v>20.71592313</v>
      </c>
      <c r="Y81" s="2">
        <f>Data!R181</f>
        <v>21.843560280000002</v>
      </c>
      <c r="Z81" s="2">
        <f>Data!S181</f>
        <v>23.231030329999992</v>
      </c>
      <c r="AA81" s="2">
        <f>Data!T181</f>
        <v>24.516851789999993</v>
      </c>
      <c r="AB81" s="2">
        <f>Data!U181</f>
        <v>24.163868189999995</v>
      </c>
      <c r="AC81" s="2">
        <f>Data!V181</f>
        <v>25.173896410000001</v>
      </c>
      <c r="AD81" s="2">
        <f>Data!W181</f>
        <v>26.516228039999994</v>
      </c>
      <c r="AE81" s="2">
        <f>Data!X181</f>
        <v>27.495026640000003</v>
      </c>
      <c r="AF81" s="2">
        <f>Data!Y181</f>
        <v>29.479052560000003</v>
      </c>
      <c r="AG81" s="2">
        <f>Data!Z181</f>
        <v>32.264044519999999</v>
      </c>
      <c r="AH81" s="2">
        <f>Data!AA181</f>
        <v>33.316482960000002</v>
      </c>
      <c r="AI81" s="2">
        <f>Data!AB181</f>
        <v>33.259816409999999</v>
      </c>
      <c r="AJ81" s="2">
        <f>Data!AC181</f>
        <v>36.626608939999997</v>
      </c>
      <c r="AK81" s="2">
        <f>Data!AD181</f>
        <v>40.062581600000001</v>
      </c>
      <c r="AL81" s="2">
        <f>Data!AE181</f>
        <v>40.695686249999994</v>
      </c>
      <c r="AM81" s="2">
        <f>Data!AF181</f>
        <v>41.479035230000022</v>
      </c>
      <c r="AN81" s="2">
        <f>Data!AG181</f>
        <v>44.716884359999995</v>
      </c>
      <c r="AO81" s="2">
        <f>Data!AH181</f>
        <v>46.775834830000015</v>
      </c>
      <c r="AP81" s="2">
        <f>Data!AI181</f>
        <v>50.217288789999998</v>
      </c>
      <c r="AQ81" s="2">
        <f>Data!AJ181</f>
        <v>50.461399200000002</v>
      </c>
      <c r="AR81" s="2">
        <f>Data!AK181</f>
        <v>52.689229269999984</v>
      </c>
      <c r="AS81" s="2">
        <f>Data!AL181</f>
        <v>55.096095430000005</v>
      </c>
      <c r="AT81" s="2">
        <f>Data!AM181</f>
        <v>58.580908680000007</v>
      </c>
      <c r="AU81" s="2">
        <f>Data!AN181</f>
        <v>62.403174360000008</v>
      </c>
      <c r="AV81" s="2">
        <f>Data!AO181</f>
        <v>64.763196949999994</v>
      </c>
      <c r="AW81" s="2">
        <f>Data!AP181</f>
        <v>65.756401469999986</v>
      </c>
      <c r="AX81" s="2">
        <f>Data!AQ181</f>
        <v>68.735987030000004</v>
      </c>
      <c r="AY81" s="2">
        <f>Data!AR181</f>
        <v>72.790653179999993</v>
      </c>
      <c r="AZ81" s="2">
        <f>Data!AS181</f>
        <v>76.049659359999993</v>
      </c>
      <c r="BA81" s="2">
        <f>Data!AT181</f>
        <v>79.970784020000025</v>
      </c>
      <c r="BB81" s="2">
        <f>Data!AU181</f>
        <v>82.870413450000001</v>
      </c>
      <c r="BC81" s="2">
        <f>Data!AV181</f>
        <v>90.158223209999989</v>
      </c>
      <c r="BD81" s="2">
        <f>Data!AW181</f>
        <v>94.213239219999991</v>
      </c>
      <c r="BE81" s="2">
        <f>Data!AX181</f>
        <v>100.31540117</v>
      </c>
      <c r="BF81" s="2">
        <f>Data!AY181</f>
        <v>107.10504954000001</v>
      </c>
      <c r="BG81" s="2">
        <f>Data!AZ181</f>
        <v>111.13382804</v>
      </c>
      <c r="BH81" s="2">
        <f>Data!BA181</f>
        <v>116.01417460000002</v>
      </c>
      <c r="BI81" s="2">
        <f>Data!BB181</f>
        <v>113.95147686000001</v>
      </c>
      <c r="BJ81" s="2">
        <f>Data!BC181</f>
        <v>124.84167037999998</v>
      </c>
      <c r="BK81" s="2">
        <f>Data!BD181</f>
        <v>131.75125402</v>
      </c>
      <c r="BL81" s="2">
        <f>Data!BE181</f>
        <v>131.51891197</v>
      </c>
      <c r="BM81" s="2">
        <f>Data!BF181</f>
        <v>140.11443102000001</v>
      </c>
      <c r="BN81" s="58">
        <f>Data!BG181</f>
        <v>146.08705670023463</v>
      </c>
    </row>
    <row r="82" spans="1:66" ht="21" x14ac:dyDescent="0.2">
      <c r="A82" s="107" t="s">
        <v>215</v>
      </c>
      <c r="B82" s="103">
        <f t="shared" si="8"/>
        <v>2.5901639211170391E-2</v>
      </c>
      <c r="C82" s="103">
        <f t="shared" si="9"/>
        <v>4.1948476345806965E-2</v>
      </c>
      <c r="D82" s="103">
        <f t="shared" si="10"/>
        <v>2.3888410957536764E-2</v>
      </c>
      <c r="E82" s="103">
        <f t="shared" si="11"/>
        <v>2.7786592546451487E-2</v>
      </c>
      <c r="F82" s="103">
        <f>(100*(EXP(LN(AVERAGE(BL82:BN82)/AVERAGE(BG82:BI82))/($BN$9-$BI$9)))-100)/100</f>
        <v>2.6289201369146298E-2</v>
      </c>
      <c r="H82" s="5" t="s">
        <v>112</v>
      </c>
      <c r="I82" s="5" t="s">
        <v>154</v>
      </c>
      <c r="J82" s="5" t="s">
        <v>113</v>
      </c>
      <c r="K82" s="5" t="s">
        <v>154</v>
      </c>
      <c r="L82" s="5" t="s">
        <v>114</v>
      </c>
      <c r="M82" s="2">
        <f>Data!F197</f>
        <v>408.05754399999989</v>
      </c>
      <c r="N82" s="2">
        <f>Data!G197</f>
        <v>394.41367400000001</v>
      </c>
      <c r="O82" s="2">
        <f>Data!H197</f>
        <v>395.44767099999996</v>
      </c>
      <c r="P82" s="2">
        <f>Data!I197</f>
        <v>433.86390599999993</v>
      </c>
      <c r="Q82" s="2">
        <f>Data!J197</f>
        <v>487.077493</v>
      </c>
      <c r="R82" s="2">
        <f>Data!K197</f>
        <v>487.06076200000001</v>
      </c>
      <c r="S82" s="2">
        <f>Data!L197</f>
        <v>474.71888000000001</v>
      </c>
      <c r="T82" s="2">
        <f>Data!M197</f>
        <v>463.69770599999993</v>
      </c>
      <c r="U82" s="2">
        <f>Data!N197</f>
        <v>500.12683900000002</v>
      </c>
      <c r="V82" s="2">
        <f>Data!O197</f>
        <v>569.04347299999995</v>
      </c>
      <c r="W82" s="2">
        <f>Data!P197</f>
        <v>545.28147999999999</v>
      </c>
      <c r="X82" s="2">
        <f>Data!Q197</f>
        <v>529.19158000000004</v>
      </c>
      <c r="Y82" s="2">
        <f>Data!R197</f>
        <v>561.54995400000007</v>
      </c>
      <c r="Z82" s="2">
        <f>Data!S197</f>
        <v>611.09662300000002</v>
      </c>
      <c r="AA82" s="2">
        <f>Data!T197</f>
        <v>617.02922899999999</v>
      </c>
      <c r="AB82" s="2">
        <f>Data!U197</f>
        <v>652.12384700000007</v>
      </c>
      <c r="AC82" s="2">
        <f>Data!V197</f>
        <v>697.82977000000005</v>
      </c>
      <c r="AD82" s="2">
        <f>Data!W197</f>
        <v>738.85346099999992</v>
      </c>
      <c r="AE82" s="2">
        <f>Data!X197</f>
        <v>735.27563199999997</v>
      </c>
      <c r="AF82" s="2">
        <f>Data!Y197</f>
        <v>697.40167300000007</v>
      </c>
      <c r="AG82" s="2">
        <f>Data!Z197</f>
        <v>766.06832899999995</v>
      </c>
      <c r="AH82" s="2">
        <f>Data!AA197</f>
        <v>874.17374900000004</v>
      </c>
      <c r="AI82" s="2">
        <f>Data!AB197</f>
        <v>876.15045200000009</v>
      </c>
      <c r="AJ82" s="2">
        <f>Data!AC197</f>
        <v>899.82116599999995</v>
      </c>
      <c r="AK82" s="2">
        <f>Data!AD197</f>
        <v>902.8533349999999</v>
      </c>
      <c r="AL82" s="2">
        <f>Data!AE197</f>
        <v>905.17483699999991</v>
      </c>
      <c r="AM82" s="2">
        <f>Data!AF197</f>
        <v>962.71888899999988</v>
      </c>
      <c r="AN82" s="2">
        <f>Data!AG197</f>
        <v>964.96379300000001</v>
      </c>
      <c r="AO82" s="2">
        <f>Data!AH197</f>
        <v>986.46311999999989</v>
      </c>
      <c r="AP82" s="2">
        <f>Data!AI197</f>
        <v>1034.6226019999999</v>
      </c>
      <c r="AQ82" s="2">
        <f>Data!AJ197</f>
        <v>1076.104114</v>
      </c>
      <c r="AR82" s="2">
        <f>Data!AK197</f>
        <v>1104.560739</v>
      </c>
      <c r="AS82" s="2">
        <f>Data!AL197</f>
        <v>1007.5194299999998</v>
      </c>
      <c r="AT82" s="2">
        <f>Data!AM197</f>
        <v>1062.1337169999999</v>
      </c>
      <c r="AU82" s="2">
        <f>Data!AN197</f>
        <v>1141.0131219999998</v>
      </c>
      <c r="AV82" s="2">
        <f>Data!AO197</f>
        <v>1193.9227800000001</v>
      </c>
      <c r="AW82" s="2">
        <f>Data!AP197</f>
        <v>1221.17965</v>
      </c>
      <c r="AX82" s="2">
        <f>Data!AQ197</f>
        <v>1246.605599</v>
      </c>
      <c r="AY82" s="2">
        <f>Data!AR197</f>
        <v>1243.9880560000001</v>
      </c>
      <c r="AZ82" s="2">
        <f>Data!AS197</f>
        <v>1215.9437659999999</v>
      </c>
      <c r="BA82" s="2">
        <f>Data!AT197</f>
        <v>1232.5900670000001</v>
      </c>
      <c r="BB82" s="2">
        <f>Data!AU197</f>
        <v>1306.1157389999998</v>
      </c>
      <c r="BC82" s="2">
        <f>Data!AV197</f>
        <v>1334.7067039999999</v>
      </c>
      <c r="BD82" s="2">
        <f>Data!AW197</f>
        <v>1302.8491650000001</v>
      </c>
      <c r="BE82" s="2">
        <f>Data!AX197</f>
        <v>1283.061641</v>
      </c>
      <c r="BF82" s="2">
        <f>Data!AY197</f>
        <v>1384.9940920000001</v>
      </c>
      <c r="BG82" s="2">
        <f>Data!AZ197</f>
        <v>1581.1141190000001</v>
      </c>
      <c r="BH82" s="2">
        <f>Data!BA197</f>
        <v>1701.258298</v>
      </c>
      <c r="BI82" s="2">
        <f>Data!BB197</f>
        <v>1658.5864759999999</v>
      </c>
      <c r="BJ82" s="2">
        <f>Data!BC197</f>
        <v>1685.4875060000002</v>
      </c>
      <c r="BK82" s="2">
        <f>Data!BD197</f>
        <v>1798.1314520000001</v>
      </c>
      <c r="BL82" s="58">
        <f>Data!BE197</f>
        <v>1826.59818038</v>
      </c>
      <c r="BM82" s="58">
        <f>Data!BF197</f>
        <v>1899.4175296199996</v>
      </c>
      <c r="BN82" s="58">
        <f>Data!BG197</f>
        <v>1899.4701462515982</v>
      </c>
    </row>
    <row r="83" spans="1:66" ht="21" x14ac:dyDescent="0.2">
      <c r="A83" s="107" t="s">
        <v>216</v>
      </c>
      <c r="B83" s="103">
        <f t="shared" si="8"/>
        <v>2.9729096062862937E-2</v>
      </c>
      <c r="C83" s="103">
        <f t="shared" si="9"/>
        <v>1.2552754465427397E-2</v>
      </c>
      <c r="D83" s="103">
        <f t="shared" si="10"/>
        <v>2.2198820775773953E-2</v>
      </c>
      <c r="E83" s="103">
        <f t="shared" si="11"/>
        <v>1.9204882691399802E-2</v>
      </c>
      <c r="F83" s="103">
        <f>(100*(EXP(LN(AVERAGE(BK83:BM83)/AVERAGE(BG83:BI83))/($BM$9-$BI$9)))-100)/100</f>
        <v>3.6697983065338918E-2</v>
      </c>
      <c r="H83" s="5" t="s">
        <v>112</v>
      </c>
      <c r="I83" s="5" t="s">
        <v>160</v>
      </c>
      <c r="J83" s="5" t="s">
        <v>113</v>
      </c>
      <c r="K83" s="5" t="s">
        <v>161</v>
      </c>
      <c r="L83" s="5" t="s">
        <v>114</v>
      </c>
      <c r="M83" s="2">
        <f>Data!F202</f>
        <v>205.67104600000002</v>
      </c>
      <c r="N83" s="2">
        <f>Data!G202</f>
        <v>217.10468799999998</v>
      </c>
      <c r="O83" s="2">
        <f>Data!H202</f>
        <v>213.87315100000001</v>
      </c>
      <c r="P83" s="2">
        <f>Data!I202</f>
        <v>217.40477199999998</v>
      </c>
      <c r="Q83" s="2">
        <f>Data!J202</f>
        <v>241.70643900000002</v>
      </c>
      <c r="R83" s="2">
        <f>Data!K202</f>
        <v>254.88286199999993</v>
      </c>
      <c r="S83" s="2">
        <f>Data!L202</f>
        <v>260.54843299999999</v>
      </c>
      <c r="T83" s="2">
        <f>Data!M202</f>
        <v>267.05251299999998</v>
      </c>
      <c r="U83" s="2">
        <f>Data!N202</f>
        <v>283.26577500000008</v>
      </c>
      <c r="V83" s="2">
        <f>Data!O202</f>
        <v>301.14336800000007</v>
      </c>
      <c r="W83" s="2">
        <f>Data!P202</f>
        <v>291.59997699999997</v>
      </c>
      <c r="X83" s="2">
        <f>Data!Q202</f>
        <v>286.53359</v>
      </c>
      <c r="Y83" s="2">
        <f>Data!R202</f>
        <v>323.18252200000006</v>
      </c>
      <c r="Z83" s="2">
        <f>Data!S202</f>
        <v>311.76774100000011</v>
      </c>
      <c r="AA83" s="2">
        <f>Data!T202</f>
        <v>322.2206799999999</v>
      </c>
      <c r="AB83" s="2">
        <f>Data!U202</f>
        <v>316.37183499999998</v>
      </c>
      <c r="AC83" s="2">
        <f>Data!V202</f>
        <v>335.09512700000005</v>
      </c>
      <c r="AD83" s="2">
        <f>Data!W202</f>
        <v>352.21603800000003</v>
      </c>
      <c r="AE83" s="2">
        <f>Data!X202</f>
        <v>334.816417</v>
      </c>
      <c r="AF83" s="2">
        <f>Data!Y202</f>
        <v>339.04433299999994</v>
      </c>
      <c r="AG83" s="2">
        <f>Data!Z202</f>
        <v>331.95955399999997</v>
      </c>
      <c r="AH83" s="2">
        <f>Data!AA202</f>
        <v>339.30625399999991</v>
      </c>
      <c r="AI83" s="2">
        <f>Data!AB202</f>
        <v>346.57802699999996</v>
      </c>
      <c r="AJ83" s="2">
        <f>Data!AC202</f>
        <v>353.65265399999998</v>
      </c>
      <c r="AK83" s="2">
        <f>Data!AD202</f>
        <v>346.63035699999995</v>
      </c>
      <c r="AL83" s="2">
        <f>Data!AE202</f>
        <v>341.09446299999996</v>
      </c>
      <c r="AM83" s="2">
        <f>Data!AF202</f>
        <v>363.03073199999994</v>
      </c>
      <c r="AN83" s="2">
        <f>Data!AG202</f>
        <v>370.21987399999989</v>
      </c>
      <c r="AO83" s="2">
        <f>Data!AH202</f>
        <v>381.80521399999998</v>
      </c>
      <c r="AP83" s="2">
        <f>Data!AI202</f>
        <v>384.84543500000001</v>
      </c>
      <c r="AQ83" s="2">
        <f>Data!AJ202</f>
        <v>400.93625599999996</v>
      </c>
      <c r="AR83" s="2">
        <f>Data!AK202</f>
        <v>415.36389400000002</v>
      </c>
      <c r="AS83" s="2">
        <f>Data!AL202</f>
        <v>438.34861199999995</v>
      </c>
      <c r="AT83" s="2">
        <f>Data!AM202</f>
        <v>432.08959700000003</v>
      </c>
      <c r="AU83" s="2">
        <f>Data!AN202</f>
        <v>446.90188900000004</v>
      </c>
      <c r="AV83" s="2">
        <f>Data!AO202</f>
        <v>460.14397099999991</v>
      </c>
      <c r="AW83" s="2">
        <f>Data!AP202</f>
        <v>455.38208799999995</v>
      </c>
      <c r="AX83" s="2">
        <f>Data!AQ202</f>
        <v>476.64788099999998</v>
      </c>
      <c r="AY83" s="2">
        <f>Data!AR202</f>
        <v>499.99486400000001</v>
      </c>
      <c r="AZ83" s="2">
        <f>Data!AS202</f>
        <v>510.87860999999998</v>
      </c>
      <c r="BA83" s="2">
        <f>Data!AT202</f>
        <v>512.043183</v>
      </c>
      <c r="BB83" s="2">
        <f>Data!AU202</f>
        <v>526.86940950000007</v>
      </c>
      <c r="BC83" s="2">
        <f>Data!AV202</f>
        <v>531.31274600000006</v>
      </c>
      <c r="BD83" s="2">
        <f>Data!AW202</f>
        <v>556.85905100000002</v>
      </c>
      <c r="BE83" s="2">
        <f>Data!AX202</f>
        <v>561.73589300000003</v>
      </c>
      <c r="BF83" s="2">
        <f>Data!AY202</f>
        <v>546.03341469999998</v>
      </c>
      <c r="BG83" s="2">
        <f>Data!AZ202</f>
        <v>550.39935446000004</v>
      </c>
      <c r="BH83" s="2">
        <f>Data!BA202</f>
        <v>581.93648976999998</v>
      </c>
      <c r="BI83" s="2">
        <f>Data!BB202</f>
        <v>579.45811979999996</v>
      </c>
      <c r="BJ83" s="2">
        <f>Data!BC202</f>
        <v>610.00212234000003</v>
      </c>
      <c r="BK83" s="2">
        <f>Data!BD202</f>
        <v>639.3385690099999</v>
      </c>
      <c r="BL83" s="2">
        <f>Data!BE202</f>
        <v>653.76446035000004</v>
      </c>
      <c r="BM83" s="2">
        <f>Data!BF202</f>
        <v>684.14205756000001</v>
      </c>
      <c r="BN83" s="58"/>
    </row>
    <row r="84" spans="1:66" x14ac:dyDescent="0.2">
      <c r="A84" s="6" t="s">
        <v>180</v>
      </c>
      <c r="B84" s="103">
        <f t="shared" si="8"/>
        <v>3.9950086614776129E-2</v>
      </c>
      <c r="C84" s="103">
        <f t="shared" si="9"/>
        <v>4.4684483759235005E-2</v>
      </c>
      <c r="D84" s="103">
        <f t="shared" si="10"/>
        <v>5.3570144137579379E-2</v>
      </c>
      <c r="E84" s="103">
        <f t="shared" si="11"/>
        <v>3.8447990965874368E-2</v>
      </c>
      <c r="F84" s="103">
        <f>(100*(EXP(LN(AVERAGE(BL84:BN84)/AVERAGE(BG84:BI84))/($BN$9-$BI$9)))-100)/100</f>
        <v>2.5279763800273115E-2</v>
      </c>
      <c r="H84" s="5" t="s">
        <v>112</v>
      </c>
      <c r="I84" s="5" t="s">
        <v>180</v>
      </c>
      <c r="J84" s="5" t="s">
        <v>113</v>
      </c>
      <c r="K84" s="5" t="s">
        <v>181</v>
      </c>
      <c r="L84" s="5" t="s">
        <v>114</v>
      </c>
      <c r="M84" s="2">
        <f>Data!F215</f>
        <v>20.536304590000007</v>
      </c>
      <c r="N84" s="2">
        <f>Data!G215</f>
        <v>21.696649219999998</v>
      </c>
      <c r="O84" s="2">
        <f>Data!H215</f>
        <v>23.976729429999992</v>
      </c>
      <c r="P84" s="2">
        <f>Data!I215</f>
        <v>25.346404029999995</v>
      </c>
      <c r="Q84" s="2">
        <f>Data!J215</f>
        <v>26.759293290000002</v>
      </c>
      <c r="R84" s="2">
        <f>Data!K215</f>
        <v>28.154097589999992</v>
      </c>
      <c r="S84" s="2">
        <f>Data!L215</f>
        <v>29.22650603000001</v>
      </c>
      <c r="T84" s="2">
        <f>Data!M215</f>
        <v>30.187479239999988</v>
      </c>
      <c r="U84" s="2">
        <f>Data!N215</f>
        <v>31.193210360000009</v>
      </c>
      <c r="V84" s="2">
        <f>Data!O215</f>
        <v>31.619478030000025</v>
      </c>
      <c r="W84" s="2">
        <f>Data!P215</f>
        <v>32.343821450000021</v>
      </c>
      <c r="X84" s="2">
        <f>Data!Q215</f>
        <v>34.146276399999991</v>
      </c>
      <c r="Y84" s="2">
        <f>Data!R215</f>
        <v>34.875984410000001</v>
      </c>
      <c r="Z84" s="2">
        <f>Data!S215</f>
        <v>35.461692619999994</v>
      </c>
      <c r="AA84" s="2">
        <f>Data!T215</f>
        <v>36.799057329999997</v>
      </c>
      <c r="AB84" s="2">
        <f>Data!U215</f>
        <v>38.549503120000011</v>
      </c>
      <c r="AC84" s="2">
        <f>Data!V215</f>
        <v>39.813345460000008</v>
      </c>
      <c r="AD84" s="2">
        <f>Data!W215</f>
        <v>42.318547679999995</v>
      </c>
      <c r="AE84" s="2">
        <f>Data!X215</f>
        <v>45.663586519999996</v>
      </c>
      <c r="AF84" s="2">
        <f>Data!Y215</f>
        <v>48.35922749999996</v>
      </c>
      <c r="AG84" s="2">
        <f>Data!Z215</f>
        <v>50.62279543999999</v>
      </c>
      <c r="AH84" s="2">
        <f>Data!AA215</f>
        <v>52.44426666999999</v>
      </c>
      <c r="AI84" s="2">
        <f>Data!AB215</f>
        <v>54.298621399999988</v>
      </c>
      <c r="AJ84" s="2">
        <f>Data!AC215</f>
        <v>56.715826369999974</v>
      </c>
      <c r="AK84" s="2">
        <f>Data!AD215</f>
        <v>60.268604700000012</v>
      </c>
      <c r="AL84" s="2">
        <f>Data!AE215</f>
        <v>62.865754769999995</v>
      </c>
      <c r="AM84" s="2">
        <f>Data!AF215</f>
        <v>65.816439389999999</v>
      </c>
      <c r="AN84" s="2">
        <f>Data!AG215</f>
        <v>69.815658630000016</v>
      </c>
      <c r="AO84" s="2">
        <f>Data!AH215</f>
        <v>72.222883619999962</v>
      </c>
      <c r="AP84" s="2">
        <f>Data!AI215</f>
        <v>76.631460530000012</v>
      </c>
      <c r="AQ84" s="2">
        <f>Data!AJ215</f>
        <v>81.495112060000025</v>
      </c>
      <c r="AR84" s="2">
        <f>Data!AK215</f>
        <v>86.400933880000011</v>
      </c>
      <c r="AS84" s="2">
        <f>Data!AL215</f>
        <v>91.759959120000005</v>
      </c>
      <c r="AT84" s="2">
        <f>Data!AM215</f>
        <v>97.658745209999992</v>
      </c>
      <c r="AU84" s="2">
        <f>Data!AN215</f>
        <v>103.52268497999999</v>
      </c>
      <c r="AV84" s="2">
        <f>Data!AO215</f>
        <v>105.54777681999998</v>
      </c>
      <c r="AW84" s="2">
        <f>Data!AP215</f>
        <v>111.31725398000002</v>
      </c>
      <c r="AX84" s="2">
        <f>Data!AQ215</f>
        <v>116.17856237999997</v>
      </c>
      <c r="AY84" s="2">
        <f>Data!AR215</f>
        <v>120.58205664999998</v>
      </c>
      <c r="AZ84" s="2">
        <f>Data!AS215</f>
        <v>126.93693671999998</v>
      </c>
      <c r="BA84" s="2">
        <f>Data!AT215</f>
        <v>128.80314683</v>
      </c>
      <c r="BB84" s="2">
        <f>Data!AU215</f>
        <v>133.60364209999997</v>
      </c>
      <c r="BC84" s="2">
        <f>Data!AV215</f>
        <v>139.26309007999998</v>
      </c>
      <c r="BD84" s="2">
        <f>Data!AW215</f>
        <v>143.89566765000004</v>
      </c>
      <c r="BE84" s="2">
        <f>Data!AX215</f>
        <v>149.27848872000001</v>
      </c>
      <c r="BF84" s="2">
        <f>Data!AY215</f>
        <v>155.57289735000001</v>
      </c>
      <c r="BG84" s="2">
        <f>Data!AZ215</f>
        <v>162.26987300000008</v>
      </c>
      <c r="BH84" s="2">
        <f>Data!BA215</f>
        <v>167.99607457999997</v>
      </c>
      <c r="BI84" s="2">
        <f>Data!BB215</f>
        <v>173.57430574000003</v>
      </c>
      <c r="BJ84" s="2">
        <f>Data!BC215</f>
        <v>180.33006362999998</v>
      </c>
      <c r="BK84" s="2">
        <f>Data!BD215</f>
        <v>181.61388198999998</v>
      </c>
      <c r="BL84" s="2">
        <f>Data!BE215</f>
        <v>188.44913417999999</v>
      </c>
      <c r="BM84" s="2">
        <f>Data!BF215</f>
        <v>193.46544511999997</v>
      </c>
      <c r="BN84" s="58">
        <f>Data!BG215</f>
        <v>188.91279277915334</v>
      </c>
    </row>
    <row r="85" spans="1:66" x14ac:dyDescent="0.2">
      <c r="A85" s="6" t="s">
        <v>196</v>
      </c>
      <c r="B85" s="103">
        <f t="shared" si="8"/>
        <v>1.9883442298805676E-2</v>
      </c>
      <c r="C85" s="103">
        <f t="shared" si="9"/>
        <v>3.4154779746152143E-2</v>
      </c>
      <c r="D85" s="103">
        <f t="shared" si="10"/>
        <v>3.7719996272893325E-2</v>
      </c>
      <c r="E85" s="103">
        <f t="shared" si="11"/>
        <v>4.1808130707505595E-2</v>
      </c>
      <c r="F85" s="103">
        <f>(100*(EXP(LN(AVERAGE(BL85:BN85)/AVERAGE(BG85:BI85))/($BN$9-$BI$9)))-100)/100</f>
        <v>2.3604692408098343E-2</v>
      </c>
      <c r="H85" s="6" t="s">
        <v>112</v>
      </c>
      <c r="I85" s="6" t="s">
        <v>196</v>
      </c>
      <c r="J85" s="6" t="s">
        <v>113</v>
      </c>
      <c r="K85" s="6" t="s">
        <v>197</v>
      </c>
      <c r="L85" s="6" t="s">
        <v>114</v>
      </c>
      <c r="M85" s="3">
        <f>Data!F225</f>
        <v>70.24266676000002</v>
      </c>
      <c r="N85" s="3">
        <f>Data!G225</f>
        <v>70.950108890000024</v>
      </c>
      <c r="O85" s="3">
        <f>Data!H225</f>
        <v>71.855568989999995</v>
      </c>
      <c r="P85" s="3">
        <f>Data!I225</f>
        <v>73.259570500000052</v>
      </c>
      <c r="Q85" s="3">
        <f>Data!J225</f>
        <v>74.921595249999996</v>
      </c>
      <c r="R85" s="3">
        <f>Data!K225</f>
        <v>77.463083660000052</v>
      </c>
      <c r="S85" s="3">
        <f>Data!L225</f>
        <v>78.926684379999926</v>
      </c>
      <c r="T85" s="3">
        <f>Data!M225</f>
        <v>82.434224129999961</v>
      </c>
      <c r="U85" s="3">
        <f>Data!N225</f>
        <v>83.932698350000067</v>
      </c>
      <c r="V85" s="3">
        <f>Data!O225</f>
        <v>84.032368449999979</v>
      </c>
      <c r="W85" s="3">
        <f>Data!P225</f>
        <v>86.892945949999955</v>
      </c>
      <c r="X85" s="3">
        <f>Data!Q225</f>
        <v>89.871486050000044</v>
      </c>
      <c r="Y85" s="3">
        <f>Data!R225</f>
        <v>91.467345999999964</v>
      </c>
      <c r="Z85" s="3">
        <f>Data!S225</f>
        <v>95.03830210000001</v>
      </c>
      <c r="AA85" s="3">
        <f>Data!T225</f>
        <v>99.454035949999991</v>
      </c>
      <c r="AB85" s="3">
        <f>Data!U225</f>
        <v>104.06169249999994</v>
      </c>
      <c r="AC85" s="3">
        <f>Data!V225</f>
        <v>105.73223819999998</v>
      </c>
      <c r="AD85" s="3">
        <f>Data!W225</f>
        <v>108.25840269999998</v>
      </c>
      <c r="AE85" s="3">
        <f>Data!X225</f>
        <v>112.22203989999997</v>
      </c>
      <c r="AF85" s="3">
        <f>Data!Y225</f>
        <v>115.90851314999998</v>
      </c>
      <c r="AG85" s="3">
        <f>Data!Z225</f>
        <v>120.70009119999997</v>
      </c>
      <c r="AH85" s="3">
        <f>Data!AA225</f>
        <v>125.40663159999997</v>
      </c>
      <c r="AI85" s="3">
        <f>Data!AB225</f>
        <v>129.36286811999997</v>
      </c>
      <c r="AJ85" s="3">
        <f>Data!AC225</f>
        <v>133.25432574000001</v>
      </c>
      <c r="AK85" s="3">
        <f>Data!AD225</f>
        <v>138.74526720000006</v>
      </c>
      <c r="AL85" s="3">
        <f>Data!AE225</f>
        <v>143.39959122000005</v>
      </c>
      <c r="AM85" s="3">
        <f>Data!AF225</f>
        <v>147.87885360000007</v>
      </c>
      <c r="AN85" s="3">
        <f>Data!AG225</f>
        <v>153.44811730000004</v>
      </c>
      <c r="AO85" s="3">
        <f>Data!AH225</f>
        <v>159.2844728</v>
      </c>
      <c r="AP85" s="3">
        <f>Data!AI225</f>
        <v>165.00801986000005</v>
      </c>
      <c r="AQ85" s="3">
        <f>Data!AJ225</f>
        <v>168.5368472400001</v>
      </c>
      <c r="AR85" s="3">
        <f>Data!AK225</f>
        <v>174.64444952000002</v>
      </c>
      <c r="AS85" s="3">
        <f>Data!AL225</f>
        <v>180.51109673999997</v>
      </c>
      <c r="AT85" s="3">
        <f>Data!AM225</f>
        <v>187.89490382999998</v>
      </c>
      <c r="AU85" s="3">
        <f>Data!AN225</f>
        <v>198.25043800999993</v>
      </c>
      <c r="AV85" s="3">
        <f>Data!AO225</f>
        <v>210.88054513000014</v>
      </c>
      <c r="AW85" s="3">
        <f>Data!AP225</f>
        <v>216.76040513999993</v>
      </c>
      <c r="AX85" s="3">
        <f>Data!AQ225</f>
        <v>223.96873320000009</v>
      </c>
      <c r="AY85" s="3">
        <f>Data!AR225</f>
        <v>233.77815536000003</v>
      </c>
      <c r="AZ85" s="3">
        <f>Data!AS225</f>
        <v>239.14712499000007</v>
      </c>
      <c r="BA85" s="3">
        <f>Data!AT225</f>
        <v>248.01879646999998</v>
      </c>
      <c r="BB85" s="3">
        <f>Data!AU225</f>
        <v>256.84995233000006</v>
      </c>
      <c r="BC85" s="3">
        <f>Data!AV225</f>
        <v>268.65153003</v>
      </c>
      <c r="BD85" s="3">
        <f>Data!AW225</f>
        <v>283.83288173</v>
      </c>
      <c r="BE85" s="3">
        <f>Data!AX225</f>
        <v>298.76907934999997</v>
      </c>
      <c r="BF85" s="3">
        <f>Data!AY225</f>
        <v>315.76096547999998</v>
      </c>
      <c r="BG85" s="3">
        <f>Data!AZ225</f>
        <v>330.40769067000002</v>
      </c>
      <c r="BH85" s="3">
        <f>Data!BA225</f>
        <v>342.66830268999996</v>
      </c>
      <c r="BI85" s="3">
        <f>Data!BB225</f>
        <v>350.10363900000004</v>
      </c>
      <c r="BJ85" s="3">
        <f>Data!BC225</f>
        <v>364.21900428000004</v>
      </c>
      <c r="BK85" s="3">
        <f>Data!BD225</f>
        <v>377.83524895999994</v>
      </c>
      <c r="BL85" s="3">
        <f>Data!BE225</f>
        <v>389.12235293000003</v>
      </c>
      <c r="BM85" s="3">
        <f>Data!BF225</f>
        <v>374.74557320000008</v>
      </c>
      <c r="BN85" s="104">
        <f>Data!BG225</f>
        <v>385.90804171428567</v>
      </c>
    </row>
    <row r="86" spans="1:66" x14ac:dyDescent="0.2">
      <c r="A86" s="7" t="s">
        <v>210</v>
      </c>
      <c r="H86" s="106" t="s">
        <v>211</v>
      </c>
    </row>
    <row r="87" spans="1:66" x14ac:dyDescent="0.2">
      <c r="H87" s="17"/>
    </row>
    <row r="88" spans="1:66" x14ac:dyDescent="0.2">
      <c r="H88" s="87"/>
    </row>
    <row r="89" spans="1:66" x14ac:dyDescent="0.2">
      <c r="H89" s="87"/>
    </row>
    <row r="90" spans="1:66" x14ac:dyDescent="0.2">
      <c r="A90" s="105"/>
      <c r="H90" s="87"/>
    </row>
    <row r="91" spans="1:66" x14ac:dyDescent="0.2">
      <c r="H91" s="87"/>
    </row>
    <row r="104" spans="1:69" ht="18" x14ac:dyDescent="0.2">
      <c r="A104" s="10" t="s">
        <v>31</v>
      </c>
      <c r="B104" s="11"/>
      <c r="C104" s="11"/>
      <c r="D104" s="11"/>
      <c r="E104" s="11"/>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row>
    <row r="105" spans="1:69" x14ac:dyDescent="0.2">
      <c r="A105" s="12"/>
      <c r="B105" s="12"/>
      <c r="C105" s="12"/>
      <c r="D105" s="12"/>
      <c r="E105" s="12"/>
    </row>
    <row r="106" spans="1:69" x14ac:dyDescent="0.2">
      <c r="A106" s="14" t="s">
        <v>7</v>
      </c>
      <c r="B106" s="12"/>
      <c r="C106" s="12"/>
      <c r="D106" s="12"/>
      <c r="E106" s="12"/>
    </row>
    <row r="107" spans="1:69" x14ac:dyDescent="0.2">
      <c r="A107" s="109" t="s">
        <v>39</v>
      </c>
      <c r="B107" s="39"/>
      <c r="D107" s="41" t="s">
        <v>40</v>
      </c>
      <c r="E107" s="1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8"/>
      <c r="BI107" s="37"/>
      <c r="BJ107" s="37"/>
      <c r="BK107" s="37"/>
      <c r="BL107" s="37"/>
      <c r="BM107" s="37"/>
      <c r="BN107" s="37"/>
      <c r="BO107" s="37"/>
      <c r="BP107" s="37"/>
      <c r="BQ107" s="37"/>
    </row>
    <row r="108" spans="1:69" x14ac:dyDescent="0.2">
      <c r="A108" s="31" t="s">
        <v>43</v>
      </c>
      <c r="B108" s="13"/>
      <c r="D108" s="15" t="s">
        <v>44</v>
      </c>
      <c r="F108" s="37"/>
      <c r="G108" s="1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8"/>
      <c r="BI108" s="37"/>
      <c r="BJ108" s="37"/>
      <c r="BK108" s="37"/>
      <c r="BL108" s="37"/>
      <c r="BM108" s="37"/>
      <c r="BN108" s="37"/>
      <c r="BO108" s="37"/>
      <c r="BP108" s="37"/>
      <c r="BQ108" s="37"/>
    </row>
    <row r="109" spans="1:69" x14ac:dyDescent="0.2">
      <c r="A109" s="9"/>
      <c r="B109" s="8"/>
      <c r="C109" s="8"/>
      <c r="D109" s="8"/>
      <c r="E109" s="8"/>
    </row>
    <row r="110" spans="1:69" x14ac:dyDescent="0.2">
      <c r="A110" s="185" t="s">
        <v>209</v>
      </c>
      <c r="B110" s="187" t="s">
        <v>246</v>
      </c>
      <c r="C110" s="187"/>
      <c r="D110" s="187"/>
      <c r="E110" s="187"/>
      <c r="F110" s="188"/>
      <c r="BL110" s="47" t="s">
        <v>46</v>
      </c>
    </row>
    <row r="111" spans="1:69" x14ac:dyDescent="0.2">
      <c r="A111" s="186"/>
      <c r="B111" s="102" t="s">
        <v>0</v>
      </c>
      <c r="C111" s="20" t="s">
        <v>1</v>
      </c>
      <c r="D111" s="20" t="s">
        <v>2</v>
      </c>
      <c r="E111" s="20" t="s">
        <v>3</v>
      </c>
      <c r="F111" s="20" t="s">
        <v>9</v>
      </c>
      <c r="H111" s="20" t="s">
        <v>6</v>
      </c>
      <c r="I111" s="20" t="s">
        <v>4</v>
      </c>
      <c r="J111" s="20" t="s">
        <v>5</v>
      </c>
      <c r="K111" s="20" t="s">
        <v>48</v>
      </c>
      <c r="L111" s="20" t="s">
        <v>49</v>
      </c>
      <c r="M111" s="20">
        <v>1961</v>
      </c>
      <c r="N111" s="20">
        <v>1962</v>
      </c>
      <c r="O111" s="20">
        <v>1963</v>
      </c>
      <c r="P111" s="20">
        <v>1964</v>
      </c>
      <c r="Q111" s="20">
        <v>1965</v>
      </c>
      <c r="R111" s="20">
        <v>1966</v>
      </c>
      <c r="S111" s="20">
        <v>1967</v>
      </c>
      <c r="T111" s="20">
        <v>1968</v>
      </c>
      <c r="U111" s="20">
        <v>1969</v>
      </c>
      <c r="V111" s="20">
        <v>1970</v>
      </c>
      <c r="W111" s="20">
        <v>1971</v>
      </c>
      <c r="X111" s="20">
        <v>1972</v>
      </c>
      <c r="Y111" s="20">
        <v>1973</v>
      </c>
      <c r="Z111" s="20">
        <v>1974</v>
      </c>
      <c r="AA111" s="20">
        <v>1975</v>
      </c>
      <c r="AB111" s="20">
        <v>1976</v>
      </c>
      <c r="AC111" s="20">
        <v>1977</v>
      </c>
      <c r="AD111" s="20">
        <v>1978</v>
      </c>
      <c r="AE111" s="20">
        <v>1979</v>
      </c>
      <c r="AF111" s="20">
        <v>1980</v>
      </c>
      <c r="AG111" s="20">
        <v>1981</v>
      </c>
      <c r="AH111" s="20">
        <v>1982</v>
      </c>
      <c r="AI111" s="20">
        <v>1983</v>
      </c>
      <c r="AJ111" s="20">
        <v>1984</v>
      </c>
      <c r="AK111" s="20">
        <v>1985</v>
      </c>
      <c r="AL111" s="20">
        <v>1986</v>
      </c>
      <c r="AM111" s="20">
        <v>1987</v>
      </c>
      <c r="AN111" s="20">
        <v>1988</v>
      </c>
      <c r="AO111" s="20">
        <v>1989</v>
      </c>
      <c r="AP111" s="20">
        <v>1990</v>
      </c>
      <c r="AQ111" s="20">
        <v>1991</v>
      </c>
      <c r="AR111" s="20">
        <v>1992</v>
      </c>
      <c r="AS111" s="20">
        <v>1993</v>
      </c>
      <c r="AT111" s="20">
        <v>1994</v>
      </c>
      <c r="AU111" s="20">
        <v>1995</v>
      </c>
      <c r="AV111" s="20">
        <v>1996</v>
      </c>
      <c r="AW111" s="20">
        <v>1997</v>
      </c>
      <c r="AX111" s="20">
        <v>1998</v>
      </c>
      <c r="AY111" s="20">
        <v>1999</v>
      </c>
      <c r="AZ111" s="20">
        <v>2000</v>
      </c>
      <c r="BA111" s="20">
        <v>2001</v>
      </c>
      <c r="BB111" s="20">
        <v>2002</v>
      </c>
      <c r="BC111" s="20">
        <v>2003</v>
      </c>
      <c r="BD111" s="20">
        <v>2004</v>
      </c>
      <c r="BE111" s="20">
        <v>2005</v>
      </c>
      <c r="BF111" s="20">
        <v>2006</v>
      </c>
      <c r="BG111" s="20">
        <v>2007</v>
      </c>
      <c r="BH111" s="20">
        <v>2008</v>
      </c>
      <c r="BI111" s="20">
        <v>2009</v>
      </c>
      <c r="BJ111" s="20">
        <v>2010</v>
      </c>
      <c r="BK111" s="20">
        <v>2011</v>
      </c>
      <c r="BL111" s="20">
        <v>2012</v>
      </c>
      <c r="BM111" s="20">
        <v>2013</v>
      </c>
      <c r="BN111" s="20">
        <v>2014</v>
      </c>
    </row>
    <row r="112" spans="1:69" x14ac:dyDescent="0.2">
      <c r="A112" s="6" t="s">
        <v>116</v>
      </c>
      <c r="B112" s="151">
        <f>STDEV(M112:Y112)/AVERAGE(M112:Y112)</f>
        <v>0.12073802877798558</v>
      </c>
      <c r="C112" s="151">
        <f>STDEV(Y112:AK112)/AVERAGE(Y112:AK112)</f>
        <v>0.11869827491121587</v>
      </c>
      <c r="D112" s="151">
        <f>STDEV(AK112:AW112)/AVERAGE(AK112:AW112)</f>
        <v>8.0443242829116815E-2</v>
      </c>
      <c r="E112" s="151">
        <f>STDEV(AW112:BI112)/AVERAGE(AW112:BI112)</f>
        <v>7.1189250286491229E-2</v>
      </c>
      <c r="F112" s="151">
        <f>STDEV(BI112:BN112)/AVERAGE(BI112:BN112)</f>
        <v>5.1249407367989955E-2</v>
      </c>
      <c r="H112" s="4" t="s">
        <v>11</v>
      </c>
      <c r="I112" s="4" t="s">
        <v>116</v>
      </c>
      <c r="J112" s="4" t="s">
        <v>14</v>
      </c>
      <c r="K112" s="4" t="s">
        <v>116</v>
      </c>
      <c r="L112" s="4" t="s">
        <v>11</v>
      </c>
      <c r="M112" s="1">
        <f>Data!F16</f>
        <v>1.9422900000000001</v>
      </c>
      <c r="N112" s="1">
        <f>Data!G16</f>
        <v>1.9795509999999998</v>
      </c>
      <c r="O112" s="1">
        <f>Data!H16</f>
        <v>2.0311110000000001</v>
      </c>
      <c r="P112" s="1">
        <f>Data!I16</f>
        <v>1.9937200000000002</v>
      </c>
      <c r="Q112" s="1">
        <f>Data!J16</f>
        <v>2.1236549999999998</v>
      </c>
      <c r="R112" s="1">
        <f>Data!K16</f>
        <v>2.207811</v>
      </c>
      <c r="S112" s="1">
        <f>Data!L16</f>
        <v>2.4235630000000001</v>
      </c>
      <c r="T112" s="1">
        <f>Data!M16</f>
        <v>2.289358</v>
      </c>
      <c r="U112" s="1">
        <f>Data!N16</f>
        <v>2.4206099999999999</v>
      </c>
      <c r="V112" s="1">
        <f>Data!O16</f>
        <v>2.3509029999999997</v>
      </c>
      <c r="W112" s="1">
        <f>Data!P16</f>
        <v>2.6534299999999997</v>
      </c>
      <c r="X112" s="1">
        <f>Data!Q16</f>
        <v>2.6866639999999999</v>
      </c>
      <c r="Y112" s="1">
        <f>Data!R16</f>
        <v>2.721743</v>
      </c>
      <c r="Z112" s="1">
        <f>Data!S16</f>
        <v>2.5564909999999998</v>
      </c>
      <c r="AA112" s="1">
        <f>Data!T16</f>
        <v>2.8131529999999998</v>
      </c>
      <c r="AB112" s="1">
        <f>Data!U16</f>
        <v>2.8371180000000003</v>
      </c>
      <c r="AC112" s="1">
        <f>Data!V16</f>
        <v>2.9668290000000002</v>
      </c>
      <c r="AD112" s="1">
        <f>Data!W16</f>
        <v>3.1556259999999998</v>
      </c>
      <c r="AE112" s="1">
        <f>Data!X16</f>
        <v>3.3847389999999997</v>
      </c>
      <c r="AF112" s="1">
        <f>Data!Y16</f>
        <v>3.1534020000000003</v>
      </c>
      <c r="AG112" s="1">
        <f>Data!Z16</f>
        <v>3.4932750000000001</v>
      </c>
      <c r="AH112" s="1">
        <f>Data!AA16</f>
        <v>3.6090480000000005</v>
      </c>
      <c r="AI112" s="1">
        <f>Data!AB16</f>
        <v>2.9451619999999998</v>
      </c>
      <c r="AJ112" s="1">
        <f>Data!AC16</f>
        <v>3.5256419999999999</v>
      </c>
      <c r="AK112" s="1">
        <f>Data!AD16</f>
        <v>3.7201610000000001</v>
      </c>
      <c r="AL112" s="1">
        <f>Data!AE16</f>
        <v>3.6279449999999995</v>
      </c>
      <c r="AM112" s="1">
        <f>Data!AF16</f>
        <v>3.4862559999999996</v>
      </c>
      <c r="AN112" s="1">
        <f>Data!AG16</f>
        <v>3.1001409999999998</v>
      </c>
      <c r="AO112" s="1">
        <f>Data!AH16</f>
        <v>3.6186370000000001</v>
      </c>
      <c r="AP112" s="1">
        <f>Data!AI16</f>
        <v>3.6887989999999999</v>
      </c>
      <c r="AQ112" s="1">
        <f>Data!AJ16</f>
        <v>3.6966370000000004</v>
      </c>
      <c r="AR112" s="1">
        <f>Data!AK16</f>
        <v>3.9013100000000001</v>
      </c>
      <c r="AS112" s="1">
        <f>Data!AL16</f>
        <v>3.6295800000000003</v>
      </c>
      <c r="AT112" s="1">
        <f>Data!AM16</f>
        <v>4.1236660000000001</v>
      </c>
      <c r="AU112" s="1">
        <f>Data!AN16</f>
        <v>3.8092199999999998</v>
      </c>
      <c r="AV112" s="1">
        <f>Data!AO16</f>
        <v>4.2209370000000002</v>
      </c>
      <c r="AW112" s="1">
        <f>Data!AP16</f>
        <v>4.1490150000000003</v>
      </c>
      <c r="AX112" s="1">
        <f>Data!AQ16</f>
        <v>4.4361040000000003</v>
      </c>
      <c r="AY112" s="1">
        <f>Data!AR16</f>
        <v>4.4248000000000003</v>
      </c>
      <c r="AZ112" s="1">
        <f>Data!AS16</f>
        <v>4.324522</v>
      </c>
      <c r="BA112" s="1">
        <f>Data!AT16</f>
        <v>4.4756860000000005</v>
      </c>
      <c r="BB112" s="1">
        <f>Data!AU16</f>
        <v>4.395581</v>
      </c>
      <c r="BC112" s="1">
        <f>Data!AV16</f>
        <v>4.4586120000000005</v>
      </c>
      <c r="BD112" s="1">
        <f>Data!AW16</f>
        <v>4.9437300000000004</v>
      </c>
      <c r="BE112" s="1">
        <f>Data!AX16</f>
        <v>4.821027</v>
      </c>
      <c r="BF112" s="1">
        <f>Data!AY16</f>
        <v>4.8169779999999998</v>
      </c>
      <c r="BG112" s="1">
        <f>Data!AZ16</f>
        <v>4.9884170000000001</v>
      </c>
      <c r="BH112" s="1">
        <f>Data!BA16</f>
        <v>5.1055109999999999</v>
      </c>
      <c r="BI112" s="1">
        <f>Data!BB16</f>
        <v>5.1668510000000003</v>
      </c>
      <c r="BJ112" s="1">
        <f>Data!BC16</f>
        <v>5.1896089999999999</v>
      </c>
      <c r="BK112" s="1">
        <f>Data!BD16</f>
        <v>5.170102</v>
      </c>
      <c r="BL112" s="1">
        <f>Data!BE16</f>
        <v>4.898612</v>
      </c>
      <c r="BM112" s="1">
        <f>Data!BF16</f>
        <v>5.499701</v>
      </c>
      <c r="BN112" s="51">
        <f>Data!BG16</f>
        <v>5.6524578257755778</v>
      </c>
    </row>
    <row r="113" spans="1:66" x14ac:dyDescent="0.2">
      <c r="A113" s="6" t="s">
        <v>125</v>
      </c>
      <c r="B113" s="151">
        <f>STDEV(M113:Y113)/AVERAGE(M113:Y113)</f>
        <v>0.12368944840562952</v>
      </c>
      <c r="C113" s="151">
        <f>STDEV(Y113:AK113)/AVERAGE(Y113:AK113)</f>
        <v>7.4946633105304597E-2</v>
      </c>
      <c r="D113" s="151">
        <f>STDEV(AK113:AW113)/AVERAGE(AK113:AW113)</f>
        <v>7.3496694558129058E-2</v>
      </c>
      <c r="E113" s="151">
        <f>STDEV(AW113:BI113)/AVERAGE(AW113:BI113)</f>
        <v>3.6446127592451145E-2</v>
      </c>
      <c r="F113" s="151">
        <f>STDEV(BI113:BN113)/AVERAGE(BI113:BN113)</f>
        <v>6.5284569623751731E-2</v>
      </c>
      <c r="H113" s="5" t="s">
        <v>11</v>
      </c>
      <c r="I113" s="5" t="s">
        <v>125</v>
      </c>
      <c r="J113" s="5" t="s">
        <v>14</v>
      </c>
      <c r="K113" s="5" t="s">
        <v>125</v>
      </c>
      <c r="L113" s="5" t="s">
        <v>11</v>
      </c>
      <c r="M113" s="2">
        <f>Data!F25</f>
        <v>1.128652</v>
      </c>
      <c r="N113" s="2">
        <f>Data!G25</f>
        <v>1.1384370000000001</v>
      </c>
      <c r="O113" s="2">
        <f>Data!H25</f>
        <v>1.156077</v>
      </c>
      <c r="P113" s="2">
        <f>Data!I25</f>
        <v>1.132336</v>
      </c>
      <c r="Q113" s="2">
        <f>Data!J25</f>
        <v>1.2279229999999999</v>
      </c>
      <c r="R113" s="2">
        <f>Data!K25</f>
        <v>1.372298</v>
      </c>
      <c r="S113" s="2">
        <f>Data!L25</f>
        <v>1.34935</v>
      </c>
      <c r="T113" s="2">
        <f>Data!M25</f>
        <v>1.434507</v>
      </c>
      <c r="U113" s="2">
        <f>Data!N25</f>
        <v>1.4523059999999999</v>
      </c>
      <c r="V113" s="2">
        <f>Data!O25</f>
        <v>1.4799709999999999</v>
      </c>
      <c r="W113" s="2">
        <f>Data!P25</f>
        <v>1.5189159999999999</v>
      </c>
      <c r="X113" s="2">
        <f>Data!Q25</f>
        <v>1.489622</v>
      </c>
      <c r="Y113" s="2">
        <f>Data!R25</f>
        <v>1.5850739999999999</v>
      </c>
      <c r="Z113" s="2">
        <f>Data!S25</f>
        <v>1.4078540000000002</v>
      </c>
      <c r="AA113" s="2">
        <f>Data!T25</f>
        <v>1.6573869999999999</v>
      </c>
      <c r="AB113" s="2">
        <f>Data!U25</f>
        <v>1.5443370000000001</v>
      </c>
      <c r="AC113" s="2">
        <f>Data!V25</f>
        <v>1.7560750000000001</v>
      </c>
      <c r="AD113" s="2">
        <f>Data!W25</f>
        <v>1.6263510000000001</v>
      </c>
      <c r="AE113" s="2">
        <f>Data!X25</f>
        <v>1.7491919999999999</v>
      </c>
      <c r="AF113" s="2">
        <f>Data!Y25</f>
        <v>1.6001040000000002</v>
      </c>
      <c r="AG113" s="2">
        <f>Data!Z25</f>
        <v>1.7538119999999999</v>
      </c>
      <c r="AH113" s="2">
        <f>Data!AA25</f>
        <v>1.7585830000000002</v>
      </c>
      <c r="AI113" s="2">
        <f>Data!AB25</f>
        <v>1.620128</v>
      </c>
      <c r="AJ113" s="2">
        <f>Data!AC25</f>
        <v>1.714286</v>
      </c>
      <c r="AK113" s="2">
        <f>Data!AD25</f>
        <v>1.9063319999999999</v>
      </c>
      <c r="AL113" s="2">
        <f>Data!AE25</f>
        <v>1.8199040000000002</v>
      </c>
      <c r="AM113" s="2">
        <f>Data!AF25</f>
        <v>1.9051910000000001</v>
      </c>
      <c r="AN113" s="2">
        <f>Data!AG25</f>
        <v>1.7047049999999999</v>
      </c>
      <c r="AO113" s="2">
        <f>Data!AH25</f>
        <v>1.8287959999999999</v>
      </c>
      <c r="AP113" s="2">
        <f>Data!AI25</f>
        <v>1.8957790000000001</v>
      </c>
      <c r="AQ113" s="2">
        <f>Data!AJ25</f>
        <v>1.8790560000000001</v>
      </c>
      <c r="AR113" s="2">
        <f>Data!AK25</f>
        <v>2.0378529999999997</v>
      </c>
      <c r="AS113" s="2">
        <f>Data!AL25</f>
        <v>1.935287</v>
      </c>
      <c r="AT113" s="2">
        <f>Data!AM25</f>
        <v>2.1832389999999999</v>
      </c>
      <c r="AU113" s="2">
        <f>Data!AN25</f>
        <v>2.0308709999999999</v>
      </c>
      <c r="AV113" s="2">
        <f>Data!AO25</f>
        <v>2.1312220000000002</v>
      </c>
      <c r="AW113" s="2">
        <f>Data!AP25</f>
        <v>2.1565880000000002</v>
      </c>
      <c r="AX113" s="2">
        <f>Data!AQ25</f>
        <v>2.255989</v>
      </c>
      <c r="AY113" s="2">
        <f>Data!AR25</f>
        <v>2.189835</v>
      </c>
      <c r="AZ113" s="2">
        <f>Data!AS25</f>
        <v>2.1689560000000001</v>
      </c>
      <c r="BA113" s="2">
        <f>Data!AT25</f>
        <v>2.3208500000000001</v>
      </c>
      <c r="BB113" s="2">
        <f>Data!AU25</f>
        <v>2.3008700000000002</v>
      </c>
      <c r="BC113" s="2">
        <f>Data!AV25</f>
        <v>2.2794380000000003</v>
      </c>
      <c r="BD113" s="2">
        <f>Data!AW25</f>
        <v>2.2436569999999998</v>
      </c>
      <c r="BE113" s="2">
        <f>Data!AX25</f>
        <v>2.3178919999999996</v>
      </c>
      <c r="BF113" s="2">
        <f>Data!AY25</f>
        <v>2.328757</v>
      </c>
      <c r="BG113" s="2">
        <f>Data!AZ25</f>
        <v>2.4370060000000002</v>
      </c>
      <c r="BH113" s="2">
        <f>Data!BA25</f>
        <v>2.3973970000000002</v>
      </c>
      <c r="BI113" s="2">
        <f>Data!BB25</f>
        <v>2.2490060000000001</v>
      </c>
      <c r="BJ113" s="2">
        <f>Data!BC25</f>
        <v>2.5787960000000001</v>
      </c>
      <c r="BK113" s="2">
        <f>Data!BD25</f>
        <v>2.5225849999999999</v>
      </c>
      <c r="BL113" s="2">
        <f>Data!BE25</f>
        <v>2.2945509999999998</v>
      </c>
      <c r="BM113" s="2">
        <f>Data!BF25</f>
        <v>2.474634</v>
      </c>
      <c r="BN113" s="58">
        <f>Data!BG25</f>
        <v>2.6579495665125874</v>
      </c>
    </row>
    <row r="114" spans="1:66" x14ac:dyDescent="0.2">
      <c r="A114" s="107" t="s">
        <v>153</v>
      </c>
      <c r="B114" s="151">
        <f>STDEV(M114:Y114)/AVERAGE(M114:Y114)</f>
        <v>3.6207280307983473E-2</v>
      </c>
      <c r="C114" s="151">
        <f>STDEV(Y114:AK114)/AVERAGE(Y114:AK114)</f>
        <v>3.9390332183405131E-2</v>
      </c>
      <c r="D114" s="151">
        <f>STDEV(AK114:AW114)/AVERAGE(AK114:AW114)</f>
        <v>2.8214822050181276E-2</v>
      </c>
      <c r="E114" s="151">
        <f>STDEV(AW114:BI114)/AVERAGE(AW114:BI114)</f>
        <v>3.753859857629329E-2</v>
      </c>
      <c r="F114" s="151">
        <f>STDEV(BI114:BN114)/AVERAGE(BI114:BN114)</f>
        <v>5.2241582585946522E-3</v>
      </c>
      <c r="H114" s="5" t="s">
        <v>11</v>
      </c>
      <c r="I114" s="5" t="s">
        <v>153</v>
      </c>
      <c r="J114" s="5" t="s">
        <v>14</v>
      </c>
      <c r="K114" s="5" t="s">
        <v>153</v>
      </c>
      <c r="L114" s="5" t="s">
        <v>11</v>
      </c>
      <c r="M114" s="2">
        <f>Data!F49</f>
        <v>50.26746</v>
      </c>
      <c r="N114" s="2">
        <f>Data!G49</f>
        <v>48.412326</v>
      </c>
      <c r="O114" s="2">
        <f>Data!H49</f>
        <v>48.673178999999998</v>
      </c>
      <c r="P114" s="2">
        <f>Data!I49</f>
        <v>51.535975000000001</v>
      </c>
      <c r="Q114" s="2">
        <f>Data!J49</f>
        <v>52.266694999999999</v>
      </c>
      <c r="R114" s="2">
        <f>Data!K49</f>
        <v>51.226613999999998</v>
      </c>
      <c r="S114" s="2">
        <f>Data!L49</f>
        <v>52.154859999999999</v>
      </c>
      <c r="T114" s="2">
        <f>Data!M49</f>
        <v>52.794230000000006</v>
      </c>
      <c r="U114" s="2">
        <f>Data!N49</f>
        <v>53.574181999999993</v>
      </c>
      <c r="V114" s="2">
        <f>Data!O49</f>
        <v>54.764626</v>
      </c>
      <c r="W114" s="2">
        <f>Data!P49</f>
        <v>52.653606999999994</v>
      </c>
      <c r="X114" s="2">
        <f>Data!Q49</f>
        <v>52.350446000000005</v>
      </c>
      <c r="Y114" s="2">
        <f>Data!R49</f>
        <v>53.835840000000005</v>
      </c>
      <c r="Z114" s="2">
        <f>Data!S49</f>
        <v>54.349605000000004</v>
      </c>
      <c r="AA114" s="2">
        <f>Data!T49</f>
        <v>53.762206000000006</v>
      </c>
      <c r="AB114" s="2">
        <f>Data!U49</f>
        <v>54.647516000000003</v>
      </c>
      <c r="AC114" s="2">
        <f>Data!V49</f>
        <v>56.400542000000002</v>
      </c>
      <c r="AD114" s="2">
        <f>Data!W49</f>
        <v>56.567910999999995</v>
      </c>
      <c r="AE114" s="2">
        <f>Data!X49</f>
        <v>56.086562999999998</v>
      </c>
      <c r="AF114" s="2">
        <f>Data!Y49</f>
        <v>55.287826000000003</v>
      </c>
      <c r="AG114" s="2">
        <f>Data!Z49</f>
        <v>58.422481999999995</v>
      </c>
      <c r="AH114" s="2">
        <f>Data!AA49</f>
        <v>60.249421999999996</v>
      </c>
      <c r="AI114" s="2">
        <f>Data!AB49</f>
        <v>58.754045999999995</v>
      </c>
      <c r="AJ114" s="2">
        <f>Data!AC49</f>
        <v>59.465286999999996</v>
      </c>
      <c r="AK114" s="2">
        <f>Data!AD49</f>
        <v>58.516568999999997</v>
      </c>
      <c r="AL114" s="2">
        <f>Data!AE49</f>
        <v>59.061143000000008</v>
      </c>
      <c r="AM114" s="2">
        <f>Data!AF49</f>
        <v>60.716760000000001</v>
      </c>
      <c r="AN114" s="2">
        <f>Data!AG49</f>
        <v>60.584507999999992</v>
      </c>
      <c r="AO114" s="2">
        <f>Data!AH49</f>
        <v>61.562934999999996</v>
      </c>
      <c r="AP114" s="2">
        <f>Data!AI49</f>
        <v>61.653069999999992</v>
      </c>
      <c r="AQ114" s="2">
        <f>Data!AJ49</f>
        <v>61.255779000000004</v>
      </c>
      <c r="AR114" s="2">
        <f>Data!AK49</f>
        <v>61.499041000000005</v>
      </c>
      <c r="AS114" s="2">
        <f>Data!AL49</f>
        <v>59.584330000000001</v>
      </c>
      <c r="AT114" s="2">
        <f>Data!AM49</f>
        <v>61.939909</v>
      </c>
      <c r="AU114" s="2">
        <f>Data!AN49</f>
        <v>63.100408999999999</v>
      </c>
      <c r="AV114" s="2">
        <f>Data!AO49</f>
        <v>62.976300000000002</v>
      </c>
      <c r="AW114" s="2">
        <f>Data!AP49</f>
        <v>64.863068999999996</v>
      </c>
      <c r="AX114" s="2">
        <f>Data!AQ49</f>
        <v>66.028153000000003</v>
      </c>
      <c r="AY114" s="2">
        <f>Data!AR49</f>
        <v>66.761263</v>
      </c>
      <c r="AZ114" s="2">
        <f>Data!AS49</f>
        <v>64.746830000000003</v>
      </c>
      <c r="BA114" s="2">
        <f>Data!AT49</f>
        <v>64.521231</v>
      </c>
      <c r="BB114" s="2">
        <f>Data!AU49</f>
        <v>65.766759999999991</v>
      </c>
      <c r="BC114" s="2">
        <f>Data!AV49</f>
        <v>67.200618999999989</v>
      </c>
      <c r="BD114" s="2">
        <f>Data!AW49</f>
        <v>66.591368000000003</v>
      </c>
      <c r="BE114" s="2">
        <f>Data!AX49</f>
        <v>66.74604699999999</v>
      </c>
      <c r="BF114" s="2">
        <f>Data!AY49</f>
        <v>68.890534000000002</v>
      </c>
      <c r="BG114" s="2">
        <f>Data!AZ49</f>
        <v>71.158011000000002</v>
      </c>
      <c r="BH114" s="2">
        <f>Data!BA49</f>
        <v>71.717135999999996</v>
      </c>
      <c r="BI114" s="2">
        <f>Data!BB49</f>
        <v>71.139218</v>
      </c>
      <c r="BJ114" s="2">
        <f>Data!BC49</f>
        <v>71.391676000000004</v>
      </c>
      <c r="BK114" s="2">
        <f>Data!BD49</f>
        <v>70.445102000000006</v>
      </c>
      <c r="BL114" s="2">
        <f>Data!BE49</f>
        <v>70.483552000000003</v>
      </c>
      <c r="BM114" s="2">
        <f>Data!BF49</f>
        <v>70.935012</v>
      </c>
      <c r="BN114" s="58">
        <f>Data!BG49</f>
        <v>70.787795602618502</v>
      </c>
    </row>
    <row r="115" spans="1:66" x14ac:dyDescent="0.2">
      <c r="A115" s="107" t="s">
        <v>395</v>
      </c>
      <c r="B115" s="151">
        <f>STDEV(M115:Y115)/AVERAGE(M115:Y115)</f>
        <v>7.7639655224941498E-2</v>
      </c>
      <c r="C115" s="151">
        <f>STDEV(Y115:AK115)/AVERAGE(Y115:AK115)</f>
        <v>3.7118155508415865E-2</v>
      </c>
      <c r="D115" s="151">
        <f>STDEV(AK115:AW115)/AVERAGE(AK115:AW115)</f>
        <v>2.4896111503714704E-2</v>
      </c>
      <c r="E115" s="151">
        <f>STDEV(AW115:BI115)/AVERAGE(AW115:BI115)</f>
        <v>2.8996663949915128E-2</v>
      </c>
      <c r="F115" s="151">
        <f>STDEV(BI115:BM115)/AVERAGE(BI115:BM115)</f>
        <v>3.8105237669673803E-2</v>
      </c>
      <c r="H115" s="6" t="s">
        <v>11</v>
      </c>
      <c r="I115" s="6" t="s">
        <v>160</v>
      </c>
      <c r="J115" s="6" t="s">
        <v>14</v>
      </c>
      <c r="K115" s="6" t="s">
        <v>161</v>
      </c>
      <c r="L115" s="6" t="s">
        <v>11</v>
      </c>
      <c r="M115" s="3">
        <f>Data!F55</f>
        <v>9.5677280000000007</v>
      </c>
      <c r="N115" s="3">
        <f>Data!G55</f>
        <v>9.3046490000000013</v>
      </c>
      <c r="O115" s="3">
        <f>Data!H55</f>
        <v>9.8659119999999998</v>
      </c>
      <c r="P115" s="3">
        <f>Data!I55</f>
        <v>10.020447000000001</v>
      </c>
      <c r="Q115" s="3">
        <f>Data!J55</f>
        <v>10.308463</v>
      </c>
      <c r="R115" s="3">
        <f>Data!K55</f>
        <v>10.655711999999999</v>
      </c>
      <c r="S115" s="3">
        <f>Data!L55</f>
        <v>11.152476</v>
      </c>
      <c r="T115" s="3">
        <f>Data!M55</f>
        <v>11.428947000000001</v>
      </c>
      <c r="U115" s="3">
        <f>Data!N55</f>
        <v>11.121146000000001</v>
      </c>
      <c r="V115" s="3">
        <f>Data!O55</f>
        <v>11.618489</v>
      </c>
      <c r="W115" s="3">
        <f>Data!P55</f>
        <v>11.156442</v>
      </c>
      <c r="X115" s="3">
        <f>Data!Q55</f>
        <v>10.732768</v>
      </c>
      <c r="Y115" s="3">
        <f>Data!R55</f>
        <v>12.025931</v>
      </c>
      <c r="Z115" s="3">
        <f>Data!S55</f>
        <v>11.304366</v>
      </c>
      <c r="AA115" s="3">
        <f>Data!T55</f>
        <v>11.341949000000001</v>
      </c>
      <c r="AB115" s="3">
        <f>Data!U55</f>
        <v>11.573638000000001</v>
      </c>
      <c r="AC115" s="3">
        <f>Data!V55</f>
        <v>11.77417</v>
      </c>
      <c r="AD115" s="3">
        <f>Data!W55</f>
        <v>12.120289999999999</v>
      </c>
      <c r="AE115" s="3">
        <f>Data!X55</f>
        <v>12.231707</v>
      </c>
      <c r="AF115" s="3">
        <f>Data!Y55</f>
        <v>11.381055</v>
      </c>
      <c r="AG115" s="3">
        <f>Data!Z55</f>
        <v>11.790339999999999</v>
      </c>
      <c r="AH115" s="3">
        <f>Data!AA55</f>
        <v>11.860787</v>
      </c>
      <c r="AI115" s="3">
        <f>Data!AB55</f>
        <v>12.134872999999999</v>
      </c>
      <c r="AJ115" s="3">
        <f>Data!AC55</f>
        <v>12.677982</v>
      </c>
      <c r="AK115" s="3">
        <f>Data!AD55</f>
        <v>12.561713000000001</v>
      </c>
      <c r="AL115" s="3">
        <f>Data!AE55</f>
        <v>12.652513000000001</v>
      </c>
      <c r="AM115" s="3">
        <f>Data!AF55</f>
        <v>12.837486</v>
      </c>
      <c r="AN115" s="3">
        <f>Data!AG55</f>
        <v>12.372249</v>
      </c>
      <c r="AO115" s="3">
        <f>Data!AH55</f>
        <v>12.599036</v>
      </c>
      <c r="AP115" s="3">
        <f>Data!AI55</f>
        <v>12.454895</v>
      </c>
      <c r="AQ115" s="3">
        <f>Data!AJ55</f>
        <v>12.174443999999999</v>
      </c>
      <c r="AR115" s="3">
        <f>Data!AK55</f>
        <v>12.349886</v>
      </c>
      <c r="AS115" s="3">
        <f>Data!AL55</f>
        <v>13.061342</v>
      </c>
      <c r="AT115" s="3">
        <f>Data!AM55</f>
        <v>12.370616999999999</v>
      </c>
      <c r="AU115" s="3">
        <f>Data!AN55</f>
        <v>12.755730999999999</v>
      </c>
      <c r="AV115" s="3">
        <f>Data!AO55</f>
        <v>13.276807000000002</v>
      </c>
      <c r="AW115" s="3">
        <f>Data!AP55</f>
        <v>12.897454</v>
      </c>
      <c r="AX115" s="3">
        <f>Data!AQ55</f>
        <v>12.826908</v>
      </c>
      <c r="AY115" s="3">
        <f>Data!AR55</f>
        <v>12.786723</v>
      </c>
      <c r="AZ115" s="3">
        <f>Data!AS55</f>
        <v>13.129413000000001</v>
      </c>
      <c r="BA115" s="3">
        <f>Data!AT55</f>
        <v>12.963821000000001</v>
      </c>
      <c r="BB115" s="3">
        <f>Data!AU55</f>
        <v>13.260898999999998</v>
      </c>
      <c r="BC115" s="3">
        <f>Data!AV55</f>
        <v>13.177395000000001</v>
      </c>
      <c r="BD115" s="3">
        <f>Data!AW55</f>
        <v>13.629585000000001</v>
      </c>
      <c r="BE115" s="3">
        <f>Data!AX55</f>
        <v>13.484422</v>
      </c>
      <c r="BF115" s="3">
        <f>Data!AY55</f>
        <v>13.468282</v>
      </c>
      <c r="BG115" s="3">
        <f>Data!AZ55</f>
        <v>13.456237</v>
      </c>
      <c r="BH115" s="3">
        <f>Data!BA55</f>
        <v>14.021373000000001</v>
      </c>
      <c r="BI115" s="3">
        <f>Data!BB55</f>
        <v>13.811199999999999</v>
      </c>
      <c r="BJ115" s="3">
        <f>Data!BC55</f>
        <v>13.916976999999999</v>
      </c>
      <c r="BK115" s="3">
        <f>Data!BD55</f>
        <v>14.126885999999999</v>
      </c>
      <c r="BL115" s="3">
        <f>Data!BE55</f>
        <v>13.623057999999999</v>
      </c>
      <c r="BM115" s="3">
        <f>Data!BF55</f>
        <v>14.999423</v>
      </c>
      <c r="BN115" s="104"/>
    </row>
    <row r="116" spans="1:66" x14ac:dyDescent="0.2">
      <c r="A116" s="7" t="s">
        <v>210</v>
      </c>
      <c r="H116" s="106" t="s">
        <v>211</v>
      </c>
    </row>
    <row r="117" spans="1:66" x14ac:dyDescent="0.2">
      <c r="H117" s="17"/>
    </row>
    <row r="118" spans="1:66" x14ac:dyDescent="0.2">
      <c r="H118" s="87"/>
    </row>
    <row r="119" spans="1:66" x14ac:dyDescent="0.2">
      <c r="H119" s="87"/>
    </row>
    <row r="120" spans="1:66" x14ac:dyDescent="0.2">
      <c r="A120" s="105"/>
      <c r="H120" s="87"/>
    </row>
    <row r="121" spans="1:66" x14ac:dyDescent="0.2">
      <c r="H121" s="87"/>
    </row>
  </sheetData>
  <mergeCells count="8">
    <mergeCell ref="A110:A111"/>
    <mergeCell ref="B110:F110"/>
    <mergeCell ref="A8:A9"/>
    <mergeCell ref="B8:F8"/>
    <mergeCell ref="A43:A44"/>
    <mergeCell ref="B43:F43"/>
    <mergeCell ref="A78:A79"/>
    <mergeCell ref="B78:F78"/>
  </mergeCells>
  <hyperlinks>
    <hyperlink ref="D4" r:id="rId1" xr:uid="{00000000-0004-0000-0300-000000000000}"/>
    <hyperlink ref="D5" r:id="rId2" xr:uid="{00000000-0004-0000-0300-000001000000}"/>
    <hyperlink ref="D6" r:id="rId3" xr:uid="{00000000-0004-0000-0300-000002000000}"/>
    <hyperlink ref="D39" r:id="rId4" xr:uid="{00000000-0004-0000-0300-000003000000}"/>
    <hyperlink ref="D40" r:id="rId5" xr:uid="{00000000-0004-0000-0300-000004000000}"/>
    <hyperlink ref="D41" r:id="rId6" xr:uid="{00000000-0004-0000-0300-000005000000}"/>
    <hyperlink ref="D74" r:id="rId7" xr:uid="{00000000-0004-0000-0300-000006000000}"/>
    <hyperlink ref="D75" r:id="rId8" xr:uid="{00000000-0004-0000-0300-000007000000}"/>
    <hyperlink ref="D76" r:id="rId9" xr:uid="{00000000-0004-0000-0300-000008000000}"/>
    <hyperlink ref="D107" r:id="rId10" xr:uid="{00000000-0004-0000-0300-000009000000}"/>
    <hyperlink ref="D108" r:id="rId11" xr:uid="{00000000-0004-0000-0300-00000A000000}"/>
  </hyperlinks>
  <pageMargins left="0.7" right="0.7" top="0.75" bottom="0.75" header="0.3" footer="0.3"/>
  <pageSetup paperSize="9" orientation="portrait" verticalDpi="0" r:id="rId12"/>
  <ignoredErrors>
    <ignoredError sqref="F13 F48 F83" formula="1"/>
  </ignoredErrors>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Q145"/>
  <sheetViews>
    <sheetView workbookViewId="0"/>
  </sheetViews>
  <sheetFormatPr defaultRowHeight="12.75" x14ac:dyDescent="0.2"/>
  <cols>
    <col min="1" max="1" width="18.25" customWidth="1"/>
    <col min="2" max="2" width="14" bestFit="1" customWidth="1"/>
    <col min="3" max="3" width="14.125" customWidth="1"/>
    <col min="4" max="4" width="31.875" bestFit="1" customWidth="1"/>
    <col min="5" max="5" width="25.375" customWidth="1"/>
    <col min="6" max="56" width="9.5" bestFit="1" customWidth="1"/>
  </cols>
  <sheetData>
    <row r="1" spans="1:60" ht="18" x14ac:dyDescent="0.2">
      <c r="A1" s="10" t="s">
        <v>25</v>
      </c>
      <c r="B1" s="11"/>
      <c r="C1" s="11"/>
      <c r="D1" s="11"/>
      <c r="E1" s="11"/>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row>
    <row r="2" spans="1:60" x14ac:dyDescent="0.2">
      <c r="A2" s="12"/>
      <c r="B2" s="12"/>
      <c r="C2" s="12"/>
      <c r="D2" s="12"/>
      <c r="E2" s="12"/>
    </row>
    <row r="3" spans="1:60" x14ac:dyDescent="0.2">
      <c r="A3" s="14" t="s">
        <v>7</v>
      </c>
      <c r="B3" s="12"/>
      <c r="C3" s="12"/>
      <c r="D3" s="12"/>
      <c r="E3" s="12"/>
    </row>
    <row r="4" spans="1:60" x14ac:dyDescent="0.2">
      <c r="A4" s="42" t="s">
        <v>41</v>
      </c>
      <c r="D4" s="15" t="s">
        <v>42</v>
      </c>
      <c r="BH4" s="43"/>
    </row>
    <row r="5" spans="1:60" x14ac:dyDescent="0.2">
      <c r="A5" s="9"/>
      <c r="B5" s="8"/>
      <c r="C5" s="8"/>
      <c r="D5" s="8"/>
      <c r="E5" s="8"/>
    </row>
    <row r="6" spans="1:60" ht="12.75" customHeight="1" x14ac:dyDescent="0.2">
      <c r="A6" s="20" t="s">
        <v>4</v>
      </c>
      <c r="B6" s="20" t="s">
        <v>6</v>
      </c>
      <c r="C6" s="20" t="s">
        <v>5</v>
      </c>
      <c r="D6" s="20" t="s">
        <v>48</v>
      </c>
      <c r="E6" s="20" t="s">
        <v>49</v>
      </c>
      <c r="F6" s="20">
        <v>1961</v>
      </c>
      <c r="G6" s="20">
        <v>1962</v>
      </c>
      <c r="H6" s="20">
        <v>1963</v>
      </c>
      <c r="I6" s="20">
        <v>1964</v>
      </c>
      <c r="J6" s="20">
        <v>1965</v>
      </c>
      <c r="K6" s="20">
        <v>1966</v>
      </c>
      <c r="L6" s="20">
        <v>1967</v>
      </c>
      <c r="M6" s="20">
        <v>1968</v>
      </c>
      <c r="N6" s="20">
        <v>1969</v>
      </c>
      <c r="O6" s="20">
        <v>1970</v>
      </c>
      <c r="P6" s="20">
        <v>1971</v>
      </c>
      <c r="Q6" s="20">
        <v>1972</v>
      </c>
      <c r="R6" s="20">
        <v>1973</v>
      </c>
      <c r="S6" s="20">
        <v>1974</v>
      </c>
      <c r="T6" s="20">
        <v>1975</v>
      </c>
      <c r="U6" s="20">
        <v>1976</v>
      </c>
      <c r="V6" s="20">
        <v>1977</v>
      </c>
      <c r="W6" s="20">
        <v>1978</v>
      </c>
      <c r="X6" s="20">
        <v>1979</v>
      </c>
      <c r="Y6" s="20">
        <v>1980</v>
      </c>
      <c r="Z6" s="20">
        <v>1981</v>
      </c>
      <c r="AA6" s="20">
        <v>1982</v>
      </c>
      <c r="AB6" s="20">
        <v>1983</v>
      </c>
      <c r="AC6" s="20">
        <v>1984</v>
      </c>
      <c r="AD6" s="20">
        <v>1985</v>
      </c>
      <c r="AE6" s="20">
        <v>1986</v>
      </c>
      <c r="AF6" s="20">
        <v>1987</v>
      </c>
      <c r="AG6" s="20">
        <v>1988</v>
      </c>
      <c r="AH6" s="20">
        <v>1989</v>
      </c>
      <c r="AI6" s="20">
        <v>1990</v>
      </c>
      <c r="AJ6" s="20">
        <v>1991</v>
      </c>
      <c r="AK6" s="20">
        <v>1992</v>
      </c>
      <c r="AL6" s="20">
        <v>1993</v>
      </c>
      <c r="AM6" s="20">
        <v>1994</v>
      </c>
      <c r="AN6" s="20">
        <v>1995</v>
      </c>
      <c r="AO6" s="20">
        <v>1996</v>
      </c>
      <c r="AP6" s="20">
        <v>1997</v>
      </c>
      <c r="AQ6" s="20">
        <v>1998</v>
      </c>
      <c r="AR6" s="20">
        <v>1999</v>
      </c>
      <c r="AS6" s="20">
        <v>2000</v>
      </c>
      <c r="AT6" s="20">
        <v>2001</v>
      </c>
      <c r="AU6" s="20">
        <v>2002</v>
      </c>
      <c r="AV6" s="20">
        <v>2003</v>
      </c>
      <c r="AW6" s="20">
        <v>2004</v>
      </c>
      <c r="AX6" s="20">
        <v>2005</v>
      </c>
      <c r="AY6" s="20">
        <v>2006</v>
      </c>
      <c r="AZ6" s="20">
        <v>2007</v>
      </c>
      <c r="BA6" s="20">
        <v>2008</v>
      </c>
      <c r="BB6" s="20">
        <v>2009</v>
      </c>
      <c r="BC6" s="20">
        <v>2010</v>
      </c>
      <c r="BD6" s="20">
        <v>2011</v>
      </c>
    </row>
    <row r="7" spans="1:60" x14ac:dyDescent="0.2">
      <c r="A7" s="4" t="s">
        <v>122</v>
      </c>
      <c r="B7" s="4" t="s">
        <v>228</v>
      </c>
      <c r="C7" s="4" t="s">
        <v>226</v>
      </c>
      <c r="D7" s="4" t="s">
        <v>227</v>
      </c>
      <c r="E7" s="4" t="s">
        <v>228</v>
      </c>
      <c r="F7" s="1">
        <v>289.35962499999999</v>
      </c>
      <c r="G7" s="1">
        <v>302.73182700000001</v>
      </c>
      <c r="H7" s="1">
        <v>310.74000999999998</v>
      </c>
      <c r="I7" s="1">
        <v>324.63041500000003</v>
      </c>
      <c r="J7" s="1">
        <v>360.82337799999999</v>
      </c>
      <c r="K7" s="1">
        <v>376.58532200000002</v>
      </c>
      <c r="L7" s="1">
        <v>390.65790299999998</v>
      </c>
      <c r="M7" s="1">
        <v>412.47921300000002</v>
      </c>
      <c r="N7" s="1">
        <v>439.84443900000002</v>
      </c>
      <c r="O7" s="1">
        <v>455.765445</v>
      </c>
      <c r="P7" s="1">
        <v>482.79290200000003</v>
      </c>
      <c r="Q7" s="1">
        <v>502.543406</v>
      </c>
      <c r="R7" s="1">
        <v>515.500901</v>
      </c>
      <c r="S7" s="1">
        <v>489.47488099999998</v>
      </c>
      <c r="T7" s="1">
        <v>497.13811700000002</v>
      </c>
      <c r="U7" s="1">
        <v>516.88171299999999</v>
      </c>
      <c r="V7" s="1">
        <v>548.41978500000005</v>
      </c>
      <c r="W7" s="1">
        <v>579.57138299999997</v>
      </c>
      <c r="X7" s="1">
        <v>600.59408099999996</v>
      </c>
      <c r="Y7" s="1">
        <v>593.999775</v>
      </c>
      <c r="Z7" s="1">
        <v>601.02986599999997</v>
      </c>
      <c r="AA7" s="1">
        <v>616.14580100000001</v>
      </c>
      <c r="AB7" s="1">
        <v>607.09981800000003</v>
      </c>
      <c r="AC7" s="1">
        <v>636.56513800000005</v>
      </c>
      <c r="AD7" s="1">
        <v>631.28814599999998</v>
      </c>
      <c r="AE7" s="1">
        <v>658.54032199999995</v>
      </c>
      <c r="AF7" s="1">
        <v>655.08479199999999</v>
      </c>
      <c r="AG7" s="1">
        <v>619.46590900000001</v>
      </c>
      <c r="AH7" s="1">
        <v>635.66254800000002</v>
      </c>
      <c r="AI7" s="1">
        <v>654.40976599999999</v>
      </c>
      <c r="AJ7" s="1">
        <v>643.40872400000001</v>
      </c>
      <c r="AK7" s="1">
        <v>638.89381100000003</v>
      </c>
      <c r="AL7" s="1">
        <v>643.35591299999999</v>
      </c>
      <c r="AM7" s="1">
        <v>674.25994300000002</v>
      </c>
      <c r="AN7" s="1">
        <v>658.20531100000005</v>
      </c>
      <c r="AO7" s="1">
        <v>673.85739599999999</v>
      </c>
      <c r="AP7" s="1">
        <v>674.63489400000003</v>
      </c>
      <c r="AQ7" s="1">
        <v>677.34516799999994</v>
      </c>
      <c r="AR7" s="1">
        <v>678.94067299999995</v>
      </c>
      <c r="AS7" s="1">
        <v>701.03301799999997</v>
      </c>
      <c r="AT7" s="1">
        <v>718.30246999999997</v>
      </c>
      <c r="AU7" s="1">
        <v>716.16776600000003</v>
      </c>
      <c r="AV7" s="1">
        <v>723.569481</v>
      </c>
      <c r="AW7" s="1">
        <v>756.064348</v>
      </c>
      <c r="AX7" s="1">
        <v>753.351719</v>
      </c>
      <c r="AY7" s="1">
        <v>737.26627900000005</v>
      </c>
      <c r="AZ7" s="1">
        <v>757.56774199999995</v>
      </c>
      <c r="BA7" s="1">
        <v>811.295976</v>
      </c>
      <c r="BB7" s="1">
        <v>773.08575599999995</v>
      </c>
      <c r="BC7" s="1">
        <v>765.22148100000004</v>
      </c>
      <c r="BD7" s="1">
        <v>816.113113</v>
      </c>
    </row>
    <row r="8" spans="1:60" x14ac:dyDescent="0.2">
      <c r="A8" s="5" t="s">
        <v>122</v>
      </c>
      <c r="B8" s="5" t="s">
        <v>229</v>
      </c>
      <c r="C8" s="5" t="s">
        <v>226</v>
      </c>
      <c r="D8" s="5" t="s">
        <v>227</v>
      </c>
      <c r="E8" s="5" t="s">
        <v>229</v>
      </c>
      <c r="F8" s="2">
        <v>60.943044</v>
      </c>
      <c r="G8" s="2">
        <v>62.600116999999997</v>
      </c>
      <c r="H8" s="2">
        <v>63.931648000000003</v>
      </c>
      <c r="I8" s="2">
        <v>63.126655</v>
      </c>
      <c r="J8" s="2">
        <v>62.928170999999999</v>
      </c>
      <c r="K8" s="2">
        <v>63.028100999999999</v>
      </c>
      <c r="L8" s="2">
        <v>63.758631000000001</v>
      </c>
      <c r="M8" s="2">
        <v>64.565329000000006</v>
      </c>
      <c r="N8" s="2">
        <v>64.129687000000004</v>
      </c>
      <c r="O8" s="2">
        <v>65.152051999999998</v>
      </c>
      <c r="P8" s="2">
        <v>66.695169000000007</v>
      </c>
      <c r="Q8" s="2">
        <v>67.368178</v>
      </c>
      <c r="R8" s="2">
        <v>67.720849999999999</v>
      </c>
      <c r="S8" s="2">
        <v>67.730620000000002</v>
      </c>
      <c r="T8" s="2">
        <v>72.696067999999997</v>
      </c>
      <c r="U8" s="2">
        <v>72.499900999999994</v>
      </c>
      <c r="V8" s="2">
        <v>73.232232999999994</v>
      </c>
      <c r="W8" s="2">
        <v>72.554638999999995</v>
      </c>
      <c r="X8" s="2">
        <v>72.725769</v>
      </c>
      <c r="Y8" s="2">
        <v>73.199445999999995</v>
      </c>
      <c r="Z8" s="2">
        <v>73.415531000000001</v>
      </c>
      <c r="AA8" s="2">
        <v>72.680172999999996</v>
      </c>
      <c r="AB8" s="2">
        <v>74.093262999999993</v>
      </c>
      <c r="AC8" s="2">
        <v>73.944243</v>
      </c>
      <c r="AD8" s="2">
        <v>74.128479999999996</v>
      </c>
      <c r="AE8" s="2">
        <v>72.601350999999994</v>
      </c>
      <c r="AF8" s="2">
        <v>71.969409999999996</v>
      </c>
      <c r="AG8" s="2">
        <v>74.392906999999994</v>
      </c>
      <c r="AH8" s="2">
        <v>74.878774000000007</v>
      </c>
      <c r="AI8" s="2">
        <v>69.453930999999997</v>
      </c>
      <c r="AJ8" s="2">
        <v>69.452662000000004</v>
      </c>
      <c r="AK8" s="2">
        <v>74.168242000000006</v>
      </c>
      <c r="AL8" s="2">
        <v>73.141446999999999</v>
      </c>
      <c r="AM8" s="2">
        <v>73.079487</v>
      </c>
      <c r="AN8" s="2">
        <v>74.078073000000003</v>
      </c>
      <c r="AO8" s="2">
        <v>74.447305999999998</v>
      </c>
      <c r="AP8" s="2">
        <v>71.542484000000002</v>
      </c>
      <c r="AQ8" s="2">
        <v>68.838740000000001</v>
      </c>
      <c r="AR8" s="2">
        <v>67.199850999999995</v>
      </c>
      <c r="AS8" s="2">
        <v>66.139539999999997</v>
      </c>
      <c r="AT8" s="2">
        <v>67.508307000000002</v>
      </c>
      <c r="AU8" s="2">
        <v>64.676562000000004</v>
      </c>
      <c r="AV8" s="2">
        <v>66.832970000000003</v>
      </c>
      <c r="AW8" s="2">
        <v>67.945515999999998</v>
      </c>
      <c r="AX8" s="2">
        <v>66.569181999999998</v>
      </c>
      <c r="AY8" s="2">
        <v>66.530635000000004</v>
      </c>
      <c r="AZ8" s="2">
        <v>67.640330000000006</v>
      </c>
      <c r="BA8" s="2">
        <v>67.322494000000006</v>
      </c>
      <c r="BB8" s="2">
        <v>66.516471999999993</v>
      </c>
      <c r="BC8" s="2">
        <v>66.576166000000001</v>
      </c>
      <c r="BD8" s="2">
        <v>66.441113999999999</v>
      </c>
    </row>
    <row r="9" spans="1:60" x14ac:dyDescent="0.2">
      <c r="A9" s="5" t="s">
        <v>122</v>
      </c>
      <c r="B9" s="5" t="s">
        <v>230</v>
      </c>
      <c r="C9" s="5" t="s">
        <v>226</v>
      </c>
      <c r="D9" s="5" t="s">
        <v>227</v>
      </c>
      <c r="E9" s="5" t="s">
        <v>230</v>
      </c>
      <c r="F9" s="2">
        <v>31.898177</v>
      </c>
      <c r="G9" s="2">
        <v>33.992108000000002</v>
      </c>
      <c r="H9" s="2">
        <v>34.402538999999997</v>
      </c>
      <c r="I9" s="2">
        <v>40.055399999999999</v>
      </c>
      <c r="J9" s="2">
        <v>37.757429000000002</v>
      </c>
      <c r="K9" s="2">
        <v>39.232118</v>
      </c>
      <c r="L9" s="2">
        <v>39.641596</v>
      </c>
      <c r="M9" s="2">
        <v>43.525283999999999</v>
      </c>
      <c r="N9" s="2">
        <v>47.197907999999998</v>
      </c>
      <c r="O9" s="2">
        <v>50.335486000000003</v>
      </c>
      <c r="P9" s="2">
        <v>44.812562</v>
      </c>
      <c r="Q9" s="2">
        <v>47.889077</v>
      </c>
      <c r="R9" s="2">
        <v>56.487371000000003</v>
      </c>
      <c r="S9" s="2">
        <v>54.299556000000003</v>
      </c>
      <c r="T9" s="2">
        <v>50.973080000000003</v>
      </c>
      <c r="U9" s="2">
        <v>60.420974999999999</v>
      </c>
      <c r="V9" s="2">
        <v>61.210653000000001</v>
      </c>
      <c r="W9" s="2">
        <v>64.850728000000004</v>
      </c>
      <c r="X9" s="2">
        <v>63.425412000000001</v>
      </c>
      <c r="Y9" s="2">
        <v>70.907252</v>
      </c>
      <c r="Z9" s="2">
        <v>65.501586000000003</v>
      </c>
      <c r="AA9" s="2">
        <v>69.581237999999999</v>
      </c>
      <c r="AB9" s="2">
        <v>72.496694000000005</v>
      </c>
      <c r="AC9" s="2">
        <v>74.133446000000006</v>
      </c>
      <c r="AD9" s="2">
        <v>76.186897999999999</v>
      </c>
      <c r="AE9" s="2">
        <v>77.896073000000001</v>
      </c>
      <c r="AF9" s="2">
        <v>81.927419</v>
      </c>
      <c r="AG9" s="2">
        <v>79.103842</v>
      </c>
      <c r="AH9" s="2">
        <v>84.410720999999995</v>
      </c>
      <c r="AI9" s="2">
        <v>89.004559999999998</v>
      </c>
      <c r="AJ9" s="2">
        <v>87.285174999999995</v>
      </c>
      <c r="AK9" s="2">
        <v>78.337924999999998</v>
      </c>
      <c r="AL9" s="2">
        <v>77.85866</v>
      </c>
      <c r="AM9" s="2">
        <v>77.216837999999996</v>
      </c>
      <c r="AN9" s="2">
        <v>78.510312999999996</v>
      </c>
      <c r="AO9" s="2">
        <v>79.848337999999998</v>
      </c>
      <c r="AP9" s="2">
        <v>81.660691</v>
      </c>
      <c r="AQ9" s="2">
        <v>82.598820000000003</v>
      </c>
      <c r="AR9" s="2">
        <v>82.803185999999997</v>
      </c>
      <c r="AS9" s="2">
        <v>80.887884</v>
      </c>
      <c r="AT9" s="2">
        <v>82.645394999999994</v>
      </c>
      <c r="AU9" s="2">
        <v>80.808604000000003</v>
      </c>
      <c r="AV9" s="2">
        <v>81.097746000000001</v>
      </c>
      <c r="AW9" s="2">
        <v>82.659961999999993</v>
      </c>
      <c r="AX9" s="2">
        <v>82.450716999999997</v>
      </c>
      <c r="AY9" s="2">
        <v>86.277619999999999</v>
      </c>
      <c r="AZ9" s="2">
        <v>88.134358000000006</v>
      </c>
      <c r="BA9" s="2">
        <v>94.271338999999998</v>
      </c>
      <c r="BB9" s="2">
        <v>95.158451999999997</v>
      </c>
      <c r="BC9" s="2">
        <v>97.874245000000002</v>
      </c>
      <c r="BD9" s="2">
        <v>101.068619</v>
      </c>
    </row>
    <row r="10" spans="1:60" x14ac:dyDescent="0.2">
      <c r="A10" s="5" t="s">
        <v>122</v>
      </c>
      <c r="B10" s="5" t="s">
        <v>231</v>
      </c>
      <c r="C10" s="5" t="s">
        <v>226</v>
      </c>
      <c r="D10" s="5" t="s">
        <v>227</v>
      </c>
      <c r="E10" s="5" t="s">
        <v>231</v>
      </c>
      <c r="F10" s="2">
        <v>18.120998</v>
      </c>
      <c r="G10" s="2">
        <v>19.065798999999998</v>
      </c>
      <c r="H10" s="2">
        <v>19.448886999999999</v>
      </c>
      <c r="I10" s="2">
        <v>20.661885000000002</v>
      </c>
      <c r="J10" s="2">
        <v>21.970600000000001</v>
      </c>
      <c r="K10" s="2">
        <v>23.144673000000001</v>
      </c>
      <c r="L10" s="2">
        <v>23.295859</v>
      </c>
      <c r="M10" s="2">
        <v>23.905725</v>
      </c>
      <c r="N10" s="2">
        <v>24.131931000000002</v>
      </c>
      <c r="O10" s="2">
        <v>25.913564000000001</v>
      </c>
      <c r="P10" s="2">
        <v>27.283049999999999</v>
      </c>
      <c r="Q10" s="2">
        <v>28.676410000000001</v>
      </c>
      <c r="R10" s="2">
        <v>30.398081000000001</v>
      </c>
      <c r="S10" s="2">
        <v>31.204335</v>
      </c>
      <c r="T10" s="2">
        <v>32.301203999999998</v>
      </c>
      <c r="U10" s="2">
        <v>33.572861000000003</v>
      </c>
      <c r="V10" s="2">
        <v>35.537213000000001</v>
      </c>
      <c r="W10" s="2">
        <v>36.871986999999997</v>
      </c>
      <c r="X10" s="2">
        <v>39.864916000000001</v>
      </c>
      <c r="Y10" s="2">
        <v>40.466017000000001</v>
      </c>
      <c r="Z10" s="2">
        <v>43.007846000000001</v>
      </c>
      <c r="AA10" s="2">
        <v>45.604944000000003</v>
      </c>
      <c r="AB10" s="2">
        <v>47.182116000000001</v>
      </c>
      <c r="AC10" s="2">
        <v>47.922843999999998</v>
      </c>
      <c r="AD10" s="2">
        <v>49.196364000000003</v>
      </c>
      <c r="AE10" s="2">
        <v>48.353430000000003</v>
      </c>
      <c r="AF10" s="2">
        <v>50.823515999999998</v>
      </c>
      <c r="AG10" s="2">
        <v>52.259152</v>
      </c>
      <c r="AH10" s="2">
        <v>54.567024000000004</v>
      </c>
      <c r="AI10" s="2">
        <v>55.565153000000002</v>
      </c>
      <c r="AJ10" s="2">
        <v>60.890464000000001</v>
      </c>
      <c r="AK10" s="2">
        <v>59.601511000000002</v>
      </c>
      <c r="AL10" s="2">
        <v>60.132182999999998</v>
      </c>
      <c r="AM10" s="2">
        <v>60.411625999999998</v>
      </c>
      <c r="AN10" s="2">
        <v>62.926239000000002</v>
      </c>
      <c r="AO10" s="2">
        <v>65.303888000000001</v>
      </c>
      <c r="AP10" s="2">
        <v>66.796904999999995</v>
      </c>
      <c r="AQ10" s="2">
        <v>66.902068</v>
      </c>
      <c r="AR10" s="2">
        <v>69.203970999999996</v>
      </c>
      <c r="AS10" s="2">
        <v>70.352220000000003</v>
      </c>
      <c r="AT10" s="2">
        <v>71.320702999999995</v>
      </c>
      <c r="AU10" s="2">
        <v>71.312527000000003</v>
      </c>
      <c r="AV10" s="2">
        <v>73.198195999999996</v>
      </c>
      <c r="AW10" s="2">
        <v>76.221438000000006</v>
      </c>
      <c r="AX10" s="2">
        <v>78.358061000000006</v>
      </c>
      <c r="AY10" s="2">
        <v>82.146803000000006</v>
      </c>
      <c r="AZ10" s="2">
        <v>85.795040999999998</v>
      </c>
      <c r="BA10" s="2">
        <v>84.003752000000006</v>
      </c>
      <c r="BB10" s="2">
        <v>85.072292000000004</v>
      </c>
      <c r="BC10" s="2">
        <v>87.666122999999999</v>
      </c>
      <c r="BD10" s="2">
        <v>89.444114999999996</v>
      </c>
    </row>
    <row r="11" spans="1:60" x14ac:dyDescent="0.2">
      <c r="A11" s="5" t="s">
        <v>122</v>
      </c>
      <c r="B11" s="5" t="s">
        <v>233</v>
      </c>
      <c r="C11" s="5" t="s">
        <v>226</v>
      </c>
      <c r="D11" s="5" t="s">
        <v>227</v>
      </c>
      <c r="E11" s="5" t="s">
        <v>392</v>
      </c>
      <c r="F11" s="2">
        <v>390.48858999999999</v>
      </c>
      <c r="G11" s="2">
        <v>407.91933399999999</v>
      </c>
      <c r="H11" s="2">
        <v>417.95414799999998</v>
      </c>
      <c r="I11" s="2">
        <v>434.48709500000001</v>
      </c>
      <c r="J11" s="2">
        <v>442.16866700000003</v>
      </c>
      <c r="K11" s="2">
        <v>454.40880099999998</v>
      </c>
      <c r="L11" s="2">
        <v>464.39285699999999</v>
      </c>
      <c r="M11" s="2">
        <v>469.93246499999998</v>
      </c>
      <c r="N11" s="2">
        <v>481.45093300000002</v>
      </c>
      <c r="O11" s="2">
        <v>502.64602200000002</v>
      </c>
      <c r="P11" s="2">
        <v>502.85807899999998</v>
      </c>
      <c r="Q11" s="2">
        <v>512.35321399999998</v>
      </c>
      <c r="R11" s="2">
        <v>533.75100399999997</v>
      </c>
      <c r="S11" s="2">
        <v>537.75172799999996</v>
      </c>
      <c r="T11" s="2">
        <v>556.04773899999998</v>
      </c>
      <c r="U11" s="2">
        <v>557.10936600000002</v>
      </c>
      <c r="V11" s="2">
        <v>574.90093100000001</v>
      </c>
      <c r="W11" s="2">
        <v>602.61808799999994</v>
      </c>
      <c r="X11" s="2">
        <v>611.83893899999998</v>
      </c>
      <c r="Y11" s="2">
        <v>626.68324800000005</v>
      </c>
      <c r="Z11" s="2">
        <v>642.48705500000005</v>
      </c>
      <c r="AA11" s="2">
        <v>662.57146999999998</v>
      </c>
      <c r="AB11" s="2">
        <v>695.25671199999999</v>
      </c>
      <c r="AC11" s="2">
        <v>704.86125300000003</v>
      </c>
      <c r="AD11" s="2">
        <v>716.37376500000005</v>
      </c>
      <c r="AE11" s="2">
        <v>730.10040400000003</v>
      </c>
      <c r="AF11" s="2">
        <v>747.34283600000003</v>
      </c>
      <c r="AG11" s="2">
        <v>767.40806799999996</v>
      </c>
      <c r="AH11" s="2">
        <v>783.41518399999995</v>
      </c>
      <c r="AI11" s="2">
        <v>784.10062200000004</v>
      </c>
      <c r="AJ11" s="2">
        <v>793.77328699999998</v>
      </c>
      <c r="AK11" s="2">
        <v>811.47450200000003</v>
      </c>
      <c r="AL11" s="2">
        <v>823.45093599999996</v>
      </c>
      <c r="AM11" s="2">
        <v>836.45673999999997</v>
      </c>
      <c r="AN11" s="2">
        <v>850.29891399999997</v>
      </c>
      <c r="AO11" s="2">
        <v>863.76052800000002</v>
      </c>
      <c r="AP11" s="2">
        <v>869.10927700000002</v>
      </c>
      <c r="AQ11" s="2">
        <v>883.85863500000005</v>
      </c>
      <c r="AR11" s="2">
        <v>893.01218800000004</v>
      </c>
      <c r="AS11" s="2">
        <v>899.83370500000001</v>
      </c>
      <c r="AT11" s="2">
        <v>905.62083399999995</v>
      </c>
      <c r="AU11" s="2">
        <v>908.08009800000002</v>
      </c>
      <c r="AV11" s="2">
        <v>915.14784099999997</v>
      </c>
      <c r="AW11" s="2">
        <v>924.22723599999995</v>
      </c>
      <c r="AX11" s="2">
        <v>934.14203099999997</v>
      </c>
      <c r="AY11" s="2">
        <v>946.776746</v>
      </c>
      <c r="AZ11" s="2">
        <v>956.75636099999997</v>
      </c>
      <c r="BA11" s="2">
        <v>971.77348500000005</v>
      </c>
      <c r="BB11" s="2">
        <v>978.46486500000003</v>
      </c>
      <c r="BC11" s="2">
        <v>997.18877499999996</v>
      </c>
      <c r="BD11" s="2">
        <v>1007.77543</v>
      </c>
    </row>
    <row r="12" spans="1:60" x14ac:dyDescent="0.2">
      <c r="A12" s="6" t="s">
        <v>122</v>
      </c>
      <c r="B12" s="6" t="s">
        <v>232</v>
      </c>
      <c r="C12" s="6" t="s">
        <v>226</v>
      </c>
      <c r="D12" s="6" t="s">
        <v>227</v>
      </c>
      <c r="E12" s="6" t="s">
        <v>232</v>
      </c>
      <c r="F12" s="3">
        <v>9.5952459999999995</v>
      </c>
      <c r="G12" s="3">
        <v>9.8642339999999997</v>
      </c>
      <c r="H12" s="3">
        <v>11.629451</v>
      </c>
      <c r="I12" s="3">
        <v>12.298477999999999</v>
      </c>
      <c r="J12" s="3">
        <v>20.035022000000001</v>
      </c>
      <c r="K12" s="3">
        <v>11.841989999999999</v>
      </c>
      <c r="L12" s="3">
        <v>12.38001</v>
      </c>
      <c r="M12" s="3">
        <v>11.579186</v>
      </c>
      <c r="N12" s="3">
        <v>12.344583999999999</v>
      </c>
      <c r="O12" s="3">
        <v>12.334059999999999</v>
      </c>
      <c r="P12" s="3">
        <v>13.061256999999999</v>
      </c>
      <c r="Q12" s="3">
        <v>12.822972</v>
      </c>
      <c r="R12" s="3">
        <v>12.696085999999999</v>
      </c>
      <c r="S12" s="3">
        <v>13.687860000000001</v>
      </c>
      <c r="T12" s="3">
        <v>14.094536</v>
      </c>
      <c r="U12" s="3">
        <v>14.260512</v>
      </c>
      <c r="V12" s="3">
        <v>14.398738</v>
      </c>
      <c r="W12" s="3">
        <v>16.169316999999999</v>
      </c>
      <c r="X12" s="3">
        <v>16.392909</v>
      </c>
      <c r="Y12" s="3">
        <v>16.940850999999999</v>
      </c>
      <c r="Z12" s="3">
        <v>18.786021000000002</v>
      </c>
      <c r="AA12" s="3">
        <v>21.297471999999999</v>
      </c>
      <c r="AB12" s="3">
        <v>23.253447000000001</v>
      </c>
      <c r="AC12" s="3">
        <v>25.373436999999999</v>
      </c>
      <c r="AD12" s="3">
        <v>27.711466999999999</v>
      </c>
      <c r="AE12" s="3">
        <v>28.520382999999999</v>
      </c>
      <c r="AF12" s="3">
        <v>37.328888999999997</v>
      </c>
      <c r="AG12" s="3">
        <v>36.896918999999997</v>
      </c>
      <c r="AH12" s="3">
        <v>44.837152000000003</v>
      </c>
      <c r="AI12" s="3">
        <v>56.716535999999998</v>
      </c>
      <c r="AJ12" s="3">
        <v>49.087271999999999</v>
      </c>
      <c r="AK12" s="3">
        <v>42.397730000000003</v>
      </c>
      <c r="AL12" s="3">
        <v>43.141916999999999</v>
      </c>
      <c r="AM12" s="3">
        <v>42.284336000000003</v>
      </c>
      <c r="AN12" s="3">
        <v>50.223936000000002</v>
      </c>
      <c r="AO12" s="3">
        <v>56.077725999999998</v>
      </c>
      <c r="AP12" s="3">
        <v>51.797924000000002</v>
      </c>
      <c r="AQ12" s="3">
        <v>54.312818999999998</v>
      </c>
      <c r="AR12" s="3">
        <v>57.457765000000002</v>
      </c>
      <c r="AS12" s="3">
        <v>60.460692000000002</v>
      </c>
      <c r="AT12" s="3">
        <v>63.185434000000001</v>
      </c>
      <c r="AU12" s="3">
        <v>78.726934</v>
      </c>
      <c r="AV12" s="3">
        <v>88.826426999999995</v>
      </c>
      <c r="AW12" s="3">
        <v>99.167507000000001</v>
      </c>
      <c r="AX12" s="3">
        <v>111.754333</v>
      </c>
      <c r="AY12" s="3">
        <v>127.35277600000001</v>
      </c>
      <c r="AZ12" s="3">
        <v>154.598848</v>
      </c>
      <c r="BA12" s="3">
        <v>177.28801100000001</v>
      </c>
      <c r="BB12" s="3">
        <v>205.697981</v>
      </c>
      <c r="BC12" s="3">
        <v>221.65364099999999</v>
      </c>
      <c r="BD12" s="3">
        <v>226.92476500000001</v>
      </c>
    </row>
    <row r="13" spans="1:60" x14ac:dyDescent="0.2">
      <c r="A13" s="4" t="s">
        <v>122</v>
      </c>
      <c r="B13" s="4" t="s">
        <v>228</v>
      </c>
      <c r="C13" s="4" t="s">
        <v>226</v>
      </c>
      <c r="D13" s="4" t="s">
        <v>227</v>
      </c>
      <c r="E13" s="4" t="s">
        <v>228</v>
      </c>
      <c r="F13" s="2">
        <f>F7</f>
        <v>289.35962499999999</v>
      </c>
      <c r="G13" s="2">
        <f t="shared" ref="G13:BD13" si="0">G7</f>
        <v>302.73182700000001</v>
      </c>
      <c r="H13" s="2">
        <f t="shared" si="0"/>
        <v>310.74000999999998</v>
      </c>
      <c r="I13" s="2">
        <f t="shared" si="0"/>
        <v>324.63041500000003</v>
      </c>
      <c r="J13" s="2">
        <f t="shared" si="0"/>
        <v>360.82337799999999</v>
      </c>
      <c r="K13" s="2">
        <f t="shared" si="0"/>
        <v>376.58532200000002</v>
      </c>
      <c r="L13" s="2">
        <f t="shared" si="0"/>
        <v>390.65790299999998</v>
      </c>
      <c r="M13" s="2">
        <f t="shared" si="0"/>
        <v>412.47921300000002</v>
      </c>
      <c r="N13" s="2">
        <f t="shared" si="0"/>
        <v>439.84443900000002</v>
      </c>
      <c r="O13" s="2">
        <f t="shared" si="0"/>
        <v>455.765445</v>
      </c>
      <c r="P13" s="2">
        <f t="shared" si="0"/>
        <v>482.79290200000003</v>
      </c>
      <c r="Q13" s="2">
        <f t="shared" si="0"/>
        <v>502.543406</v>
      </c>
      <c r="R13" s="2">
        <f t="shared" si="0"/>
        <v>515.500901</v>
      </c>
      <c r="S13" s="2">
        <f t="shared" si="0"/>
        <v>489.47488099999998</v>
      </c>
      <c r="T13" s="2">
        <f t="shared" si="0"/>
        <v>497.13811700000002</v>
      </c>
      <c r="U13" s="2">
        <f t="shared" si="0"/>
        <v>516.88171299999999</v>
      </c>
      <c r="V13" s="2">
        <f t="shared" si="0"/>
        <v>548.41978500000005</v>
      </c>
      <c r="W13" s="2">
        <f t="shared" si="0"/>
        <v>579.57138299999997</v>
      </c>
      <c r="X13" s="2">
        <f t="shared" si="0"/>
        <v>600.59408099999996</v>
      </c>
      <c r="Y13" s="2">
        <f t="shared" si="0"/>
        <v>593.999775</v>
      </c>
      <c r="Z13" s="2">
        <f t="shared" si="0"/>
        <v>601.02986599999997</v>
      </c>
      <c r="AA13" s="2">
        <f t="shared" si="0"/>
        <v>616.14580100000001</v>
      </c>
      <c r="AB13" s="2">
        <f t="shared" si="0"/>
        <v>607.09981800000003</v>
      </c>
      <c r="AC13" s="2">
        <f t="shared" si="0"/>
        <v>636.56513800000005</v>
      </c>
      <c r="AD13" s="2">
        <f t="shared" si="0"/>
        <v>631.28814599999998</v>
      </c>
      <c r="AE13" s="2">
        <f t="shared" si="0"/>
        <v>658.54032199999995</v>
      </c>
      <c r="AF13" s="2">
        <f t="shared" si="0"/>
        <v>655.08479199999999</v>
      </c>
      <c r="AG13" s="2">
        <f t="shared" si="0"/>
        <v>619.46590900000001</v>
      </c>
      <c r="AH13" s="2">
        <f t="shared" si="0"/>
        <v>635.66254800000002</v>
      </c>
      <c r="AI13" s="2">
        <f t="shared" si="0"/>
        <v>654.40976599999999</v>
      </c>
      <c r="AJ13" s="2">
        <f t="shared" si="0"/>
        <v>643.40872400000001</v>
      </c>
      <c r="AK13" s="2">
        <f t="shared" si="0"/>
        <v>638.89381100000003</v>
      </c>
      <c r="AL13" s="2">
        <f t="shared" si="0"/>
        <v>643.35591299999999</v>
      </c>
      <c r="AM13" s="2">
        <f t="shared" si="0"/>
        <v>674.25994300000002</v>
      </c>
      <c r="AN13" s="2">
        <f t="shared" si="0"/>
        <v>658.20531100000005</v>
      </c>
      <c r="AO13" s="2">
        <f t="shared" si="0"/>
        <v>673.85739599999999</v>
      </c>
      <c r="AP13" s="2">
        <f t="shared" si="0"/>
        <v>674.63489400000003</v>
      </c>
      <c r="AQ13" s="2">
        <f t="shared" si="0"/>
        <v>677.34516799999994</v>
      </c>
      <c r="AR13" s="2">
        <f t="shared" si="0"/>
        <v>678.94067299999995</v>
      </c>
      <c r="AS13" s="2">
        <f t="shared" si="0"/>
        <v>701.03301799999997</v>
      </c>
      <c r="AT13" s="2">
        <f t="shared" si="0"/>
        <v>718.30246999999997</v>
      </c>
      <c r="AU13" s="2">
        <f t="shared" si="0"/>
        <v>716.16776600000003</v>
      </c>
      <c r="AV13" s="2">
        <f t="shared" si="0"/>
        <v>723.569481</v>
      </c>
      <c r="AW13" s="2">
        <f t="shared" si="0"/>
        <v>756.064348</v>
      </c>
      <c r="AX13" s="2">
        <f t="shared" si="0"/>
        <v>753.351719</v>
      </c>
      <c r="AY13" s="2">
        <f t="shared" si="0"/>
        <v>737.26627900000005</v>
      </c>
      <c r="AZ13" s="2">
        <f t="shared" si="0"/>
        <v>757.56774199999995</v>
      </c>
      <c r="BA13" s="2">
        <f t="shared" si="0"/>
        <v>811.295976</v>
      </c>
      <c r="BB13" s="2">
        <f t="shared" si="0"/>
        <v>773.08575599999995</v>
      </c>
      <c r="BC13" s="2">
        <f t="shared" si="0"/>
        <v>765.22148100000004</v>
      </c>
      <c r="BD13" s="2">
        <f t="shared" si="0"/>
        <v>816.113113</v>
      </c>
    </row>
    <row r="14" spans="1:60" x14ac:dyDescent="0.2">
      <c r="A14" s="5" t="s">
        <v>122</v>
      </c>
      <c r="B14" s="5" t="s">
        <v>230</v>
      </c>
      <c r="C14" s="5" t="s">
        <v>226</v>
      </c>
      <c r="D14" s="5" t="s">
        <v>227</v>
      </c>
      <c r="E14" s="5" t="s">
        <v>230</v>
      </c>
      <c r="F14" s="2">
        <f>F9</f>
        <v>31.898177</v>
      </c>
      <c r="G14" s="2">
        <f t="shared" ref="G14:BD14" si="1">G9</f>
        <v>33.992108000000002</v>
      </c>
      <c r="H14" s="2">
        <f t="shared" si="1"/>
        <v>34.402538999999997</v>
      </c>
      <c r="I14" s="2">
        <f t="shared" si="1"/>
        <v>40.055399999999999</v>
      </c>
      <c r="J14" s="2">
        <f t="shared" si="1"/>
        <v>37.757429000000002</v>
      </c>
      <c r="K14" s="2">
        <f t="shared" si="1"/>
        <v>39.232118</v>
      </c>
      <c r="L14" s="2">
        <f t="shared" si="1"/>
        <v>39.641596</v>
      </c>
      <c r="M14" s="2">
        <f t="shared" si="1"/>
        <v>43.525283999999999</v>
      </c>
      <c r="N14" s="2">
        <f t="shared" si="1"/>
        <v>47.197907999999998</v>
      </c>
      <c r="O14" s="2">
        <f t="shared" si="1"/>
        <v>50.335486000000003</v>
      </c>
      <c r="P14" s="2">
        <f t="shared" si="1"/>
        <v>44.812562</v>
      </c>
      <c r="Q14" s="2">
        <f t="shared" si="1"/>
        <v>47.889077</v>
      </c>
      <c r="R14" s="2">
        <f t="shared" si="1"/>
        <v>56.487371000000003</v>
      </c>
      <c r="S14" s="2">
        <f t="shared" si="1"/>
        <v>54.299556000000003</v>
      </c>
      <c r="T14" s="2">
        <f t="shared" si="1"/>
        <v>50.973080000000003</v>
      </c>
      <c r="U14" s="2">
        <f t="shared" si="1"/>
        <v>60.420974999999999</v>
      </c>
      <c r="V14" s="2">
        <f t="shared" si="1"/>
        <v>61.210653000000001</v>
      </c>
      <c r="W14" s="2">
        <f t="shared" si="1"/>
        <v>64.850728000000004</v>
      </c>
      <c r="X14" s="2">
        <f t="shared" si="1"/>
        <v>63.425412000000001</v>
      </c>
      <c r="Y14" s="2">
        <f t="shared" si="1"/>
        <v>70.907252</v>
      </c>
      <c r="Z14" s="2">
        <f t="shared" si="1"/>
        <v>65.501586000000003</v>
      </c>
      <c r="AA14" s="2">
        <f t="shared" si="1"/>
        <v>69.581237999999999</v>
      </c>
      <c r="AB14" s="2">
        <f t="shared" si="1"/>
        <v>72.496694000000005</v>
      </c>
      <c r="AC14" s="2">
        <f t="shared" si="1"/>
        <v>74.133446000000006</v>
      </c>
      <c r="AD14" s="2">
        <f t="shared" si="1"/>
        <v>76.186897999999999</v>
      </c>
      <c r="AE14" s="2">
        <f t="shared" si="1"/>
        <v>77.896073000000001</v>
      </c>
      <c r="AF14" s="2">
        <f t="shared" si="1"/>
        <v>81.927419</v>
      </c>
      <c r="AG14" s="2">
        <f t="shared" si="1"/>
        <v>79.103842</v>
      </c>
      <c r="AH14" s="2">
        <f t="shared" si="1"/>
        <v>84.410720999999995</v>
      </c>
      <c r="AI14" s="2">
        <f t="shared" si="1"/>
        <v>89.004559999999998</v>
      </c>
      <c r="AJ14" s="2">
        <f t="shared" si="1"/>
        <v>87.285174999999995</v>
      </c>
      <c r="AK14" s="2">
        <f t="shared" si="1"/>
        <v>78.337924999999998</v>
      </c>
      <c r="AL14" s="2">
        <f t="shared" si="1"/>
        <v>77.85866</v>
      </c>
      <c r="AM14" s="2">
        <f t="shared" si="1"/>
        <v>77.216837999999996</v>
      </c>
      <c r="AN14" s="2">
        <f t="shared" si="1"/>
        <v>78.510312999999996</v>
      </c>
      <c r="AO14" s="2">
        <f t="shared" si="1"/>
        <v>79.848337999999998</v>
      </c>
      <c r="AP14" s="2">
        <f t="shared" si="1"/>
        <v>81.660691</v>
      </c>
      <c r="AQ14" s="2">
        <f t="shared" si="1"/>
        <v>82.598820000000003</v>
      </c>
      <c r="AR14" s="2">
        <f t="shared" si="1"/>
        <v>82.803185999999997</v>
      </c>
      <c r="AS14" s="2">
        <f t="shared" si="1"/>
        <v>80.887884</v>
      </c>
      <c r="AT14" s="2">
        <f t="shared" si="1"/>
        <v>82.645394999999994</v>
      </c>
      <c r="AU14" s="2">
        <f t="shared" si="1"/>
        <v>80.808604000000003</v>
      </c>
      <c r="AV14" s="2">
        <f t="shared" si="1"/>
        <v>81.097746000000001</v>
      </c>
      <c r="AW14" s="2">
        <f t="shared" si="1"/>
        <v>82.659961999999993</v>
      </c>
      <c r="AX14" s="2">
        <f t="shared" si="1"/>
        <v>82.450716999999997</v>
      </c>
      <c r="AY14" s="2">
        <f t="shared" si="1"/>
        <v>86.277619999999999</v>
      </c>
      <c r="AZ14" s="2">
        <f t="shared" si="1"/>
        <v>88.134358000000006</v>
      </c>
      <c r="BA14" s="2">
        <f t="shared" si="1"/>
        <v>94.271338999999998</v>
      </c>
      <c r="BB14" s="2">
        <f t="shared" si="1"/>
        <v>95.158451999999997</v>
      </c>
      <c r="BC14" s="2">
        <f t="shared" si="1"/>
        <v>97.874245000000002</v>
      </c>
      <c r="BD14" s="2">
        <f t="shared" si="1"/>
        <v>101.068619</v>
      </c>
    </row>
    <row r="15" spans="1:60" x14ac:dyDescent="0.2">
      <c r="A15" s="5" t="s">
        <v>122</v>
      </c>
      <c r="B15" s="5" t="s">
        <v>393</v>
      </c>
      <c r="C15" s="5" t="s">
        <v>226</v>
      </c>
      <c r="D15" s="5" t="s">
        <v>227</v>
      </c>
      <c r="E15" s="5" t="s">
        <v>232</v>
      </c>
      <c r="F15" s="2">
        <f>F8+F10+F12</f>
        <v>88.659288000000004</v>
      </c>
      <c r="G15" s="2">
        <f t="shared" ref="G15:BD15" si="2">G8+G10+G12</f>
        <v>91.530149999999992</v>
      </c>
      <c r="H15" s="2">
        <f t="shared" si="2"/>
        <v>95.009986000000012</v>
      </c>
      <c r="I15" s="2">
        <f t="shared" si="2"/>
        <v>96.087018</v>
      </c>
      <c r="J15" s="2">
        <f t="shared" si="2"/>
        <v>104.93379299999999</v>
      </c>
      <c r="K15" s="2">
        <f t="shared" si="2"/>
        <v>98.014764</v>
      </c>
      <c r="L15" s="2">
        <f t="shared" si="2"/>
        <v>99.4345</v>
      </c>
      <c r="M15" s="2">
        <f t="shared" si="2"/>
        <v>100.05024</v>
      </c>
      <c r="N15" s="2">
        <f t="shared" si="2"/>
        <v>100.606202</v>
      </c>
      <c r="O15" s="2">
        <f t="shared" si="2"/>
        <v>103.399676</v>
      </c>
      <c r="P15" s="2">
        <f t="shared" si="2"/>
        <v>107.03947600000001</v>
      </c>
      <c r="Q15" s="2">
        <f t="shared" si="2"/>
        <v>108.86756</v>
      </c>
      <c r="R15" s="2">
        <f t="shared" si="2"/>
        <v>110.815017</v>
      </c>
      <c r="S15" s="2">
        <f t="shared" si="2"/>
        <v>112.622815</v>
      </c>
      <c r="T15" s="2">
        <f t="shared" si="2"/>
        <v>119.091808</v>
      </c>
      <c r="U15" s="2">
        <f t="shared" si="2"/>
        <v>120.333274</v>
      </c>
      <c r="V15" s="2">
        <f t="shared" si="2"/>
        <v>123.16818399999998</v>
      </c>
      <c r="W15" s="2">
        <f t="shared" si="2"/>
        <v>125.59594300000001</v>
      </c>
      <c r="X15" s="2">
        <f t="shared" si="2"/>
        <v>128.98359400000001</v>
      </c>
      <c r="Y15" s="2">
        <f t="shared" si="2"/>
        <v>130.606314</v>
      </c>
      <c r="Z15" s="2">
        <f t="shared" si="2"/>
        <v>135.20939799999999</v>
      </c>
      <c r="AA15" s="2">
        <f t="shared" si="2"/>
        <v>139.58258899999998</v>
      </c>
      <c r="AB15" s="2">
        <f t="shared" si="2"/>
        <v>144.52882599999998</v>
      </c>
      <c r="AC15" s="2">
        <f t="shared" si="2"/>
        <v>147.24052399999999</v>
      </c>
      <c r="AD15" s="2">
        <f t="shared" si="2"/>
        <v>151.03631100000001</v>
      </c>
      <c r="AE15" s="2">
        <f t="shared" si="2"/>
        <v>149.47516400000001</v>
      </c>
      <c r="AF15" s="2">
        <f t="shared" si="2"/>
        <v>160.121815</v>
      </c>
      <c r="AG15" s="2">
        <f t="shared" si="2"/>
        <v>163.54897799999998</v>
      </c>
      <c r="AH15" s="2">
        <f t="shared" si="2"/>
        <v>174.28295000000003</v>
      </c>
      <c r="AI15" s="2">
        <f t="shared" si="2"/>
        <v>181.73561999999998</v>
      </c>
      <c r="AJ15" s="2">
        <f t="shared" si="2"/>
        <v>179.43039800000003</v>
      </c>
      <c r="AK15" s="2">
        <f t="shared" si="2"/>
        <v>176.167483</v>
      </c>
      <c r="AL15" s="2">
        <f t="shared" si="2"/>
        <v>176.415547</v>
      </c>
      <c r="AM15" s="2">
        <f t="shared" si="2"/>
        <v>175.77544899999998</v>
      </c>
      <c r="AN15" s="2">
        <f t="shared" si="2"/>
        <v>187.22824800000001</v>
      </c>
      <c r="AO15" s="2">
        <f t="shared" si="2"/>
        <v>195.82891999999998</v>
      </c>
      <c r="AP15" s="2">
        <f t="shared" si="2"/>
        <v>190.13731299999998</v>
      </c>
      <c r="AQ15" s="2">
        <f t="shared" si="2"/>
        <v>190.05362700000001</v>
      </c>
      <c r="AR15" s="2">
        <f t="shared" si="2"/>
        <v>193.86158699999999</v>
      </c>
      <c r="AS15" s="2">
        <f t="shared" si="2"/>
        <v>196.95245199999999</v>
      </c>
      <c r="AT15" s="2">
        <f t="shared" si="2"/>
        <v>202.01444399999997</v>
      </c>
      <c r="AU15" s="2">
        <f t="shared" si="2"/>
        <v>214.71602300000001</v>
      </c>
      <c r="AV15" s="2">
        <f t="shared" si="2"/>
        <v>228.85759299999998</v>
      </c>
      <c r="AW15" s="2">
        <f t="shared" si="2"/>
        <v>243.334461</v>
      </c>
      <c r="AX15" s="2">
        <f t="shared" si="2"/>
        <v>256.68157600000001</v>
      </c>
      <c r="AY15" s="2">
        <f t="shared" si="2"/>
        <v>276.030214</v>
      </c>
      <c r="AZ15" s="2">
        <f t="shared" si="2"/>
        <v>308.03421900000001</v>
      </c>
      <c r="BA15" s="2">
        <f t="shared" si="2"/>
        <v>328.61425700000007</v>
      </c>
      <c r="BB15" s="2">
        <f t="shared" si="2"/>
        <v>357.286745</v>
      </c>
      <c r="BC15" s="2">
        <f t="shared" si="2"/>
        <v>375.89593000000002</v>
      </c>
      <c r="BD15" s="2">
        <f t="shared" si="2"/>
        <v>382.80999399999996</v>
      </c>
    </row>
    <row r="16" spans="1:60" x14ac:dyDescent="0.2">
      <c r="A16" s="149" t="s">
        <v>122</v>
      </c>
      <c r="B16" s="149" t="s">
        <v>233</v>
      </c>
      <c r="C16" s="150" t="s">
        <v>226</v>
      </c>
      <c r="D16" s="5" t="s">
        <v>227</v>
      </c>
      <c r="E16" s="5" t="s">
        <v>392</v>
      </c>
      <c r="F16" s="2">
        <f>F11</f>
        <v>390.48858999999999</v>
      </c>
      <c r="G16" s="2">
        <f t="shared" ref="G16:BD16" si="3">G11</f>
        <v>407.91933399999999</v>
      </c>
      <c r="H16" s="2">
        <f t="shared" si="3"/>
        <v>417.95414799999998</v>
      </c>
      <c r="I16" s="2">
        <f t="shared" si="3"/>
        <v>434.48709500000001</v>
      </c>
      <c r="J16" s="2">
        <f t="shared" si="3"/>
        <v>442.16866700000003</v>
      </c>
      <c r="K16" s="2">
        <f t="shared" si="3"/>
        <v>454.40880099999998</v>
      </c>
      <c r="L16" s="2">
        <f t="shared" si="3"/>
        <v>464.39285699999999</v>
      </c>
      <c r="M16" s="2">
        <f t="shared" si="3"/>
        <v>469.93246499999998</v>
      </c>
      <c r="N16" s="2">
        <f t="shared" si="3"/>
        <v>481.45093300000002</v>
      </c>
      <c r="O16" s="2">
        <f t="shared" si="3"/>
        <v>502.64602200000002</v>
      </c>
      <c r="P16" s="2">
        <f t="shared" si="3"/>
        <v>502.85807899999998</v>
      </c>
      <c r="Q16" s="2">
        <f t="shared" si="3"/>
        <v>512.35321399999998</v>
      </c>
      <c r="R16" s="2">
        <f t="shared" si="3"/>
        <v>533.75100399999997</v>
      </c>
      <c r="S16" s="2">
        <f t="shared" si="3"/>
        <v>537.75172799999996</v>
      </c>
      <c r="T16" s="2">
        <f t="shared" si="3"/>
        <v>556.04773899999998</v>
      </c>
      <c r="U16" s="2">
        <f t="shared" si="3"/>
        <v>557.10936600000002</v>
      </c>
      <c r="V16" s="2">
        <f t="shared" si="3"/>
        <v>574.90093100000001</v>
      </c>
      <c r="W16" s="2">
        <f t="shared" si="3"/>
        <v>602.61808799999994</v>
      </c>
      <c r="X16" s="2">
        <f t="shared" si="3"/>
        <v>611.83893899999998</v>
      </c>
      <c r="Y16" s="2">
        <f t="shared" si="3"/>
        <v>626.68324800000005</v>
      </c>
      <c r="Z16" s="2">
        <f t="shared" si="3"/>
        <v>642.48705500000005</v>
      </c>
      <c r="AA16" s="2">
        <f t="shared" si="3"/>
        <v>662.57146999999998</v>
      </c>
      <c r="AB16" s="2">
        <f t="shared" si="3"/>
        <v>695.25671199999999</v>
      </c>
      <c r="AC16" s="2">
        <f t="shared" si="3"/>
        <v>704.86125300000003</v>
      </c>
      <c r="AD16" s="2">
        <f t="shared" si="3"/>
        <v>716.37376500000005</v>
      </c>
      <c r="AE16" s="2">
        <f t="shared" si="3"/>
        <v>730.10040400000003</v>
      </c>
      <c r="AF16" s="2">
        <f t="shared" si="3"/>
        <v>747.34283600000003</v>
      </c>
      <c r="AG16" s="2">
        <f t="shared" si="3"/>
        <v>767.40806799999996</v>
      </c>
      <c r="AH16" s="2">
        <f t="shared" si="3"/>
        <v>783.41518399999995</v>
      </c>
      <c r="AI16" s="2">
        <f t="shared" si="3"/>
        <v>784.10062200000004</v>
      </c>
      <c r="AJ16" s="2">
        <f t="shared" si="3"/>
        <v>793.77328699999998</v>
      </c>
      <c r="AK16" s="2">
        <f t="shared" si="3"/>
        <v>811.47450200000003</v>
      </c>
      <c r="AL16" s="2">
        <f t="shared" si="3"/>
        <v>823.45093599999996</v>
      </c>
      <c r="AM16" s="2">
        <f t="shared" si="3"/>
        <v>836.45673999999997</v>
      </c>
      <c r="AN16" s="2">
        <f t="shared" si="3"/>
        <v>850.29891399999997</v>
      </c>
      <c r="AO16" s="2">
        <f t="shared" si="3"/>
        <v>863.76052800000002</v>
      </c>
      <c r="AP16" s="2">
        <f t="shared" si="3"/>
        <v>869.10927700000002</v>
      </c>
      <c r="AQ16" s="2">
        <f t="shared" si="3"/>
        <v>883.85863500000005</v>
      </c>
      <c r="AR16" s="2">
        <f t="shared" si="3"/>
        <v>893.01218800000004</v>
      </c>
      <c r="AS16" s="2">
        <f t="shared" si="3"/>
        <v>899.83370500000001</v>
      </c>
      <c r="AT16" s="2">
        <f t="shared" si="3"/>
        <v>905.62083399999995</v>
      </c>
      <c r="AU16" s="2">
        <f t="shared" si="3"/>
        <v>908.08009800000002</v>
      </c>
      <c r="AV16" s="2">
        <f t="shared" si="3"/>
        <v>915.14784099999997</v>
      </c>
      <c r="AW16" s="2">
        <f t="shared" si="3"/>
        <v>924.22723599999995</v>
      </c>
      <c r="AX16" s="2">
        <f t="shared" si="3"/>
        <v>934.14203099999997</v>
      </c>
      <c r="AY16" s="2">
        <f t="shared" si="3"/>
        <v>946.776746</v>
      </c>
      <c r="AZ16" s="2">
        <f t="shared" si="3"/>
        <v>956.75636099999997</v>
      </c>
      <c r="BA16" s="2">
        <f t="shared" si="3"/>
        <v>971.77348500000005</v>
      </c>
      <c r="BB16" s="2">
        <f t="shared" si="3"/>
        <v>978.46486500000003</v>
      </c>
      <c r="BC16" s="2">
        <f t="shared" si="3"/>
        <v>997.18877499999996</v>
      </c>
      <c r="BD16" s="2">
        <f t="shared" si="3"/>
        <v>1007.77543</v>
      </c>
    </row>
    <row r="17" spans="1:1" x14ac:dyDescent="0.2">
      <c r="A17" s="7" t="s">
        <v>394</v>
      </c>
    </row>
    <row r="36" spans="1:60" ht="18" x14ac:dyDescent="0.2">
      <c r="A36" s="10" t="s">
        <v>27</v>
      </c>
      <c r="B36" s="11"/>
      <c r="C36" s="11"/>
      <c r="D36" s="11"/>
      <c r="E36" s="11"/>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60" x14ac:dyDescent="0.2">
      <c r="A37" s="12"/>
      <c r="B37" s="12"/>
      <c r="C37" s="12"/>
      <c r="D37" s="12"/>
      <c r="E37" s="12"/>
    </row>
    <row r="38" spans="1:60" x14ac:dyDescent="0.2">
      <c r="A38" s="14" t="s">
        <v>7</v>
      </c>
      <c r="B38" s="12"/>
      <c r="C38" s="12"/>
      <c r="D38" s="12"/>
      <c r="E38" s="12"/>
    </row>
    <row r="39" spans="1:60" x14ac:dyDescent="0.2">
      <c r="A39" s="109" t="s">
        <v>222</v>
      </c>
      <c r="C39" s="146" t="s">
        <v>390</v>
      </c>
      <c r="D39" s="15"/>
      <c r="BH39" s="43"/>
    </row>
    <row r="40" spans="1:60" x14ac:dyDescent="0.2">
      <c r="A40" s="9"/>
      <c r="B40" s="8"/>
      <c r="C40" s="8"/>
      <c r="D40" s="8"/>
      <c r="E40" s="8"/>
    </row>
    <row r="41" spans="1:60" ht="12.75" customHeight="1" x14ac:dyDescent="0.2">
      <c r="A41" s="48" t="s">
        <v>13</v>
      </c>
      <c r="B41" s="48" t="s">
        <v>6</v>
      </c>
      <c r="C41" s="48" t="s">
        <v>5</v>
      </c>
      <c r="D41" s="48" t="s">
        <v>48</v>
      </c>
      <c r="E41" s="48" t="s">
        <v>49</v>
      </c>
      <c r="F41" s="48">
        <v>1961</v>
      </c>
      <c r="G41" s="48">
        <v>1962</v>
      </c>
      <c r="H41" s="48">
        <v>1963</v>
      </c>
      <c r="I41" s="48">
        <v>1964</v>
      </c>
      <c r="J41" s="48">
        <v>1965</v>
      </c>
      <c r="K41" s="48">
        <v>1966</v>
      </c>
      <c r="L41" s="48">
        <v>1967</v>
      </c>
      <c r="M41" s="48">
        <v>1968</v>
      </c>
      <c r="N41" s="48">
        <v>1969</v>
      </c>
      <c r="O41" s="48">
        <v>1970</v>
      </c>
      <c r="P41" s="48">
        <v>1971</v>
      </c>
      <c r="Q41" s="48">
        <v>1972</v>
      </c>
      <c r="R41" s="48">
        <v>1973</v>
      </c>
      <c r="S41" s="48">
        <v>1974</v>
      </c>
      <c r="T41" s="48">
        <v>1975</v>
      </c>
      <c r="U41" s="48">
        <v>1976</v>
      </c>
      <c r="V41" s="48">
        <v>1977</v>
      </c>
      <c r="W41" s="48">
        <v>1978</v>
      </c>
      <c r="X41" s="48">
        <v>1979</v>
      </c>
      <c r="Y41" s="48">
        <v>1980</v>
      </c>
      <c r="Z41" s="48">
        <v>1981</v>
      </c>
      <c r="AA41" s="48">
        <v>1982</v>
      </c>
      <c r="AB41" s="48">
        <v>1983</v>
      </c>
      <c r="AC41" s="48">
        <v>1984</v>
      </c>
      <c r="AD41" s="48">
        <v>1985</v>
      </c>
      <c r="AE41" s="48">
        <v>1986</v>
      </c>
      <c r="AF41" s="48">
        <v>1987</v>
      </c>
      <c r="AG41" s="48">
        <v>1988</v>
      </c>
      <c r="AH41" s="48">
        <v>1989</v>
      </c>
      <c r="AI41" s="48">
        <v>1990</v>
      </c>
      <c r="AJ41" s="48">
        <v>1991</v>
      </c>
      <c r="AK41" s="48">
        <v>1992</v>
      </c>
      <c r="AL41" s="48">
        <v>1993</v>
      </c>
      <c r="AM41" s="48">
        <v>1994</v>
      </c>
      <c r="AN41" s="48">
        <v>1995</v>
      </c>
      <c r="AO41" s="48">
        <v>1996</v>
      </c>
      <c r="AP41" s="48">
        <v>1997</v>
      </c>
      <c r="AQ41" s="48">
        <v>1998</v>
      </c>
      <c r="AR41" s="48">
        <v>1999</v>
      </c>
      <c r="AS41" s="48">
        <v>2000</v>
      </c>
      <c r="AT41" s="48">
        <v>2001</v>
      </c>
      <c r="AU41" s="48">
        <v>2002</v>
      </c>
      <c r="AV41" s="48">
        <v>2003</v>
      </c>
      <c r="AW41" s="48">
        <v>2004</v>
      </c>
      <c r="AX41" s="48">
        <v>2005</v>
      </c>
      <c r="AY41" s="48">
        <v>2006</v>
      </c>
      <c r="AZ41" s="48">
        <v>2007</v>
      </c>
      <c r="BA41" s="48">
        <v>2008</v>
      </c>
      <c r="BB41" s="48">
        <v>2009</v>
      </c>
      <c r="BC41" s="48">
        <v>2010</v>
      </c>
      <c r="BD41" s="48">
        <v>2011</v>
      </c>
      <c r="BE41" s="48">
        <v>2012</v>
      </c>
    </row>
    <row r="42" spans="1:60" x14ac:dyDescent="0.2">
      <c r="A42" s="4" t="s">
        <v>10</v>
      </c>
      <c r="B42" s="4" t="s">
        <v>234</v>
      </c>
      <c r="C42" s="4" t="s">
        <v>15</v>
      </c>
      <c r="D42" s="4" t="s">
        <v>13</v>
      </c>
      <c r="E42" s="4" t="s">
        <v>234</v>
      </c>
      <c r="F42" s="1">
        <v>1276.6750099999999</v>
      </c>
      <c r="G42" s="1">
        <v>1280.8478</v>
      </c>
      <c r="H42" s="1">
        <v>1290.89841</v>
      </c>
      <c r="I42" s="1">
        <v>1295.1938700000001</v>
      </c>
      <c r="J42" s="1">
        <v>1301.16533</v>
      </c>
      <c r="K42" s="1">
        <v>1299.7258899999999</v>
      </c>
      <c r="L42" s="1">
        <v>1304.22747</v>
      </c>
      <c r="M42" s="1">
        <v>1314.8503500000002</v>
      </c>
      <c r="N42" s="1">
        <v>1333.2802300000001</v>
      </c>
      <c r="O42" s="1">
        <v>1330.6745700000001</v>
      </c>
      <c r="P42" s="1">
        <v>1328.0883600000002</v>
      </c>
      <c r="Q42" s="1">
        <v>1326.4061999999999</v>
      </c>
      <c r="R42" s="1">
        <v>1333.0376000000001</v>
      </c>
      <c r="S42" s="1">
        <v>1333.9639</v>
      </c>
      <c r="T42" s="1">
        <v>1333.3886</v>
      </c>
      <c r="U42" s="1">
        <v>1336.1841999999999</v>
      </c>
      <c r="V42" s="1">
        <v>1332.5200199999999</v>
      </c>
      <c r="W42" s="1">
        <v>1336.7115200000001</v>
      </c>
      <c r="X42" s="1">
        <v>1339.44526</v>
      </c>
      <c r="Y42" s="1">
        <v>1338.84005</v>
      </c>
      <c r="Z42" s="1">
        <v>1337.25594</v>
      </c>
      <c r="AA42" s="1">
        <v>1348.7842599999999</v>
      </c>
      <c r="AB42" s="1">
        <v>1352.77601</v>
      </c>
      <c r="AC42" s="1">
        <v>1368.7986000000001</v>
      </c>
      <c r="AD42" s="1">
        <v>1382.9916000000001</v>
      </c>
      <c r="AE42" s="1">
        <v>1391.9511</v>
      </c>
      <c r="AF42" s="1">
        <v>1393.7766999999999</v>
      </c>
      <c r="AG42" s="1">
        <v>1396.2029</v>
      </c>
      <c r="AH42" s="1">
        <v>1396.9183</v>
      </c>
      <c r="AI42" s="1">
        <v>1399.7067</v>
      </c>
      <c r="AJ42" s="1">
        <v>1402.2227</v>
      </c>
      <c r="AK42" s="1">
        <v>1400.5979</v>
      </c>
      <c r="AL42" s="1">
        <v>1398.5123999999998</v>
      </c>
      <c r="AM42" s="1">
        <v>1396.4502</v>
      </c>
      <c r="AN42" s="1">
        <v>1391.7856000000002</v>
      </c>
      <c r="AO42" s="1">
        <v>1382.6596999999999</v>
      </c>
      <c r="AP42" s="1">
        <v>1386.0495000000001</v>
      </c>
      <c r="AQ42" s="1">
        <v>1386.9876999999999</v>
      </c>
      <c r="AR42" s="1">
        <v>1383.9208000000001</v>
      </c>
      <c r="AS42" s="1">
        <v>1381.0286999999998</v>
      </c>
      <c r="AT42" s="1">
        <v>1379.8987199999999</v>
      </c>
      <c r="AU42" s="1">
        <v>1376.9100800000001</v>
      </c>
      <c r="AV42" s="1">
        <v>1382.5033100000001</v>
      </c>
      <c r="AW42" s="1">
        <v>1386.0283300000001</v>
      </c>
      <c r="AX42" s="1">
        <v>1390.9672800000001</v>
      </c>
      <c r="AY42" s="1">
        <v>1380.6835100000001</v>
      </c>
      <c r="AZ42" s="1">
        <v>1379.19182</v>
      </c>
      <c r="BA42" s="1">
        <v>1383.1049599999999</v>
      </c>
      <c r="BB42" s="1">
        <v>1379.43344</v>
      </c>
      <c r="BC42" s="1">
        <v>1374.9019499999999</v>
      </c>
      <c r="BD42" s="1">
        <v>1382.9026299999998</v>
      </c>
      <c r="BE42" s="1">
        <v>1395.8945000000001</v>
      </c>
    </row>
    <row r="43" spans="1:60" x14ac:dyDescent="0.2">
      <c r="A43" s="5" t="s">
        <v>10</v>
      </c>
      <c r="B43" s="5" t="s">
        <v>235</v>
      </c>
      <c r="C43" s="5" t="s">
        <v>15</v>
      </c>
      <c r="D43" s="5" t="s">
        <v>13</v>
      </c>
      <c r="E43" s="5" t="s">
        <v>235</v>
      </c>
      <c r="F43" s="2">
        <v>88.452300000000008</v>
      </c>
      <c r="G43" s="2">
        <v>89.289699999999996</v>
      </c>
      <c r="H43" s="2">
        <v>88.6631</v>
      </c>
      <c r="I43" s="2">
        <v>88.963200000000001</v>
      </c>
      <c r="J43" s="2">
        <v>88.534399999999991</v>
      </c>
      <c r="K43" s="2">
        <v>88.329800000000006</v>
      </c>
      <c r="L43" s="2">
        <v>89.433199999999999</v>
      </c>
      <c r="M43" s="2">
        <v>91.128699999999995</v>
      </c>
      <c r="N43" s="2">
        <v>92.708300000000008</v>
      </c>
      <c r="O43" s="2">
        <v>94.466100000000012</v>
      </c>
      <c r="P43" s="2">
        <v>96.06689999999999</v>
      </c>
      <c r="Q43" s="2">
        <v>95.844300000000004</v>
      </c>
      <c r="R43" s="2">
        <v>96.151399999999995</v>
      </c>
      <c r="S43" s="2">
        <v>96.214500000000001</v>
      </c>
      <c r="T43" s="2">
        <v>96.420400000000001</v>
      </c>
      <c r="U43" s="2">
        <v>96.815300000000008</v>
      </c>
      <c r="V43" s="2">
        <v>97.913499999999999</v>
      </c>
      <c r="W43" s="2">
        <v>98.897300000000001</v>
      </c>
      <c r="X43" s="2">
        <v>99.992899999999992</v>
      </c>
      <c r="Y43" s="2">
        <v>101.41539999999999</v>
      </c>
      <c r="Z43" s="2">
        <v>101.82</v>
      </c>
      <c r="AA43" s="2">
        <v>102.3661</v>
      </c>
      <c r="AB43" s="2">
        <v>103.54660000000001</v>
      </c>
      <c r="AC43" s="2">
        <v>104.01</v>
      </c>
      <c r="AD43" s="2">
        <v>106.43310000000001</v>
      </c>
      <c r="AE43" s="2">
        <v>109.60080000000001</v>
      </c>
      <c r="AF43" s="2">
        <v>112.66</v>
      </c>
      <c r="AG43" s="2">
        <v>115.35599999999999</v>
      </c>
      <c r="AH43" s="2">
        <v>116.97760000000001</v>
      </c>
      <c r="AI43" s="2">
        <v>119.45230000000001</v>
      </c>
      <c r="AJ43" s="2">
        <v>120.75619999999999</v>
      </c>
      <c r="AK43" s="2">
        <v>122.6382</v>
      </c>
      <c r="AL43" s="2">
        <v>125.96239999999999</v>
      </c>
      <c r="AM43" s="2">
        <v>128.828</v>
      </c>
      <c r="AN43" s="2">
        <v>131.04079999999999</v>
      </c>
      <c r="AO43" s="2">
        <v>132.16810000000001</v>
      </c>
      <c r="AP43" s="2">
        <v>133.1755</v>
      </c>
      <c r="AQ43" s="2">
        <v>134.154</v>
      </c>
      <c r="AR43" s="2">
        <v>136.47599</v>
      </c>
      <c r="AS43" s="2">
        <v>137.7919</v>
      </c>
      <c r="AT43" s="2">
        <v>139.6018</v>
      </c>
      <c r="AU43" s="2">
        <v>140.71651</v>
      </c>
      <c r="AV43" s="2">
        <v>142.8921</v>
      </c>
      <c r="AW43" s="2">
        <v>145.84223</v>
      </c>
      <c r="AX43" s="2">
        <v>148.44593</v>
      </c>
      <c r="AY43" s="2">
        <v>149.15273000000002</v>
      </c>
      <c r="AZ43" s="2">
        <v>152.73339999999999</v>
      </c>
      <c r="BA43" s="2">
        <v>154.38754</v>
      </c>
      <c r="BB43" s="2">
        <v>156.72109</v>
      </c>
      <c r="BC43" s="2">
        <v>159.49095</v>
      </c>
      <c r="BD43" s="2">
        <v>162.36756</v>
      </c>
      <c r="BE43" s="2">
        <v>163.89347000000001</v>
      </c>
    </row>
    <row r="44" spans="1:60" x14ac:dyDescent="0.2">
      <c r="A44" s="6" t="s">
        <v>10</v>
      </c>
      <c r="B44" s="6" t="s">
        <v>237</v>
      </c>
      <c r="C44" s="6" t="s">
        <v>15</v>
      </c>
      <c r="D44" s="6" t="s">
        <v>13</v>
      </c>
      <c r="E44" s="6" t="s">
        <v>236</v>
      </c>
      <c r="F44" s="3">
        <v>3078.3775000000001</v>
      </c>
      <c r="G44" s="3">
        <v>3084.8037000000004</v>
      </c>
      <c r="H44" s="3">
        <v>3087.0769</v>
      </c>
      <c r="I44" s="3">
        <v>3092.8462000000004</v>
      </c>
      <c r="J44" s="3">
        <v>3102.4013999999997</v>
      </c>
      <c r="K44" s="3">
        <v>3112.8</v>
      </c>
      <c r="L44" s="3">
        <v>3121.0625</v>
      </c>
      <c r="M44" s="3">
        <v>3119.0014000000001</v>
      </c>
      <c r="N44" s="3">
        <v>3125.8782000000001</v>
      </c>
      <c r="O44" s="3">
        <v>3131.2988</v>
      </c>
      <c r="P44" s="3">
        <v>3144.3251</v>
      </c>
      <c r="Q44" s="3">
        <v>3157.1226000000001</v>
      </c>
      <c r="R44" s="3">
        <v>3170.5563999999999</v>
      </c>
      <c r="S44" s="3">
        <v>3179.3429999999998</v>
      </c>
      <c r="T44" s="3">
        <v>3185.5007999999998</v>
      </c>
      <c r="U44" s="3">
        <v>3182.0983999999999</v>
      </c>
      <c r="V44" s="3">
        <v>3184.2381399999999</v>
      </c>
      <c r="W44" s="3">
        <v>3183.0855899999997</v>
      </c>
      <c r="X44" s="3">
        <v>3190.5574300000003</v>
      </c>
      <c r="Y44" s="3">
        <v>3200.88708</v>
      </c>
      <c r="Z44" s="3">
        <v>3203.5400299999997</v>
      </c>
      <c r="AA44" s="3">
        <v>3208.3010800000002</v>
      </c>
      <c r="AB44" s="3">
        <v>3213.1969199999999</v>
      </c>
      <c r="AC44" s="3">
        <v>3224.5715699999996</v>
      </c>
      <c r="AD44" s="3">
        <v>3239.53042</v>
      </c>
      <c r="AE44" s="3">
        <v>3254.7517599999996</v>
      </c>
      <c r="AF44" s="3">
        <v>3265.3455099999996</v>
      </c>
      <c r="AG44" s="3">
        <v>3283.0703599999997</v>
      </c>
      <c r="AH44" s="3">
        <v>3294.2048999999997</v>
      </c>
      <c r="AI44" s="3">
        <v>3305.27405</v>
      </c>
      <c r="AJ44" s="3">
        <v>3310.4882000000002</v>
      </c>
      <c r="AK44" s="3">
        <v>3351.4395499999996</v>
      </c>
      <c r="AL44" s="3">
        <v>3380.8711899999998</v>
      </c>
      <c r="AM44" s="3">
        <v>3395.7841000000003</v>
      </c>
      <c r="AN44" s="3">
        <v>3394.7165</v>
      </c>
      <c r="AO44" s="3">
        <v>3405.1362999999997</v>
      </c>
      <c r="AP44" s="3">
        <v>3412.5861</v>
      </c>
      <c r="AQ44" s="3">
        <v>3415.7255</v>
      </c>
      <c r="AR44" s="3">
        <v>3409.9043999999999</v>
      </c>
      <c r="AS44" s="3">
        <v>3417.6423999999997</v>
      </c>
      <c r="AT44" s="3">
        <v>3416.5452999999998</v>
      </c>
      <c r="AU44" s="3">
        <v>3408.3404</v>
      </c>
      <c r="AV44" s="3">
        <v>3388.6547</v>
      </c>
      <c r="AW44" s="3">
        <v>3393.8232000000003</v>
      </c>
      <c r="AX44" s="3">
        <v>3388.2637</v>
      </c>
      <c r="AY44" s="3">
        <v>3383.8362000000002</v>
      </c>
      <c r="AZ44" s="3">
        <v>3380.9552000000003</v>
      </c>
      <c r="BA44" s="3">
        <v>3374.1386000000002</v>
      </c>
      <c r="BB44" s="3">
        <v>3363.8105399999999</v>
      </c>
      <c r="BC44" s="3">
        <v>3358.2402900000002</v>
      </c>
      <c r="BD44" s="3">
        <v>3362.6794399999999</v>
      </c>
      <c r="BE44" s="3">
        <v>3359.65859</v>
      </c>
    </row>
    <row r="48" spans="1:60" x14ac:dyDescent="0.2">
      <c r="E48" s="189" t="s">
        <v>352</v>
      </c>
      <c r="F48" s="189"/>
      <c r="G48" s="189"/>
    </row>
    <row r="49" spans="1:58" x14ac:dyDescent="0.2">
      <c r="E49" s="189"/>
      <c r="F49" s="189"/>
      <c r="G49" s="189"/>
    </row>
    <row r="50" spans="1:58" x14ac:dyDescent="0.2">
      <c r="E50" s="189"/>
      <c r="F50" s="189"/>
      <c r="G50" s="189"/>
    </row>
    <row r="51" spans="1:58" x14ac:dyDescent="0.2">
      <c r="E51" s="189"/>
      <c r="F51" s="189"/>
      <c r="G51" s="189"/>
    </row>
    <row r="52" spans="1:58" x14ac:dyDescent="0.2">
      <c r="E52" s="189"/>
      <c r="F52" s="189"/>
      <c r="G52" s="189"/>
    </row>
    <row r="53" spans="1:58" x14ac:dyDescent="0.2">
      <c r="E53" s="189"/>
      <c r="F53" s="189"/>
      <c r="G53" s="189"/>
    </row>
    <row r="54" spans="1:58" x14ac:dyDescent="0.2">
      <c r="E54" s="189"/>
      <c r="F54" s="189"/>
      <c r="G54" s="189"/>
    </row>
    <row r="55" spans="1:58" x14ac:dyDescent="0.2">
      <c r="E55" s="189"/>
      <c r="F55" s="189"/>
      <c r="G55" s="189"/>
    </row>
    <row r="56" spans="1:58" x14ac:dyDescent="0.2">
      <c r="E56" s="189"/>
      <c r="F56" s="189"/>
      <c r="G56" s="189"/>
    </row>
    <row r="57" spans="1:58" x14ac:dyDescent="0.2">
      <c r="E57" s="189"/>
      <c r="F57" s="189"/>
      <c r="G57" s="189"/>
    </row>
    <row r="58" spans="1:58" x14ac:dyDescent="0.2">
      <c r="E58" s="189"/>
      <c r="F58" s="189"/>
      <c r="G58" s="189"/>
    </row>
    <row r="59" spans="1:58" x14ac:dyDescent="0.2">
      <c r="E59" s="189"/>
      <c r="F59" s="189"/>
      <c r="G59" s="189"/>
    </row>
    <row r="60" spans="1:58" x14ac:dyDescent="0.2">
      <c r="E60" s="189"/>
      <c r="F60" s="189"/>
      <c r="G60" s="189"/>
    </row>
    <row r="63" spans="1:58" ht="18" x14ac:dyDescent="0.2">
      <c r="A63" s="10" t="s">
        <v>28</v>
      </c>
      <c r="B63" s="11"/>
      <c r="C63" s="11"/>
      <c r="D63" s="11"/>
      <c r="E63" s="11"/>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x14ac:dyDescent="0.2">
      <c r="A64" s="12"/>
      <c r="B64" s="12"/>
      <c r="C64" s="12"/>
      <c r="D64" s="12"/>
      <c r="E64" s="12"/>
    </row>
    <row r="65" spans="1:69" x14ac:dyDescent="0.2">
      <c r="A65" s="14" t="s">
        <v>7</v>
      </c>
      <c r="B65" s="12"/>
      <c r="C65" s="12"/>
      <c r="D65" s="12"/>
      <c r="E65" s="12"/>
    </row>
    <row r="66" spans="1:69" x14ac:dyDescent="0.2">
      <c r="A66" s="40" t="s">
        <v>39</v>
      </c>
      <c r="B66" s="39"/>
      <c r="C66" s="41" t="s">
        <v>40</v>
      </c>
      <c r="D66" s="37"/>
      <c r="E66" s="1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8"/>
      <c r="BI66" s="37"/>
      <c r="BJ66" s="37"/>
      <c r="BK66" s="37"/>
      <c r="BL66" s="37"/>
      <c r="BM66" s="37"/>
      <c r="BN66" s="37"/>
      <c r="BO66" s="37"/>
      <c r="BP66" s="37"/>
      <c r="BQ66" s="37"/>
    </row>
    <row r="67" spans="1:69" x14ac:dyDescent="0.2">
      <c r="A67" s="9"/>
      <c r="B67" s="8"/>
      <c r="C67" s="8"/>
      <c r="D67" s="8"/>
      <c r="E67" s="8"/>
    </row>
    <row r="68" spans="1:69" ht="12.75" customHeight="1" x14ac:dyDescent="0.2">
      <c r="A68" s="48" t="s">
        <v>4</v>
      </c>
      <c r="B68" s="48" t="s">
        <v>6</v>
      </c>
      <c r="C68" s="48" t="s">
        <v>5</v>
      </c>
      <c r="D68" s="48" t="s">
        <v>48</v>
      </c>
      <c r="E68" s="48" t="s">
        <v>49</v>
      </c>
      <c r="F68" s="48">
        <v>1961</v>
      </c>
      <c r="G68" s="48">
        <v>1962</v>
      </c>
      <c r="H68" s="48">
        <v>1963</v>
      </c>
      <c r="I68" s="48">
        <v>1964</v>
      </c>
      <c r="J68" s="48">
        <v>1965</v>
      </c>
      <c r="K68" s="48">
        <v>1966</v>
      </c>
      <c r="L68" s="48">
        <v>1967</v>
      </c>
      <c r="M68" s="48">
        <v>1968</v>
      </c>
      <c r="N68" s="48">
        <v>1969</v>
      </c>
      <c r="O68" s="48">
        <v>1970</v>
      </c>
      <c r="P68" s="48">
        <v>1971</v>
      </c>
      <c r="Q68" s="48">
        <v>1972</v>
      </c>
      <c r="R68" s="48">
        <v>1973</v>
      </c>
      <c r="S68" s="48">
        <v>1974</v>
      </c>
      <c r="T68" s="48">
        <v>1975</v>
      </c>
      <c r="U68" s="48">
        <v>1976</v>
      </c>
      <c r="V68" s="48">
        <v>1977</v>
      </c>
      <c r="W68" s="48">
        <v>1978</v>
      </c>
      <c r="X68" s="48">
        <v>1979</v>
      </c>
      <c r="Y68" s="48">
        <v>1980</v>
      </c>
      <c r="Z68" s="48">
        <v>1981</v>
      </c>
      <c r="AA68" s="48">
        <v>1982</v>
      </c>
      <c r="AB68" s="48">
        <v>1983</v>
      </c>
      <c r="AC68" s="48">
        <v>1984</v>
      </c>
      <c r="AD68" s="48">
        <v>1985</v>
      </c>
      <c r="AE68" s="48">
        <v>1986</v>
      </c>
      <c r="AF68" s="48">
        <v>1987</v>
      </c>
      <c r="AG68" s="48">
        <v>1988</v>
      </c>
      <c r="AH68" s="48">
        <v>1989</v>
      </c>
      <c r="AI68" s="48">
        <v>1990</v>
      </c>
      <c r="AJ68" s="48">
        <v>1991</v>
      </c>
      <c r="AK68" s="48">
        <v>1992</v>
      </c>
      <c r="AL68" s="48">
        <v>1993</v>
      </c>
      <c r="AM68" s="48">
        <v>1994</v>
      </c>
      <c r="AN68" s="48">
        <v>1995</v>
      </c>
      <c r="AO68" s="48">
        <v>1996</v>
      </c>
      <c r="AP68" s="48">
        <v>1997</v>
      </c>
      <c r="AQ68" s="48">
        <v>1998</v>
      </c>
      <c r="AR68" s="48">
        <v>1999</v>
      </c>
      <c r="AS68" s="48">
        <v>2000</v>
      </c>
      <c r="AT68" s="48">
        <v>2001</v>
      </c>
      <c r="AU68" s="48">
        <v>2002</v>
      </c>
      <c r="AV68" s="48">
        <v>2003</v>
      </c>
      <c r="AW68" s="48">
        <v>2004</v>
      </c>
      <c r="AX68" s="48">
        <v>2005</v>
      </c>
      <c r="AY68" s="48">
        <v>2006</v>
      </c>
      <c r="AZ68" s="48">
        <v>2007</v>
      </c>
      <c r="BA68" s="48">
        <v>2008</v>
      </c>
      <c r="BB68" s="48">
        <v>2009</v>
      </c>
      <c r="BC68" s="48">
        <v>2010</v>
      </c>
      <c r="BD68" s="48">
        <v>2011</v>
      </c>
      <c r="BE68" s="48">
        <v>2012</v>
      </c>
      <c r="BF68" s="142">
        <v>2013</v>
      </c>
    </row>
    <row r="69" spans="1:69" x14ac:dyDescent="0.2">
      <c r="A69" s="4" t="s">
        <v>110</v>
      </c>
      <c r="B69" s="4" t="s">
        <v>13</v>
      </c>
      <c r="C69" s="4" t="s">
        <v>15</v>
      </c>
      <c r="D69" s="4" t="s">
        <v>110</v>
      </c>
      <c r="E69" s="4" t="s">
        <v>12</v>
      </c>
      <c r="F69" s="1">
        <f>Data!F12</f>
        <v>204.20945</v>
      </c>
      <c r="G69" s="1">
        <f>Data!G12</f>
        <v>207.554518</v>
      </c>
      <c r="H69" s="1">
        <f>Data!H12</f>
        <v>206.13023999999999</v>
      </c>
      <c r="I69" s="1">
        <f>Data!I12</f>
        <v>216.539177</v>
      </c>
      <c r="J69" s="1">
        <f>Data!J12</f>
        <v>216.97976199999999</v>
      </c>
      <c r="K69" s="1">
        <f>Data!K12</f>
        <v>215.76695900000001</v>
      </c>
      <c r="L69" s="1">
        <f>Data!L12</f>
        <v>219.74937800000001</v>
      </c>
      <c r="M69" s="1">
        <f>Data!M12</f>
        <v>224.87505300000001</v>
      </c>
      <c r="N69" s="1">
        <f>Data!N12</f>
        <v>217.750101</v>
      </c>
      <c r="O69" s="1">
        <f>Data!O12</f>
        <v>207.979029</v>
      </c>
      <c r="P69" s="1">
        <f>Data!P12</f>
        <v>213.92416699999998</v>
      </c>
      <c r="Q69" s="1">
        <f>Data!Q12</f>
        <v>213.76207199999999</v>
      </c>
      <c r="R69" s="1">
        <f>Data!R12</f>
        <v>219.37491299999999</v>
      </c>
      <c r="S69" s="1">
        <f>Data!S12</f>
        <v>222.11796699999999</v>
      </c>
      <c r="T69" s="1">
        <f>Data!T12</f>
        <v>226.617018</v>
      </c>
      <c r="U69" s="1">
        <f>Data!U12</f>
        <v>234.418092</v>
      </c>
      <c r="V69" s="1">
        <f>Data!V12</f>
        <v>228.57784700000002</v>
      </c>
      <c r="W69" s="1">
        <f>Data!W12</f>
        <v>229.63507300000001</v>
      </c>
      <c r="X69" s="1">
        <f>Data!X12</f>
        <v>228.38177900000002</v>
      </c>
      <c r="Y69" s="1">
        <f>Data!Y12</f>
        <v>237.251982</v>
      </c>
      <c r="Z69" s="1">
        <f>Data!Z12</f>
        <v>239.16563399999998</v>
      </c>
      <c r="AA69" s="1">
        <f>Data!AA12</f>
        <v>238.48024900000001</v>
      </c>
      <c r="AB69" s="1">
        <f>Data!AB12</f>
        <v>230.29162299999999</v>
      </c>
      <c r="AC69" s="1">
        <f>Data!AC12</f>
        <v>230.771567</v>
      </c>
      <c r="AD69" s="1">
        <f>Data!AD12</f>
        <v>229.99964600000001</v>
      </c>
      <c r="AE69" s="1">
        <f>Data!AE12</f>
        <v>227.751914</v>
      </c>
      <c r="AF69" s="1">
        <f>Data!AF12</f>
        <v>220.55482899999998</v>
      </c>
      <c r="AG69" s="1">
        <f>Data!AG12</f>
        <v>218.37734800000001</v>
      </c>
      <c r="AH69" s="1">
        <f>Data!AH12</f>
        <v>226.787295</v>
      </c>
      <c r="AI69" s="1">
        <f>Data!AI12</f>
        <v>231.26251300000001</v>
      </c>
      <c r="AJ69" s="1">
        <f>Data!AJ12</f>
        <v>223.34898899999999</v>
      </c>
      <c r="AK69" s="1">
        <f>Data!AK12</f>
        <v>222.48396299999999</v>
      </c>
      <c r="AL69" s="1">
        <f>Data!AL12</f>
        <v>222.94562400000001</v>
      </c>
      <c r="AM69" s="1">
        <f>Data!AM12</f>
        <v>215.11844600000001</v>
      </c>
      <c r="AN69" s="1">
        <f>Data!AN12</f>
        <v>216.16248100000001</v>
      </c>
      <c r="AO69" s="1">
        <f>Data!AO12</f>
        <v>226.86208199999999</v>
      </c>
      <c r="AP69" s="1">
        <f>Data!AP12</f>
        <v>226.266277</v>
      </c>
      <c r="AQ69" s="1">
        <f>Data!AQ12</f>
        <v>220.10748800000002</v>
      </c>
      <c r="AR69" s="1">
        <f>Data!AR12</f>
        <v>213.33800600000001</v>
      </c>
      <c r="AS69" s="1">
        <f>Data!AS12</f>
        <v>215.43713099999999</v>
      </c>
      <c r="AT69" s="1">
        <f>Data!AT12</f>
        <v>214.611366</v>
      </c>
      <c r="AU69" s="1">
        <f>Data!AU12</f>
        <v>213.81689600000001</v>
      </c>
      <c r="AV69" s="1">
        <f>Data!AV12</f>
        <v>207.699862</v>
      </c>
      <c r="AW69" s="1">
        <f>Data!AW12</f>
        <v>216.56945149999999</v>
      </c>
      <c r="AX69" s="1">
        <f>Data!AX12</f>
        <v>219.572765</v>
      </c>
      <c r="AY69" s="1">
        <f>Data!AY12</f>
        <v>211.19489300000001</v>
      </c>
      <c r="AZ69" s="1">
        <f>Data!AZ12</f>
        <v>216.7096722</v>
      </c>
      <c r="BA69" s="1">
        <f>Data!BA12</f>
        <v>222.27914699999999</v>
      </c>
      <c r="BB69" s="1">
        <f>Data!BB12</f>
        <v>224.63401199999998</v>
      </c>
      <c r="BC69" s="1">
        <f>Data!BC12</f>
        <v>217.12331302000001</v>
      </c>
      <c r="BD69" s="1">
        <f>Data!BD12</f>
        <v>220.32925246000002</v>
      </c>
      <c r="BE69" s="1">
        <f>Data!BE12</f>
        <v>217.63078542</v>
      </c>
      <c r="BF69" s="1">
        <f>Data!BF12</f>
        <v>219.04670612000001</v>
      </c>
    </row>
    <row r="70" spans="1:69" x14ac:dyDescent="0.2">
      <c r="A70" s="5" t="s">
        <v>116</v>
      </c>
      <c r="B70" s="5" t="s">
        <v>13</v>
      </c>
      <c r="C70" s="5" t="s">
        <v>15</v>
      </c>
      <c r="D70" s="5" t="s">
        <v>116</v>
      </c>
      <c r="E70" s="5" t="s">
        <v>12</v>
      </c>
      <c r="F70" s="2">
        <f>Data!F15</f>
        <v>105.559708</v>
      </c>
      <c r="G70" s="2">
        <f>Data!G15</f>
        <v>103.496674</v>
      </c>
      <c r="H70" s="2">
        <f>Data!H15</f>
        <v>108.427548</v>
      </c>
      <c r="I70" s="2">
        <f>Data!I15</f>
        <v>107.9252</v>
      </c>
      <c r="J70" s="2">
        <f>Data!J15</f>
        <v>106.676579</v>
      </c>
      <c r="K70" s="2">
        <f>Data!K15</f>
        <v>111.241045</v>
      </c>
      <c r="L70" s="2">
        <f>Data!L15</f>
        <v>112.45775399999999</v>
      </c>
      <c r="M70" s="2">
        <f>Data!M15</f>
        <v>111.67783800000001</v>
      </c>
      <c r="N70" s="2">
        <f>Data!N15</f>
        <v>111.33808000000001</v>
      </c>
      <c r="O70" s="2">
        <f>Data!O15</f>
        <v>113.07617900000001</v>
      </c>
      <c r="P70" s="2">
        <f>Data!P15</f>
        <v>118.19515700000001</v>
      </c>
      <c r="Q70" s="2">
        <f>Data!Q15</f>
        <v>114.947847</v>
      </c>
      <c r="R70" s="2">
        <f>Data!R15</f>
        <v>116.943608</v>
      </c>
      <c r="S70" s="2">
        <f>Data!S15</f>
        <v>119.86245699999999</v>
      </c>
      <c r="T70" s="2">
        <f>Data!T15</f>
        <v>121.483621</v>
      </c>
      <c r="U70" s="2">
        <f>Data!U15</f>
        <v>124.209113</v>
      </c>
      <c r="V70" s="2">
        <f>Data!V15</f>
        <v>125.249315</v>
      </c>
      <c r="W70" s="2">
        <f>Data!W15</f>
        <v>124.72962200000001</v>
      </c>
      <c r="X70" s="2">
        <f>Data!X15</f>
        <v>123.679562</v>
      </c>
      <c r="Y70" s="2">
        <f>Data!Y15</f>
        <v>125.776355</v>
      </c>
      <c r="Z70" s="2">
        <f>Data!Z15</f>
        <v>127.89503000000001</v>
      </c>
      <c r="AA70" s="2">
        <f>Data!AA15</f>
        <v>124.39077400000001</v>
      </c>
      <c r="AB70" s="2">
        <f>Data!AB15</f>
        <v>117.848186</v>
      </c>
      <c r="AC70" s="2">
        <f>Data!AC15</f>
        <v>127.76395600000001</v>
      </c>
      <c r="AD70" s="2">
        <f>Data!AD15</f>
        <v>130.51243099999999</v>
      </c>
      <c r="AE70" s="2">
        <f>Data!AE15</f>
        <v>131.803709</v>
      </c>
      <c r="AF70" s="2">
        <f>Data!AF15</f>
        <v>129.97205099999999</v>
      </c>
      <c r="AG70" s="2">
        <f>Data!AG15</f>
        <v>130.01030850000001</v>
      </c>
      <c r="AH70" s="2">
        <f>Data!AH15</f>
        <v>131.78291000000002</v>
      </c>
      <c r="AI70" s="2">
        <f>Data!AI15</f>
        <v>131.03792100000001</v>
      </c>
      <c r="AJ70" s="2">
        <f>Data!AJ15</f>
        <v>133.76103099999997</v>
      </c>
      <c r="AK70" s="2">
        <f>Data!AK15</f>
        <v>136.771096</v>
      </c>
      <c r="AL70" s="2">
        <f>Data!AL15</f>
        <v>131.35680499999998</v>
      </c>
      <c r="AM70" s="2">
        <f>Data!AM15</f>
        <v>137.98693700000001</v>
      </c>
      <c r="AN70" s="2">
        <f>Data!AN15</f>
        <v>135.80115000000001</v>
      </c>
      <c r="AO70" s="2">
        <f>Data!AO15</f>
        <v>139.606606</v>
      </c>
      <c r="AP70" s="2">
        <f>Data!AP15</f>
        <v>141.12101800000002</v>
      </c>
      <c r="AQ70" s="2">
        <f>Data!AQ15</f>
        <v>138.816383</v>
      </c>
      <c r="AR70" s="2">
        <f>Data!AR15</f>
        <v>137.22147200000001</v>
      </c>
      <c r="AS70" s="2">
        <f>Data!AS15</f>
        <v>137.00457900000001</v>
      </c>
      <c r="AT70" s="2">
        <f>Data!AT15</f>
        <v>137.52832899999999</v>
      </c>
      <c r="AU70" s="2">
        <f>Data!AU15</f>
        <v>137.60911300000001</v>
      </c>
      <c r="AV70" s="2">
        <f>Data!AV15</f>
        <v>144.700863</v>
      </c>
      <c r="AW70" s="2">
        <f>Data!AW15</f>
        <v>147.453654</v>
      </c>
      <c r="AX70" s="2">
        <f>Data!AX15</f>
        <v>148.03532300000001</v>
      </c>
      <c r="AY70" s="2">
        <f>Data!AY15</f>
        <v>146.74068599999998</v>
      </c>
      <c r="AZ70" s="2">
        <f>Data!AZ15</f>
        <v>158.39000759999999</v>
      </c>
      <c r="BA70" s="2">
        <f>Data!BA15</f>
        <v>162.68915159999997</v>
      </c>
      <c r="BB70" s="2">
        <f>Data!BB15</f>
        <v>158.74322750000002</v>
      </c>
      <c r="BC70" s="2">
        <f>Data!BC15</f>
        <v>164.03104393000001</v>
      </c>
      <c r="BD70" s="2">
        <f>Data!BD15</f>
        <v>171.69195816999999</v>
      </c>
      <c r="BE70" s="2">
        <f>Data!BE15</f>
        <v>179.21899033</v>
      </c>
      <c r="BF70" s="2">
        <f>Data!BF15</f>
        <v>185.12134275</v>
      </c>
    </row>
    <row r="71" spans="1:69" x14ac:dyDescent="0.2">
      <c r="A71" s="5" t="s">
        <v>120</v>
      </c>
      <c r="B71" s="5" t="s">
        <v>13</v>
      </c>
      <c r="C71" s="5" t="s">
        <v>15</v>
      </c>
      <c r="D71" s="5" t="s">
        <v>121</v>
      </c>
      <c r="E71" s="5" t="s">
        <v>12</v>
      </c>
      <c r="F71" s="2">
        <f>Data!F18</f>
        <v>115.365135</v>
      </c>
      <c r="G71" s="2">
        <f>Data!G18</f>
        <v>119.45241899999999</v>
      </c>
      <c r="H71" s="2">
        <f>Data!H18</f>
        <v>120.151882</v>
      </c>
      <c r="I71" s="2">
        <f>Data!I18</f>
        <v>125.0561</v>
      </c>
      <c r="J71" s="2">
        <f>Data!J18</f>
        <v>124.828874</v>
      </c>
      <c r="K71" s="2">
        <f>Data!K18</f>
        <v>125.68051700000001</v>
      </c>
      <c r="L71" s="2">
        <f>Data!L18</f>
        <v>127.53765399999999</v>
      </c>
      <c r="M71" s="2">
        <f>Data!M18</f>
        <v>129.26499200000001</v>
      </c>
      <c r="N71" s="2">
        <f>Data!N18</f>
        <v>131.137551</v>
      </c>
      <c r="O71" s="2">
        <f>Data!O18</f>
        <v>132.87322700000001</v>
      </c>
      <c r="P71" s="2">
        <f>Data!P18</f>
        <v>134.51398600000002</v>
      </c>
      <c r="Q71" s="2">
        <f>Data!Q18</f>
        <v>132.19799499999999</v>
      </c>
      <c r="R71" s="2">
        <f>Data!R18</f>
        <v>136.57262800000001</v>
      </c>
      <c r="S71" s="2">
        <f>Data!S18</f>
        <v>136.88792900000001</v>
      </c>
      <c r="T71" s="2">
        <f>Data!T18</f>
        <v>141.72933399999999</v>
      </c>
      <c r="U71" s="2">
        <f>Data!U18</f>
        <v>141.86023399999999</v>
      </c>
      <c r="V71" s="2">
        <f>Data!V18</f>
        <v>143.66382899999999</v>
      </c>
      <c r="W71" s="2">
        <f>Data!W18</f>
        <v>143.50365199999999</v>
      </c>
      <c r="X71" s="2">
        <f>Data!X18</f>
        <v>141.11809500000001</v>
      </c>
      <c r="Y71" s="2">
        <f>Data!Y18</f>
        <v>144.412384</v>
      </c>
      <c r="Z71" s="2">
        <f>Data!Z18</f>
        <v>145.04724999999999</v>
      </c>
      <c r="AA71" s="2">
        <f>Data!AA18</f>
        <v>141.57429099999999</v>
      </c>
      <c r="AB71" s="2">
        <f>Data!AB18</f>
        <v>142.83003500000001</v>
      </c>
      <c r="AC71" s="2">
        <f>Data!AC18</f>
        <v>144.24255400000001</v>
      </c>
      <c r="AD71" s="2">
        <f>Data!AD18</f>
        <v>143.73987199999999</v>
      </c>
      <c r="AE71" s="2">
        <f>Data!AE18</f>
        <v>144.470742</v>
      </c>
      <c r="AF71" s="2">
        <f>Data!AF18</f>
        <v>141.324376</v>
      </c>
      <c r="AG71" s="2">
        <f>Data!AG18</f>
        <v>146.40255999999999</v>
      </c>
      <c r="AH71" s="2">
        <f>Data!AH18</f>
        <v>148.932817</v>
      </c>
      <c r="AI71" s="2">
        <f>Data!AI18</f>
        <v>146.96008499999999</v>
      </c>
      <c r="AJ71" s="2">
        <f>Data!AJ18</f>
        <v>146.72073900000001</v>
      </c>
      <c r="AK71" s="2">
        <f>Data!AK18</f>
        <v>147.374854</v>
      </c>
      <c r="AL71" s="2">
        <f>Data!AL18</f>
        <v>146.49129000000002</v>
      </c>
      <c r="AM71" s="2">
        <f>Data!AM18</f>
        <v>147.28807699999999</v>
      </c>
      <c r="AN71" s="2">
        <f>Data!AN18</f>
        <v>149.594179</v>
      </c>
      <c r="AO71" s="2">
        <f>Data!AO18</f>
        <v>150.29689499999998</v>
      </c>
      <c r="AP71" s="2">
        <f>Data!AP18</f>
        <v>151.11764000000002</v>
      </c>
      <c r="AQ71" s="2">
        <f>Data!AQ18</f>
        <v>151.69887700000001</v>
      </c>
      <c r="AR71" s="2">
        <f>Data!AR18</f>
        <v>156.80665500000001</v>
      </c>
      <c r="AS71" s="2">
        <f>Data!AS18</f>
        <v>154.06363399999998</v>
      </c>
      <c r="AT71" s="2">
        <f>Data!AT18</f>
        <v>151.97115400000001</v>
      </c>
      <c r="AU71" s="2">
        <f>Data!AU18</f>
        <v>147.649438</v>
      </c>
      <c r="AV71" s="2">
        <f>Data!AV18</f>
        <v>148.53735599999999</v>
      </c>
      <c r="AW71" s="2">
        <f>Data!AW18</f>
        <v>150.583573</v>
      </c>
      <c r="AX71" s="2">
        <f>Data!AX18</f>
        <v>155.0356266</v>
      </c>
      <c r="AY71" s="2">
        <f>Data!AY18</f>
        <v>155.630821</v>
      </c>
      <c r="AZ71" s="2">
        <f>Data!AZ18</f>
        <v>155.088346</v>
      </c>
      <c r="BA71" s="2">
        <f>Data!BA18</f>
        <v>160.04259400000001</v>
      </c>
      <c r="BB71" s="2">
        <f>Data!BB18</f>
        <v>158.10317699999999</v>
      </c>
      <c r="BC71" s="2">
        <f>Data!BC18</f>
        <v>161.19500512000002</v>
      </c>
      <c r="BD71" s="2">
        <f>Data!BD18</f>
        <v>162.48417938999998</v>
      </c>
      <c r="BE71" s="2">
        <f>Data!BE18</f>
        <v>162.93679116999999</v>
      </c>
      <c r="BF71" s="2">
        <f>Data!BF18</f>
        <v>165.16342318000002</v>
      </c>
    </row>
    <row r="72" spans="1:69" x14ac:dyDescent="0.2">
      <c r="A72" s="5" t="s">
        <v>238</v>
      </c>
      <c r="B72" s="5" t="s">
        <v>13</v>
      </c>
      <c r="C72" s="5" t="s">
        <v>15</v>
      </c>
      <c r="D72" s="5" t="s">
        <v>240</v>
      </c>
      <c r="E72" s="5" t="s">
        <v>12</v>
      </c>
      <c r="F72" s="2">
        <f>Data!F21-Data!F12-Data!F15-Data!F18</f>
        <v>222.86305699999997</v>
      </c>
      <c r="G72" s="2">
        <f>Data!G21-Data!G12-Data!G15-Data!G18</f>
        <v>223.33609600000008</v>
      </c>
      <c r="H72" s="2">
        <f>Data!H21-Data!H12-Data!H15-Data!H18</f>
        <v>224.52491999999995</v>
      </c>
      <c r="I72" s="2">
        <f>Data!I21-Data!I12-Data!I15-Data!I18</f>
        <v>220.71151900000007</v>
      </c>
      <c r="J72" s="2">
        <f>Data!J21-Data!J12-Data!J15-Data!J18</f>
        <v>218.7100410000001</v>
      </c>
      <c r="K72" s="2">
        <f>Data!K21-Data!K12-Data!K15-Data!K18</f>
        <v>216.99051699999995</v>
      </c>
      <c r="L72" s="2">
        <f>Data!L21-Data!L12-Data!L15-Data!L18</f>
        <v>220.14623299999994</v>
      </c>
      <c r="M72" s="2">
        <f>Data!M21-Data!M12-Data!M15-Data!M18</f>
        <v>218.38789299999991</v>
      </c>
      <c r="N72" s="2">
        <f>Data!N21-Data!N12-Data!N15-Data!N18</f>
        <v>225.05475300000003</v>
      </c>
      <c r="O72" s="2">
        <f>Data!O21-Data!O12-Data!O15-Data!O18</f>
        <v>221.53661500000001</v>
      </c>
      <c r="P72" s="2">
        <f>Data!P21-Data!P12-Data!P15-Data!P18</f>
        <v>220.23831799999996</v>
      </c>
      <c r="Q72" s="2">
        <f>Data!Q21-Data!Q12-Data!Q15-Data!Q18</f>
        <v>216.36405200000002</v>
      </c>
      <c r="R72" s="2">
        <f>Data!R21-Data!R12-Data!R15-Data!R18</f>
        <v>226.445314</v>
      </c>
      <c r="S72" s="2">
        <f>Data!S21-Data!S12-Data!S15-Data!S18</f>
        <v>222.03218399999994</v>
      </c>
      <c r="T72" s="2">
        <f>Data!T21-Data!T12-Data!T15-Data!T18</f>
        <v>221.12605000000008</v>
      </c>
      <c r="U72" s="2">
        <f>Data!U21-Data!U12-Data!U15-Data!U18</f>
        <v>221.99954700000001</v>
      </c>
      <c r="V72" s="2">
        <f>Data!V21-Data!V12-Data!V15-Data!V18</f>
        <v>221.59617999999998</v>
      </c>
      <c r="W72" s="2">
        <f>Data!W21-Data!W12-Data!W15-Data!W18</f>
        <v>217.12617800000004</v>
      </c>
      <c r="X72" s="2">
        <f>Data!X21-Data!X12-Data!X15-Data!X18</f>
        <v>213.37157299999981</v>
      </c>
      <c r="Y72" s="2">
        <f>Data!Y21-Data!Y12-Data!Y15-Data!Y18</f>
        <v>209.75559500000006</v>
      </c>
      <c r="Z72" s="2">
        <f>Data!Z21-Data!Z12-Data!Z15-Data!Z18</f>
        <v>214.440821</v>
      </c>
      <c r="AA72" s="2">
        <f>Data!AA21-Data!AA12-Data!AA15-Data!AA18</f>
        <v>209.91150499999995</v>
      </c>
      <c r="AB72" s="2">
        <f>Data!AB21-Data!AB12-Data!AB15-Data!AB18</f>
        <v>213.76439100000005</v>
      </c>
      <c r="AC72" s="2">
        <f>Data!AC21-Data!AC12-Data!AC15-Data!AC18</f>
        <v>212.20035800000008</v>
      </c>
      <c r="AD72" s="2">
        <f>Data!AD21-Data!AD12-Data!AD15-Data!AD18</f>
        <v>215.94215400000007</v>
      </c>
      <c r="AE72" s="2">
        <f>Data!AE21-Data!AE12-Data!AE15-Data!AE18</f>
        <v>213.32758999999996</v>
      </c>
      <c r="AF72" s="2">
        <f>Data!AF21-Data!AF12-Data!AF15-Data!AF18</f>
        <v>205.67838200000008</v>
      </c>
      <c r="AG72" s="2">
        <f>Data!AG21-Data!AG12-Data!AG15-Data!AG18</f>
        <v>207.51426699999996</v>
      </c>
      <c r="AH72" s="2">
        <f>Data!AH21-Data!AH12-Data!AH15-Data!AH18</f>
        <v>204.26543299999992</v>
      </c>
      <c r="AI72" s="2">
        <f>Data!AI21-Data!AI12-Data!AI15-Data!AI18</f>
        <v>198.93744500000008</v>
      </c>
      <c r="AJ72" s="2">
        <f>Data!AJ21-Data!AJ12-Data!AJ15-Data!AJ18</f>
        <v>199.86745200000004</v>
      </c>
      <c r="AK72" s="2">
        <f>Data!AK21-Data!AK12-Data!AK15-Data!AK18</f>
        <v>202.37570300000002</v>
      </c>
      <c r="AL72" s="2">
        <f>Data!AL21-Data!AL12-Data!AL15-Data!AL18</f>
        <v>196.05786100000003</v>
      </c>
      <c r="AM72" s="2">
        <f>Data!AM21-Data!AM12-Data!AM15-Data!AM18</f>
        <v>194.91418299999998</v>
      </c>
      <c r="AN72" s="2">
        <f>Data!AN21-Data!AN12-Data!AN15-Data!AN18</f>
        <v>184.88858599999992</v>
      </c>
      <c r="AO72" s="2">
        <f>Data!AO21-Data!AO12-Data!AO15-Data!AO18</f>
        <v>187.03745100000006</v>
      </c>
      <c r="AP72" s="2">
        <f>Data!AP21-Data!AP12-Data!AP15-Data!AP18</f>
        <v>181.62291199999996</v>
      </c>
      <c r="AQ72" s="2">
        <f>Data!AQ21-Data!AQ12-Data!AQ15-Data!AQ18</f>
        <v>170.1420840000001</v>
      </c>
      <c r="AR72" s="2">
        <f>Data!AR21-Data!AR12-Data!AR15-Data!AR18</f>
        <v>163.60528599999995</v>
      </c>
      <c r="AS72" s="2">
        <f>Data!AS21-Data!AS12-Data!AS15-Data!AS18</f>
        <v>166.57040099999995</v>
      </c>
      <c r="AT72" s="2">
        <f>Data!AT21-Data!AT12-Data!AT15-Data!AT18</f>
        <v>169.14513000000005</v>
      </c>
      <c r="AU72" s="2">
        <f>Data!AU21-Data!AU12-Data!AU15-Data!AU18</f>
        <v>161.47023099999993</v>
      </c>
      <c r="AV72" s="2">
        <f>Data!AV21-Data!AV12-Data!AV15-Data!AV18</f>
        <v>170.60222000000005</v>
      </c>
      <c r="AW72" s="2">
        <f>Data!AW21-Data!AW12-Data!AW15-Data!AW18</f>
        <v>163.50384299999996</v>
      </c>
      <c r="AX72" s="2">
        <f>Data!AX21-Data!AX12-Data!AX15-Data!AX18</f>
        <v>168.13516379999993</v>
      </c>
      <c r="AY72" s="2">
        <f>Data!AY21-Data!AY12-Data!AY15-Data!AY18</f>
        <v>165.47542660000008</v>
      </c>
      <c r="AZ72" s="2">
        <f>Data!AZ21-Data!AZ12-Data!AZ15-Data!AZ18</f>
        <v>167.27598669999998</v>
      </c>
      <c r="BA72" s="2">
        <f>Data!BA21-Data!BA12-Data!BA15-Data!BA18</f>
        <v>167.27106500000014</v>
      </c>
      <c r="BB72" s="2">
        <f>Data!BB21-Data!BB12-Data!BB15-Data!BB18</f>
        <v>158.05652800000004</v>
      </c>
      <c r="BC72" s="2">
        <f>Data!BC21-Data!BC12-Data!BC15-Data!BC18</f>
        <v>150.80992524999994</v>
      </c>
      <c r="BD72" s="2">
        <f>Data!BD21-Data!BD12-Data!BD15-Data!BD18</f>
        <v>151.29320985999996</v>
      </c>
      <c r="BE72" s="2">
        <f>Data!BE21-Data!BE12-Data!BE15-Data!BE18</f>
        <v>145.15576353</v>
      </c>
      <c r="BF72" s="2">
        <f>Data!BF21-Data!BF12-Data!BF15-Data!BF18</f>
        <v>152.48604497999995</v>
      </c>
    </row>
    <row r="73" spans="1:69" x14ac:dyDescent="0.2">
      <c r="A73" s="5" t="s">
        <v>125</v>
      </c>
      <c r="B73" s="5" t="s">
        <v>13</v>
      </c>
      <c r="C73" s="5" t="s">
        <v>15</v>
      </c>
      <c r="D73" s="5" t="s">
        <v>125</v>
      </c>
      <c r="E73" s="5" t="s">
        <v>12</v>
      </c>
      <c r="F73" s="2">
        <f>Data!F24</f>
        <v>23.818819999999999</v>
      </c>
      <c r="G73" s="2">
        <f>Data!G24</f>
        <v>23.822275000000001</v>
      </c>
      <c r="H73" s="2">
        <f>Data!H24</f>
        <v>24.398949000000002</v>
      </c>
      <c r="I73" s="2">
        <f>Data!I24</f>
        <v>25.681026000000003</v>
      </c>
      <c r="J73" s="2">
        <f>Data!J24</f>
        <v>25.819966000000001</v>
      </c>
      <c r="K73" s="2">
        <f>Data!K24</f>
        <v>26.534256000000003</v>
      </c>
      <c r="L73" s="2">
        <f>Data!L24</f>
        <v>28.112290000000002</v>
      </c>
      <c r="M73" s="2">
        <f>Data!M24</f>
        <v>28.874372000000001</v>
      </c>
      <c r="N73" s="2">
        <f>Data!N24</f>
        <v>28.897038000000002</v>
      </c>
      <c r="O73" s="2">
        <f>Data!O24</f>
        <v>29.525509999999997</v>
      </c>
      <c r="P73" s="2">
        <f>Data!P24</f>
        <v>30.033768999999999</v>
      </c>
      <c r="Q73" s="2">
        <f>Data!Q24</f>
        <v>31.724285999999999</v>
      </c>
      <c r="R73" s="2">
        <f>Data!R24</f>
        <v>37.391239999999996</v>
      </c>
      <c r="S73" s="2">
        <f>Data!S24</f>
        <v>37.390118000000001</v>
      </c>
      <c r="T73" s="2">
        <f>Data!T24</f>
        <v>38.764952000000001</v>
      </c>
      <c r="U73" s="2">
        <f>Data!U24</f>
        <v>37.167563999999999</v>
      </c>
      <c r="V73" s="2">
        <f>Data!V24</f>
        <v>42.056753</v>
      </c>
      <c r="W73" s="2">
        <f>Data!W24</f>
        <v>46.392180000000003</v>
      </c>
      <c r="X73" s="2">
        <f>Data!X24</f>
        <v>50.708188</v>
      </c>
      <c r="Y73" s="2">
        <f>Data!Y24</f>
        <v>50.646946000000007</v>
      </c>
      <c r="Z73" s="2">
        <f>Data!Z24</f>
        <v>50.475792999999996</v>
      </c>
      <c r="AA73" s="2">
        <f>Data!AA24</f>
        <v>52.384044000000003</v>
      </c>
      <c r="AB73" s="2">
        <f>Data!AB24</f>
        <v>49.049878</v>
      </c>
      <c r="AC73" s="2">
        <f>Data!AC24</f>
        <v>52.939196000000003</v>
      </c>
      <c r="AD73" s="2">
        <f>Data!AD24</f>
        <v>53.063617000000001</v>
      </c>
      <c r="AE73" s="2">
        <f>Data!AE24</f>
        <v>51.896341</v>
      </c>
      <c r="AF73" s="2">
        <f>Data!AF24</f>
        <v>52.541950999999997</v>
      </c>
      <c r="AG73" s="2">
        <f>Data!AG24</f>
        <v>54.861083000000001</v>
      </c>
      <c r="AH73" s="2">
        <f>Data!AH24</f>
        <v>58.647478</v>
      </c>
      <c r="AI73" s="2">
        <f>Data!AI24</f>
        <v>57.209428999999993</v>
      </c>
      <c r="AJ73" s="2">
        <f>Data!AJ24</f>
        <v>54.986635999999997</v>
      </c>
      <c r="AK73" s="2">
        <f>Data!AK24</f>
        <v>56.170559000000004</v>
      </c>
      <c r="AL73" s="2">
        <f>Data!AL24</f>
        <v>59.499298000000003</v>
      </c>
      <c r="AM73" s="2">
        <f>Data!AM24</f>
        <v>62.498607000000007</v>
      </c>
      <c r="AN73" s="2">
        <f>Data!AN24</f>
        <v>62.510300999999998</v>
      </c>
      <c r="AO73" s="2">
        <f>Data!AO24</f>
        <v>61.094352000000001</v>
      </c>
      <c r="AP73" s="2">
        <f>Data!AP24</f>
        <v>66.938145999999989</v>
      </c>
      <c r="AQ73" s="2">
        <f>Data!AQ24</f>
        <v>70.982808000000006</v>
      </c>
      <c r="AR73" s="2">
        <f>Data!AR24</f>
        <v>72.050418999999991</v>
      </c>
      <c r="AS73" s="2">
        <f>Data!AS24</f>
        <v>74.366918999999996</v>
      </c>
      <c r="AT73" s="2">
        <f>Data!AT24</f>
        <v>76.801439900000005</v>
      </c>
      <c r="AU73" s="2">
        <f>Data!AU24</f>
        <v>78.960441599999996</v>
      </c>
      <c r="AV73" s="2">
        <f>Data!AV24</f>
        <v>83.63973</v>
      </c>
      <c r="AW73" s="2">
        <f>Data!AW24</f>
        <v>91.602423999999999</v>
      </c>
      <c r="AX73" s="2">
        <f>Data!AX24</f>
        <v>92.567210599999996</v>
      </c>
      <c r="AY73" s="2">
        <f>Data!AY24</f>
        <v>95.315217000000004</v>
      </c>
      <c r="AZ73" s="2">
        <f>Data!AZ24</f>
        <v>90.162868000000003</v>
      </c>
      <c r="BA73" s="2">
        <f>Data!BA24</f>
        <v>96.46777800000001</v>
      </c>
      <c r="BB73" s="2">
        <f>Data!BB24</f>
        <v>99.337807579999989</v>
      </c>
      <c r="BC73" s="2">
        <f>Data!BC24</f>
        <v>102.80782803000001</v>
      </c>
      <c r="BD73" s="2">
        <f>Data!BD24</f>
        <v>103.81664087999999</v>
      </c>
      <c r="BE73" s="2">
        <f>Data!BE24</f>
        <v>105.01885906999999</v>
      </c>
      <c r="BF73" s="2">
        <f>Data!BF24</f>
        <v>111.54470307999999</v>
      </c>
    </row>
    <row r="74" spans="1:69" x14ac:dyDescent="0.2">
      <c r="A74" s="5" t="s">
        <v>239</v>
      </c>
      <c r="B74" s="5" t="s">
        <v>13</v>
      </c>
      <c r="C74" s="5" t="s">
        <v>15</v>
      </c>
      <c r="D74" s="5" t="s">
        <v>241</v>
      </c>
      <c r="E74" s="5" t="s">
        <v>12</v>
      </c>
      <c r="F74" s="2">
        <f>Data!F33-Data!F24</f>
        <v>89.802182999999999</v>
      </c>
      <c r="G74" s="2">
        <f>Data!G33-Data!G24</f>
        <v>92.434591999999995</v>
      </c>
      <c r="H74" s="2">
        <f>Data!H33-Data!H24</f>
        <v>94.822327999999999</v>
      </c>
      <c r="I74" s="2">
        <f>Data!I33-Data!I24</f>
        <v>97.341853</v>
      </c>
      <c r="J74" s="2">
        <f>Data!J33-Data!J24</f>
        <v>98.921437999999995</v>
      </c>
      <c r="K74" s="2">
        <f>Data!K33-Data!K24</f>
        <v>95.689442999999997</v>
      </c>
      <c r="L74" s="2">
        <f>Data!L33-Data!L24</f>
        <v>96.494809000000004</v>
      </c>
      <c r="M74" s="2">
        <f>Data!M33-Data!M24</f>
        <v>97.055210999999986</v>
      </c>
      <c r="N74" s="2">
        <f>Data!N33-Data!N24</f>
        <v>97.942565000000002</v>
      </c>
      <c r="O74" s="2">
        <f>Data!O33-Data!O24</f>
        <v>102.50231600000001</v>
      </c>
      <c r="P74" s="2">
        <f>Data!P33-Data!P24</f>
        <v>105.12723399999999</v>
      </c>
      <c r="Q74" s="2">
        <f>Data!Q33-Data!Q24</f>
        <v>104.99220699999998</v>
      </c>
      <c r="R74" s="2">
        <f>Data!R33-Data!R24</f>
        <v>104.589826</v>
      </c>
      <c r="S74" s="2">
        <f>Data!S33-Data!S24</f>
        <v>105.074578</v>
      </c>
      <c r="T74" s="2">
        <f>Data!T33-Data!T24</f>
        <v>103.71050100000002</v>
      </c>
      <c r="U74" s="2">
        <f>Data!U33-Data!U24</f>
        <v>100.53274500000001</v>
      </c>
      <c r="V74" s="2">
        <f>Data!V33-Data!V24</f>
        <v>106.007513</v>
      </c>
      <c r="W74" s="2">
        <f>Data!W33-Data!W24</f>
        <v>110.71648500000001</v>
      </c>
      <c r="X74" s="2">
        <f>Data!X33-Data!X24</f>
        <v>111.95561499999999</v>
      </c>
      <c r="Y74" s="2">
        <f>Data!Y33-Data!Y24</f>
        <v>111.46830433</v>
      </c>
      <c r="Z74" s="2">
        <f>Data!Z33-Data!Z24</f>
        <v>113.97192833000001</v>
      </c>
      <c r="AA74" s="2">
        <f>Data!AA33-Data!AA24</f>
        <v>113.61685633</v>
      </c>
      <c r="AB74" s="2">
        <f>Data!AB33-Data!AB24</f>
        <v>111.88669999999999</v>
      </c>
      <c r="AC74" s="2">
        <f>Data!AC33-Data!AC24</f>
        <v>116.67088233000001</v>
      </c>
      <c r="AD74" s="2">
        <f>Data!AD33-Data!AD24</f>
        <v>121.40401300000002</v>
      </c>
      <c r="AE74" s="2">
        <f>Data!AE33-Data!AE24</f>
        <v>120.42839700000002</v>
      </c>
      <c r="AF74" s="2">
        <f>Data!AF33-Data!AF24</f>
        <v>119.74958733000001</v>
      </c>
      <c r="AG74" s="2">
        <f>Data!AG33-Data!AG24</f>
        <v>127.67356267</v>
      </c>
      <c r="AH74" s="2">
        <f>Data!AH33-Data!AH24</f>
        <v>125.29210699999999</v>
      </c>
      <c r="AI74" s="2">
        <f>Data!AI33-Data!AI24</f>
        <v>128.25231316</v>
      </c>
      <c r="AJ74" s="2">
        <f>Data!AJ33-Data!AJ24</f>
        <v>133.53104178999999</v>
      </c>
      <c r="AK74" s="2">
        <f>Data!AK33-Data!AK24</f>
        <v>133.142042</v>
      </c>
      <c r="AL74" s="2">
        <f>Data!AL33-Data!AL24</f>
        <v>131.57529366</v>
      </c>
      <c r="AM74" s="2">
        <f>Data!AM33-Data!AM24</f>
        <v>137.35279465000002</v>
      </c>
      <c r="AN74" s="2">
        <f>Data!AN33-Data!AN24</f>
        <v>145.60178209999998</v>
      </c>
      <c r="AO74" s="2">
        <f>Data!AO33-Data!AO24</f>
        <v>143.01542604000002</v>
      </c>
      <c r="AP74" s="2">
        <f>Data!AP33-Data!AP24</f>
        <v>141.83744512999999</v>
      </c>
      <c r="AQ74" s="2">
        <f>Data!AQ33-Data!AQ24</f>
        <v>146.35394830999999</v>
      </c>
      <c r="AR74" s="2">
        <f>Data!AR33-Data!AR24</f>
        <v>152.29579669999998</v>
      </c>
      <c r="AS74" s="2">
        <f>Data!AS33-Data!AS24</f>
        <v>148.02727921000002</v>
      </c>
      <c r="AT74" s="2">
        <f>Data!AT33-Data!AT24</f>
        <v>144.60244551</v>
      </c>
      <c r="AU74" s="2">
        <f>Data!AU33-Data!AU24</f>
        <v>142.24330853000001</v>
      </c>
      <c r="AV74" s="2">
        <f>Data!AV33-Data!AV24</f>
        <v>149.662691</v>
      </c>
      <c r="AW74" s="2">
        <f>Data!AW33-Data!AW24</f>
        <v>155.29469899999998</v>
      </c>
      <c r="AX74" s="2">
        <f>Data!AX33-Data!AX24</f>
        <v>160.77606159999999</v>
      </c>
      <c r="AY74" s="2">
        <f>Data!AY33-Data!AY24</f>
        <v>158.17048419999998</v>
      </c>
      <c r="AZ74" s="2">
        <f>Data!AZ33-Data!AZ24</f>
        <v>158.19898057</v>
      </c>
      <c r="BA74" s="2">
        <f>Data!BA33-Data!BA24</f>
        <v>163.63970390999998</v>
      </c>
      <c r="BB74" s="2">
        <f>Data!BB33-Data!BB24</f>
        <v>163.90930576</v>
      </c>
      <c r="BC74" s="2">
        <f>Data!BC33-Data!BC24</f>
        <v>167.95811403000005</v>
      </c>
      <c r="BD74" s="2">
        <f>Data!BD33-Data!BD24</f>
        <v>176.28855899999999</v>
      </c>
      <c r="BE74" s="2">
        <f>Data!BE33-Data!BE24</f>
        <v>176.53935907999997</v>
      </c>
      <c r="BF74" s="2">
        <f>Data!BF33-Data!BF24</f>
        <v>178.60539593999999</v>
      </c>
    </row>
    <row r="75" spans="1:69" x14ac:dyDescent="0.2">
      <c r="A75" s="5" t="s">
        <v>152</v>
      </c>
      <c r="B75" s="5" t="s">
        <v>13</v>
      </c>
      <c r="C75" s="5" t="s">
        <v>15</v>
      </c>
      <c r="D75" s="5" t="s">
        <v>152</v>
      </c>
      <c r="E75" s="5" t="s">
        <v>12</v>
      </c>
      <c r="F75" s="2">
        <f>Data!F45</f>
        <v>6.9260979999999996</v>
      </c>
      <c r="G75" s="2">
        <f>Data!G45</f>
        <v>6.9030279999999999</v>
      </c>
      <c r="H75" s="2">
        <f>Data!H45</f>
        <v>7.5405179999999996</v>
      </c>
      <c r="I75" s="2">
        <f>Data!I45</f>
        <v>8.3441969999999994</v>
      </c>
      <c r="J75" s="2">
        <f>Data!J45</f>
        <v>8.0098800000000008</v>
      </c>
      <c r="K75" s="2">
        <f>Data!K45</f>
        <v>7.8551609999999998</v>
      </c>
      <c r="L75" s="2">
        <f>Data!L45</f>
        <v>7.8987169999999995</v>
      </c>
      <c r="M75" s="2">
        <f>Data!M45</f>
        <v>7.7878530000000001</v>
      </c>
      <c r="N75" s="2">
        <f>Data!N45</f>
        <v>7.6500330000000005</v>
      </c>
      <c r="O75" s="2">
        <f>Data!O45</f>
        <v>7.5949119999999999</v>
      </c>
      <c r="P75" s="2">
        <f>Data!P45</f>
        <v>7.6060690000000006</v>
      </c>
      <c r="Q75" s="2">
        <f>Data!Q45</f>
        <v>7.9672479999999997</v>
      </c>
      <c r="R75" s="2">
        <f>Data!R45</f>
        <v>8.1536749999999998</v>
      </c>
      <c r="S75" s="2">
        <f>Data!S45</f>
        <v>8.2046620000000008</v>
      </c>
      <c r="T75" s="2">
        <f>Data!T45</f>
        <v>9.0437819999999984</v>
      </c>
      <c r="U75" s="2">
        <f>Data!U45</f>
        <v>9.4315529999999992</v>
      </c>
      <c r="V75" s="2">
        <f>Data!V45</f>
        <v>9.119211</v>
      </c>
      <c r="W75" s="2">
        <f>Data!W45</f>
        <v>9.0477720000000001</v>
      </c>
      <c r="X75" s="2">
        <f>Data!X45</f>
        <v>8.7958040000000004</v>
      </c>
      <c r="Y75" s="2">
        <f>Data!Y45</f>
        <v>8.8658590000000004</v>
      </c>
      <c r="Z75" s="2">
        <f>Data!Z45</f>
        <v>9.2971370000000011</v>
      </c>
      <c r="AA75" s="2">
        <f>Data!AA45</f>
        <v>9.0553870000000014</v>
      </c>
      <c r="AB75" s="2">
        <f>Data!AB45</f>
        <v>8.8261710000000004</v>
      </c>
      <c r="AC75" s="2">
        <f>Data!AC45</f>
        <v>8.8067139999999995</v>
      </c>
      <c r="AD75" s="2">
        <f>Data!AD45</f>
        <v>8.6490669999999987</v>
      </c>
      <c r="AE75" s="2">
        <f>Data!AE45</f>
        <v>8.6670849999999984</v>
      </c>
      <c r="AF75" s="2">
        <f>Data!AF45</f>
        <v>8.6708870000000005</v>
      </c>
      <c r="AG75" s="2">
        <f>Data!AG45</f>
        <v>8.6576430000000002</v>
      </c>
      <c r="AH75" s="2">
        <f>Data!AH45</f>
        <v>8.6018650000000001</v>
      </c>
      <c r="AI75" s="2">
        <f>Data!AI45</f>
        <v>8.6576569999999986</v>
      </c>
      <c r="AJ75" s="2">
        <f>Data!AJ45</f>
        <v>8.5482009999999988</v>
      </c>
      <c r="AK75" s="2">
        <f>Data!AK45</f>
        <v>8.4678160000000009</v>
      </c>
      <c r="AL75" s="2">
        <f>Data!AL45</f>
        <v>8.1173830000000002</v>
      </c>
      <c r="AM75" s="2">
        <f>Data!AM45</f>
        <v>7.9750159999999992</v>
      </c>
      <c r="AN75" s="2">
        <f>Data!AN45</f>
        <v>7.8528289999999998</v>
      </c>
      <c r="AO75" s="2">
        <f>Data!AO45</f>
        <v>7.6463729999999996</v>
      </c>
      <c r="AP75" s="2">
        <f>Data!AP45</f>
        <v>7.042675</v>
      </c>
      <c r="AQ75" s="2">
        <f>Data!AQ45</f>
        <v>6.7837629999999995</v>
      </c>
      <c r="AR75" s="2">
        <f>Data!AR45</f>
        <v>6.6089350000000007</v>
      </c>
      <c r="AS75" s="2">
        <f>Data!AS45</f>
        <v>6.0121019999999996</v>
      </c>
      <c r="AT75" s="2">
        <f>Data!AT45</f>
        <v>6.0270330000000003</v>
      </c>
      <c r="AU75" s="2">
        <f>Data!AU45</f>
        <v>6.0338649999999996</v>
      </c>
      <c r="AV75" s="2">
        <f>Data!AV45</f>
        <v>5.6908890000000003</v>
      </c>
      <c r="AW75" s="2">
        <f>Data!AW45</f>
        <v>5.4737450000000001</v>
      </c>
      <c r="AX75" s="2">
        <f>Data!AX45</f>
        <v>5.4120090000000003</v>
      </c>
      <c r="AY75" s="2">
        <f>Data!AY45</f>
        <v>5.4391040000000004</v>
      </c>
      <c r="AZ75" s="2">
        <f>Data!AZ45</f>
        <v>5.1595699999999995</v>
      </c>
      <c r="BA75" s="2">
        <f>Data!BA45</f>
        <v>4.273021</v>
      </c>
      <c r="BB75" s="2">
        <f>Data!BB45</f>
        <v>4.248634</v>
      </c>
      <c r="BC75" s="2">
        <f>Data!BC45</f>
        <v>4.7002860000000002</v>
      </c>
      <c r="BD75" s="2">
        <f>Data!BD45</f>
        <v>5.07033837</v>
      </c>
      <c r="BE75" s="2">
        <f>Data!BE45</f>
        <v>4.9057294000000002</v>
      </c>
      <c r="BF75" s="2">
        <f>Data!BF45</f>
        <v>4.3679502000000001</v>
      </c>
    </row>
    <row r="76" spans="1:69" x14ac:dyDescent="0.2">
      <c r="A76" s="5" t="s">
        <v>153</v>
      </c>
      <c r="B76" s="5" t="s">
        <v>13</v>
      </c>
      <c r="C76" s="5" t="s">
        <v>15</v>
      </c>
      <c r="D76" s="5" t="s">
        <v>153</v>
      </c>
      <c r="E76" s="5" t="s">
        <v>12</v>
      </c>
      <c r="F76" s="2">
        <f>Data!F48</f>
        <v>8.9118790000000008</v>
      </c>
      <c r="G76" s="2">
        <f>Data!G48</f>
        <v>9.0239959999999986</v>
      </c>
      <c r="H76" s="2">
        <f>Data!H48</f>
        <v>9.0384050000000009</v>
      </c>
      <c r="I76" s="2">
        <f>Data!I48</f>
        <v>9.3303709999999995</v>
      </c>
      <c r="J76" s="2">
        <f>Data!J48</f>
        <v>10.165125</v>
      </c>
      <c r="K76" s="2">
        <f>Data!K48</f>
        <v>10.375325999999999</v>
      </c>
      <c r="L76" s="2">
        <f>Data!L48</f>
        <v>9.9490419999999986</v>
      </c>
      <c r="M76" s="2">
        <f>Data!M48</f>
        <v>9.5861209999999986</v>
      </c>
      <c r="N76" s="2">
        <f>Data!N48</f>
        <v>10.046924000000001</v>
      </c>
      <c r="O76" s="2">
        <f>Data!O48</f>
        <v>11.113307000000001</v>
      </c>
      <c r="P76" s="2">
        <f>Data!P48</f>
        <v>11.055376000000001</v>
      </c>
      <c r="Q76" s="2">
        <f>Data!Q48</f>
        <v>10.871074</v>
      </c>
      <c r="R76" s="2">
        <f>Data!R48</f>
        <v>11.149210999999999</v>
      </c>
      <c r="S76" s="2">
        <f>Data!S48</f>
        <v>11.932313000000001</v>
      </c>
      <c r="T76" s="2">
        <f>Data!T48</f>
        <v>12.198454</v>
      </c>
      <c r="U76" s="2">
        <f>Data!U48</f>
        <v>12.575275</v>
      </c>
      <c r="V76" s="2">
        <f>Data!V48</f>
        <v>13.029277</v>
      </c>
      <c r="W76" s="2">
        <f>Data!W48</f>
        <v>13.690038000000001</v>
      </c>
      <c r="X76" s="2">
        <f>Data!X48</f>
        <v>13.73315</v>
      </c>
      <c r="Y76" s="2">
        <f>Data!Y48</f>
        <v>13.284827</v>
      </c>
      <c r="Z76" s="2">
        <f>Data!Z48</f>
        <v>13.686584</v>
      </c>
      <c r="AA76" s="2">
        <f>Data!AA48</f>
        <v>15.055213</v>
      </c>
      <c r="AB76" s="2">
        <f>Data!AB48</f>
        <v>15.380801999999999</v>
      </c>
      <c r="AC76" s="2">
        <f>Data!AC48</f>
        <v>15.635479</v>
      </c>
      <c r="AD76" s="2">
        <f>Data!AD48</f>
        <v>15.947852000000001</v>
      </c>
      <c r="AE76" s="2">
        <f>Data!AE48</f>
        <v>15.826297</v>
      </c>
      <c r="AF76" s="2">
        <f>Data!AF48</f>
        <v>16.310476000000001</v>
      </c>
      <c r="AG76" s="2">
        <f>Data!AG48</f>
        <v>16.390040000000003</v>
      </c>
      <c r="AH76" s="2">
        <f>Data!AH48</f>
        <v>16.535903999999999</v>
      </c>
      <c r="AI76" s="2">
        <f>Data!AI48</f>
        <v>17.079401000000001</v>
      </c>
      <c r="AJ76" s="2">
        <f>Data!AJ48</f>
        <v>17.783308000000002</v>
      </c>
      <c r="AK76" s="2">
        <f>Data!AK48</f>
        <v>18.151893999999999</v>
      </c>
      <c r="AL76" s="2">
        <f>Data!AL48</f>
        <v>17.2928</v>
      </c>
      <c r="AM76" s="2">
        <f>Data!AM48</f>
        <v>17.591926999999998</v>
      </c>
      <c r="AN76" s="2">
        <f>Data!AN48</f>
        <v>18.577715999999999</v>
      </c>
      <c r="AO76" s="2">
        <f>Data!AO48</f>
        <v>19.417650000000002</v>
      </c>
      <c r="AP76" s="2">
        <f>Data!AP48</f>
        <v>19.294827000000002</v>
      </c>
      <c r="AQ76" s="2">
        <f>Data!AQ48</f>
        <v>19.323786999999999</v>
      </c>
      <c r="AR76" s="2">
        <f>Data!AR48</f>
        <v>19.205679</v>
      </c>
      <c r="AS76" s="2">
        <f>Data!AS48</f>
        <v>19.396901000000003</v>
      </c>
      <c r="AT76" s="2">
        <f>Data!AT48</f>
        <v>19.589128000000002</v>
      </c>
      <c r="AU76" s="2">
        <f>Data!AU48</f>
        <v>20.278538000000001</v>
      </c>
      <c r="AV76" s="2">
        <f>Data!AV48</f>
        <v>20.516848999999997</v>
      </c>
      <c r="AW76" s="2">
        <f>Data!AW48</f>
        <v>20.154402999999999</v>
      </c>
      <c r="AX76" s="2">
        <f>Data!AX48</f>
        <v>19.714877900000001</v>
      </c>
      <c r="AY76" s="2">
        <f>Data!AY48</f>
        <v>20.611534899999999</v>
      </c>
      <c r="AZ76" s="2">
        <f>Data!AZ48</f>
        <v>22.692790000000002</v>
      </c>
      <c r="BA76" s="2">
        <f>Data!BA48</f>
        <v>24.101770999999999</v>
      </c>
      <c r="BB76" s="2">
        <f>Data!BB48</f>
        <v>23.715009970000001</v>
      </c>
      <c r="BC76" s="2">
        <f>Data!BC48</f>
        <v>23.722497409999999</v>
      </c>
      <c r="BD76" s="2">
        <f>Data!BD48</f>
        <v>25.563158520000002</v>
      </c>
      <c r="BE76" s="2">
        <f>Data!BE48</f>
        <v>26.084602609999997</v>
      </c>
      <c r="BF76" s="2">
        <f>Data!BF48</f>
        <v>26.94268628</v>
      </c>
    </row>
    <row r="77" spans="1:69" x14ac:dyDescent="0.2">
      <c r="A77" s="6" t="s">
        <v>160</v>
      </c>
      <c r="B77" s="6" t="s">
        <v>13</v>
      </c>
      <c r="C77" s="6" t="s">
        <v>15</v>
      </c>
      <c r="D77" s="6" t="s">
        <v>161</v>
      </c>
      <c r="E77" s="6" t="s">
        <v>12</v>
      </c>
      <c r="F77" s="3">
        <f>Data!F54</f>
        <v>47.590321000000003</v>
      </c>
      <c r="G77" s="3">
        <f>Data!G54</f>
        <v>48.242567999999999</v>
      </c>
      <c r="H77" s="3">
        <f>Data!H54</f>
        <v>46.975079000000001</v>
      </c>
      <c r="I77" s="3">
        <f>Data!I54</f>
        <v>47.760745</v>
      </c>
      <c r="J77" s="3">
        <f>Data!J54</f>
        <v>46.953374000000004</v>
      </c>
      <c r="K77" s="3">
        <f>Data!K54</f>
        <v>47.529459000000003</v>
      </c>
      <c r="L77" s="3">
        <f>Data!L54</f>
        <v>47.091099999999997</v>
      </c>
      <c r="M77" s="3">
        <f>Data!M54</f>
        <v>47.015862999999996</v>
      </c>
      <c r="N77" s="3">
        <f>Data!N54</f>
        <v>47.169125999999999</v>
      </c>
      <c r="O77" s="3">
        <f>Data!O54</f>
        <v>48.167004999999996</v>
      </c>
      <c r="P77" s="3">
        <f>Data!P54</f>
        <v>47.444033000000005</v>
      </c>
      <c r="Q77" s="3">
        <f>Data!Q54</f>
        <v>48.091945000000003</v>
      </c>
      <c r="R77" s="3">
        <f>Data!R54</f>
        <v>48.512107</v>
      </c>
      <c r="S77" s="3">
        <f>Data!S54</f>
        <v>48.527671999999995</v>
      </c>
      <c r="T77" s="3">
        <f>Data!T54</f>
        <v>48.008805000000002</v>
      </c>
      <c r="U77" s="3">
        <f>Data!U54</f>
        <v>46.656610999999998</v>
      </c>
      <c r="V77" s="3">
        <f>Data!V54</f>
        <v>47.658765000000002</v>
      </c>
      <c r="W77" s="3">
        <f>Data!W54</f>
        <v>48.327870000000004</v>
      </c>
      <c r="X77" s="3">
        <f>Data!X54</f>
        <v>47.011975</v>
      </c>
      <c r="Y77" s="3">
        <f>Data!Y54</f>
        <v>45.913788999999994</v>
      </c>
      <c r="Z77" s="3">
        <f>Data!Z54</f>
        <v>45.875385000000001</v>
      </c>
      <c r="AA77" s="3">
        <f>Data!AA54</f>
        <v>45.852336999999999</v>
      </c>
      <c r="AB77" s="3">
        <f>Data!AB54</f>
        <v>45.295577999999999</v>
      </c>
      <c r="AC77" s="3">
        <f>Data!AC54</f>
        <v>45.613936000000002</v>
      </c>
      <c r="AD77" s="3">
        <f>Data!AD54</f>
        <v>44.685721999999998</v>
      </c>
      <c r="AE77" s="3">
        <f>Data!AE54</f>
        <v>44.593291560000004</v>
      </c>
      <c r="AF77" s="3">
        <f>Data!AF54</f>
        <v>44.681750000000001</v>
      </c>
      <c r="AG77" s="3">
        <f>Data!AG54</f>
        <v>45.468014000000004</v>
      </c>
      <c r="AH77" s="3">
        <f>Data!AH54</f>
        <v>46.133949000000001</v>
      </c>
      <c r="AI77" s="3">
        <f>Data!AI54</f>
        <v>46.088928000000003</v>
      </c>
      <c r="AJ77" s="3">
        <f>Data!AJ54</f>
        <v>47.615718999999999</v>
      </c>
      <c r="AK77" s="3">
        <f>Data!AK54</f>
        <v>49.055851000000004</v>
      </c>
      <c r="AL77" s="3">
        <f>Data!AL54</f>
        <v>49.296218000000003</v>
      </c>
      <c r="AM77" s="3">
        <f>Data!AM54</f>
        <v>49.034080000000003</v>
      </c>
      <c r="AN77" s="3">
        <f>Data!AN54</f>
        <v>49.421898999999996</v>
      </c>
      <c r="AO77" s="3">
        <f>Data!AO54</f>
        <v>49.687483</v>
      </c>
      <c r="AP77" s="3">
        <f>Data!AP54</f>
        <v>49.334938999999999</v>
      </c>
      <c r="AQ77" s="3">
        <f>Data!AQ54</f>
        <v>50.811769300000002</v>
      </c>
      <c r="AR77" s="3">
        <f>Data!AR54</f>
        <v>52.595078000000001</v>
      </c>
      <c r="AS77" s="3">
        <f>Data!AS54</f>
        <v>53.2915499</v>
      </c>
      <c r="AT77" s="3">
        <f>Data!AT54</f>
        <v>52.974728299999995</v>
      </c>
      <c r="AU77" s="3">
        <f>Data!AU54</f>
        <v>52.660341700000004</v>
      </c>
      <c r="AV77" s="3">
        <f>Data!AV54</f>
        <v>53.220934900000003</v>
      </c>
      <c r="AW77" s="3">
        <f>Data!AW54</f>
        <v>54.138709000000006</v>
      </c>
      <c r="AX77" s="3">
        <f>Data!AX54</f>
        <v>54.159512999999997</v>
      </c>
      <c r="AY77" s="3">
        <f>Data!AY54</f>
        <v>52.821625100000006</v>
      </c>
      <c r="AZ77" s="3">
        <f>Data!AZ54</f>
        <v>53.608144799999998</v>
      </c>
      <c r="BA77" s="3">
        <f>Data!BA54</f>
        <v>52.939451550000001</v>
      </c>
      <c r="BB77" s="3">
        <f>Data!BB54</f>
        <v>53.772985470000002</v>
      </c>
      <c r="BC77" s="3">
        <f>Data!BC54</f>
        <v>54.271118409999993</v>
      </c>
      <c r="BD77" s="3">
        <f>Data!BD54</f>
        <v>57.21481361</v>
      </c>
      <c r="BE77" s="3">
        <f>Data!BE54</f>
        <v>59.641195590000002</v>
      </c>
      <c r="BF77" s="3">
        <f>Data!BF54</f>
        <v>56.014222889999999</v>
      </c>
    </row>
    <row r="78" spans="1:69" x14ac:dyDescent="0.2">
      <c r="F78" s="127">
        <f>SUM(F69:F77)</f>
        <v>825.046651</v>
      </c>
      <c r="G78" s="127">
        <f t="shared" ref="G78:BF78" si="4">SUM(G69:G77)</f>
        <v>834.266166</v>
      </c>
      <c r="H78" s="127">
        <f t="shared" si="4"/>
        <v>842.00986899999998</v>
      </c>
      <c r="I78" s="127">
        <f t="shared" si="4"/>
        <v>858.69018800000015</v>
      </c>
      <c r="J78" s="127">
        <f t="shared" si="4"/>
        <v>857.06503900000007</v>
      </c>
      <c r="K78" s="127">
        <f t="shared" si="4"/>
        <v>857.6626829999999</v>
      </c>
      <c r="L78" s="127">
        <f t="shared" si="4"/>
        <v>869.43697699999996</v>
      </c>
      <c r="M78" s="127">
        <f t="shared" si="4"/>
        <v>874.52519600000005</v>
      </c>
      <c r="N78" s="127">
        <f t="shared" si="4"/>
        <v>876.9861709999999</v>
      </c>
      <c r="O78" s="127">
        <f t="shared" si="4"/>
        <v>874.36810000000003</v>
      </c>
      <c r="P78" s="127">
        <f t="shared" si="4"/>
        <v>888.1381090000001</v>
      </c>
      <c r="Q78" s="127">
        <f t="shared" si="4"/>
        <v>880.91872600000011</v>
      </c>
      <c r="R78" s="127">
        <f t="shared" si="4"/>
        <v>909.13252200000011</v>
      </c>
      <c r="S78" s="127">
        <f t="shared" si="4"/>
        <v>912.02987999999982</v>
      </c>
      <c r="T78" s="127">
        <f t="shared" si="4"/>
        <v>922.68251700000008</v>
      </c>
      <c r="U78" s="127">
        <f t="shared" si="4"/>
        <v>928.85073399999999</v>
      </c>
      <c r="V78" s="127">
        <f t="shared" si="4"/>
        <v>936.95868999999993</v>
      </c>
      <c r="W78" s="127">
        <f t="shared" si="4"/>
        <v>943.16887000000008</v>
      </c>
      <c r="X78" s="127">
        <f t="shared" si="4"/>
        <v>938.75574099999972</v>
      </c>
      <c r="Y78" s="127">
        <f t="shared" si="4"/>
        <v>947.37604132999991</v>
      </c>
      <c r="Z78" s="127">
        <f t="shared" si="4"/>
        <v>959.85556233</v>
      </c>
      <c r="AA78" s="127">
        <f t="shared" si="4"/>
        <v>950.32065633000002</v>
      </c>
      <c r="AB78" s="127">
        <f t="shared" si="4"/>
        <v>935.17336400000022</v>
      </c>
      <c r="AC78" s="127">
        <f t="shared" si="4"/>
        <v>954.64464233000012</v>
      </c>
      <c r="AD78" s="127">
        <f t="shared" si="4"/>
        <v>963.94437400000015</v>
      </c>
      <c r="AE78" s="127">
        <f t="shared" si="4"/>
        <v>958.76536655999996</v>
      </c>
      <c r="AF78" s="127">
        <f t="shared" si="4"/>
        <v>939.48428933000014</v>
      </c>
      <c r="AG78" s="127">
        <f t="shared" si="4"/>
        <v>955.35482617000014</v>
      </c>
      <c r="AH78" s="127">
        <f t="shared" si="4"/>
        <v>966.97975799999983</v>
      </c>
      <c r="AI78" s="127">
        <f t="shared" si="4"/>
        <v>965.48569215999999</v>
      </c>
      <c r="AJ78" s="127">
        <f t="shared" si="4"/>
        <v>966.16311679</v>
      </c>
      <c r="AK78" s="127">
        <f t="shared" si="4"/>
        <v>973.99377799999991</v>
      </c>
      <c r="AL78" s="127">
        <f t="shared" si="4"/>
        <v>962.63257265999982</v>
      </c>
      <c r="AM78" s="127">
        <f t="shared" si="4"/>
        <v>969.76006765</v>
      </c>
      <c r="AN78" s="127">
        <f t="shared" si="4"/>
        <v>970.41092309999999</v>
      </c>
      <c r="AO78" s="127">
        <f t="shared" si="4"/>
        <v>984.66431804000013</v>
      </c>
      <c r="AP78" s="127">
        <f t="shared" si="4"/>
        <v>984.57587912999998</v>
      </c>
      <c r="AQ78" s="127">
        <f t="shared" si="4"/>
        <v>975.02090761000011</v>
      </c>
      <c r="AR78" s="127">
        <f t="shared" si="4"/>
        <v>973.72732670000005</v>
      </c>
      <c r="AS78" s="127">
        <f t="shared" si="4"/>
        <v>974.17049610999982</v>
      </c>
      <c r="AT78" s="127">
        <f t="shared" si="4"/>
        <v>973.25075370999991</v>
      </c>
      <c r="AU78" s="127">
        <f t="shared" si="4"/>
        <v>960.72217282999998</v>
      </c>
      <c r="AV78" s="127">
        <f t="shared" si="4"/>
        <v>984.2713948999999</v>
      </c>
      <c r="AW78" s="127">
        <f t="shared" si="4"/>
        <v>1004.7745015</v>
      </c>
      <c r="AX78" s="127">
        <f t="shared" si="4"/>
        <v>1023.4085504999999</v>
      </c>
      <c r="AY78" s="127">
        <f t="shared" si="4"/>
        <v>1011.3997918</v>
      </c>
      <c r="AZ78" s="127">
        <f t="shared" si="4"/>
        <v>1027.2863658700001</v>
      </c>
      <c r="BA78" s="127">
        <f t="shared" si="4"/>
        <v>1053.70368306</v>
      </c>
      <c r="BB78" s="127">
        <f t="shared" si="4"/>
        <v>1044.5206872800002</v>
      </c>
      <c r="BC78" s="127">
        <f t="shared" si="4"/>
        <v>1046.6191312000001</v>
      </c>
      <c r="BD78" s="127">
        <f t="shared" si="4"/>
        <v>1073.7521102599999</v>
      </c>
      <c r="BE78" s="127">
        <f t="shared" si="4"/>
        <v>1077.1320762</v>
      </c>
      <c r="BF78" s="127">
        <f t="shared" si="4"/>
        <v>1099.2924754199998</v>
      </c>
    </row>
    <row r="79" spans="1:69" x14ac:dyDescent="0.2">
      <c r="E79" s="147" t="s">
        <v>391</v>
      </c>
      <c r="F79" s="148">
        <f>F103-F78</f>
        <v>110.63896399999999</v>
      </c>
      <c r="G79" s="148">
        <f t="shared" ref="G79:BF79" si="5">G103-G78</f>
        <v>115.59583299999997</v>
      </c>
      <c r="H79" s="148">
        <f t="shared" si="5"/>
        <v>119.22489600000006</v>
      </c>
      <c r="I79" s="148">
        <f t="shared" si="5"/>
        <v>118.79546199999982</v>
      </c>
      <c r="J79" s="148">
        <f t="shared" si="5"/>
        <v>113.9301089999999</v>
      </c>
      <c r="K79" s="148">
        <f t="shared" si="5"/>
        <v>108.97775800000011</v>
      </c>
      <c r="L79" s="148">
        <f t="shared" si="5"/>
        <v>111.263239</v>
      </c>
      <c r="M79" s="148">
        <f t="shared" si="5"/>
        <v>109.66189699999995</v>
      </c>
      <c r="N79" s="148">
        <f t="shared" si="5"/>
        <v>109.82241800000008</v>
      </c>
      <c r="O79" s="148">
        <f t="shared" si="5"/>
        <v>109.15644899999995</v>
      </c>
      <c r="P79" s="148">
        <f t="shared" si="5"/>
        <v>109.10551399999986</v>
      </c>
      <c r="Q79" s="148">
        <f t="shared" si="5"/>
        <v>108.9471759999999</v>
      </c>
      <c r="R79" s="148">
        <f t="shared" si="5"/>
        <v>109.26541599999985</v>
      </c>
      <c r="S79" s="148">
        <f t="shared" si="5"/>
        <v>109.27337100000022</v>
      </c>
      <c r="T79" s="148">
        <f t="shared" si="5"/>
        <v>104.56122099999982</v>
      </c>
      <c r="U79" s="148">
        <f t="shared" si="5"/>
        <v>103.36076500000001</v>
      </c>
      <c r="V79" s="148">
        <f t="shared" si="5"/>
        <v>106.410664</v>
      </c>
      <c r="W79" s="148">
        <f t="shared" si="5"/>
        <v>106.94807000000003</v>
      </c>
      <c r="X79" s="148">
        <f t="shared" si="5"/>
        <v>104.66498400000023</v>
      </c>
      <c r="Y79" s="148">
        <f t="shared" si="5"/>
        <v>105.58391867</v>
      </c>
      <c r="Z79" s="148">
        <f t="shared" si="5"/>
        <v>106.28487667000002</v>
      </c>
      <c r="AA79" s="148">
        <f t="shared" si="5"/>
        <v>106.12686766999991</v>
      </c>
      <c r="AB79" s="148">
        <f t="shared" si="5"/>
        <v>104.45966399999975</v>
      </c>
      <c r="AC79" s="148">
        <f t="shared" si="5"/>
        <v>110.2593876699998</v>
      </c>
      <c r="AD79" s="148">
        <f t="shared" si="5"/>
        <v>112.28555399999982</v>
      </c>
      <c r="AE79" s="148">
        <f t="shared" si="5"/>
        <v>112.13178443999993</v>
      </c>
      <c r="AF79" s="148">
        <f t="shared" si="5"/>
        <v>110.74809166999989</v>
      </c>
      <c r="AG79" s="148">
        <f t="shared" si="5"/>
        <v>113.98961682999982</v>
      </c>
      <c r="AH79" s="148">
        <f t="shared" si="5"/>
        <v>113.21152400000017</v>
      </c>
      <c r="AI79" s="148">
        <f t="shared" si="5"/>
        <v>112.66191884000011</v>
      </c>
      <c r="AJ79" s="148">
        <f t="shared" si="5"/>
        <v>115.38507421000008</v>
      </c>
      <c r="AK79" s="148">
        <f t="shared" si="5"/>
        <v>112.49035700000002</v>
      </c>
      <c r="AL79" s="148">
        <f t="shared" si="5"/>
        <v>111.00265634000016</v>
      </c>
      <c r="AM79" s="148">
        <f t="shared" si="5"/>
        <v>115.28970934999995</v>
      </c>
      <c r="AN79" s="148">
        <f t="shared" si="5"/>
        <v>121.4846629000001</v>
      </c>
      <c r="AO79" s="148">
        <f t="shared" si="5"/>
        <v>120.13690495999981</v>
      </c>
      <c r="AP79" s="148">
        <f t="shared" si="5"/>
        <v>120.21885186999998</v>
      </c>
      <c r="AQ79" s="148">
        <f t="shared" si="5"/>
        <v>122.86350838999999</v>
      </c>
      <c r="AR79" s="148">
        <f t="shared" si="5"/>
        <v>122.85176729999989</v>
      </c>
      <c r="AS79" s="148">
        <f t="shared" si="5"/>
        <v>121.03576889000021</v>
      </c>
      <c r="AT79" s="148">
        <f t="shared" si="5"/>
        <v>126.96460929000011</v>
      </c>
      <c r="AU79" s="148">
        <f t="shared" si="5"/>
        <v>128.19587117000003</v>
      </c>
      <c r="AV79" s="148">
        <f t="shared" si="5"/>
        <v>131.79293010000015</v>
      </c>
      <c r="AW79" s="148">
        <f t="shared" si="5"/>
        <v>133.75956049999991</v>
      </c>
      <c r="AX79" s="148">
        <f t="shared" si="5"/>
        <v>136.10520450000001</v>
      </c>
      <c r="AY79" s="148">
        <f t="shared" si="5"/>
        <v>137.19187220000003</v>
      </c>
      <c r="AZ79" s="148">
        <f t="shared" si="5"/>
        <v>136.9796371299999</v>
      </c>
      <c r="BA79" s="148">
        <f t="shared" si="5"/>
        <v>132.30571594000003</v>
      </c>
      <c r="BB79" s="148">
        <f t="shared" si="5"/>
        <v>129.34362471999975</v>
      </c>
      <c r="BC79" s="148">
        <f t="shared" si="5"/>
        <v>141.70215280000002</v>
      </c>
      <c r="BD79" s="148">
        <f t="shared" si="5"/>
        <v>144.48394974000007</v>
      </c>
      <c r="BE79" s="148">
        <f t="shared" si="5"/>
        <v>145.90596679999999</v>
      </c>
      <c r="BF79" s="148">
        <f t="shared" si="5"/>
        <v>143.2192595800002</v>
      </c>
    </row>
    <row r="96" spans="3:58" x14ac:dyDescent="0.2">
      <c r="C96" t="s">
        <v>315</v>
      </c>
      <c r="D96" t="s">
        <v>316</v>
      </c>
      <c r="E96" t="s">
        <v>353</v>
      </c>
      <c r="F96" t="s">
        <v>354</v>
      </c>
      <c r="G96" t="s">
        <v>355</v>
      </c>
      <c r="H96" t="s">
        <v>356</v>
      </c>
      <c r="I96" t="s">
        <v>357</v>
      </c>
      <c r="J96" t="s">
        <v>358</v>
      </c>
      <c r="K96" t="s">
        <v>359</v>
      </c>
      <c r="L96" t="s">
        <v>360</v>
      </c>
      <c r="M96" t="s">
        <v>361</v>
      </c>
      <c r="N96" t="s">
        <v>362</v>
      </c>
      <c r="O96" t="s">
        <v>363</v>
      </c>
      <c r="P96" t="s">
        <v>364</v>
      </c>
      <c r="Q96" t="s">
        <v>365</v>
      </c>
      <c r="R96" t="s">
        <v>366</v>
      </c>
      <c r="S96" t="s">
        <v>367</v>
      </c>
      <c r="T96" t="s">
        <v>368</v>
      </c>
      <c r="U96" t="s">
        <v>369</v>
      </c>
      <c r="V96" t="s">
        <v>370</v>
      </c>
      <c r="W96" t="s">
        <v>371</v>
      </c>
      <c r="X96" t="s">
        <v>372</v>
      </c>
      <c r="Y96" t="s">
        <v>373</v>
      </c>
      <c r="Z96" t="s">
        <v>374</v>
      </c>
      <c r="AA96" t="s">
        <v>375</v>
      </c>
      <c r="AB96" t="s">
        <v>376</v>
      </c>
      <c r="AC96" t="s">
        <v>377</v>
      </c>
      <c r="AD96" t="s">
        <v>378</v>
      </c>
      <c r="AE96" t="s">
        <v>379</v>
      </c>
      <c r="AF96" t="s">
        <v>380</v>
      </c>
      <c r="AG96" t="s">
        <v>381</v>
      </c>
      <c r="AH96" t="s">
        <v>382</v>
      </c>
      <c r="AI96" t="s">
        <v>317</v>
      </c>
      <c r="AJ96" t="s">
        <v>318</v>
      </c>
      <c r="AK96" t="s">
        <v>319</v>
      </c>
      <c r="AL96" t="s">
        <v>320</v>
      </c>
      <c r="AM96" t="s">
        <v>321</v>
      </c>
      <c r="AN96" t="s">
        <v>322</v>
      </c>
      <c r="AO96" t="s">
        <v>323</v>
      </c>
      <c r="AP96" t="s">
        <v>324</v>
      </c>
      <c r="AQ96" t="s">
        <v>325</v>
      </c>
      <c r="AR96" t="s">
        <v>326</v>
      </c>
      <c r="AS96" t="s">
        <v>327</v>
      </c>
      <c r="AT96" t="s">
        <v>328</v>
      </c>
      <c r="AU96" t="s">
        <v>329</v>
      </c>
      <c r="AV96" t="s">
        <v>330</v>
      </c>
      <c r="AW96" t="s">
        <v>331</v>
      </c>
      <c r="AX96" t="s">
        <v>332</v>
      </c>
      <c r="AY96" t="s">
        <v>333</v>
      </c>
      <c r="AZ96" t="s">
        <v>334</v>
      </c>
      <c r="BA96" t="s">
        <v>335</v>
      </c>
      <c r="BB96" t="s">
        <v>336</v>
      </c>
      <c r="BC96" t="s">
        <v>337</v>
      </c>
      <c r="BD96" t="s">
        <v>338</v>
      </c>
      <c r="BE96" t="s">
        <v>339</v>
      </c>
      <c r="BF96" t="s">
        <v>340</v>
      </c>
    </row>
    <row r="97" spans="1:69" x14ac:dyDescent="0.2">
      <c r="C97" s="88" t="s">
        <v>10</v>
      </c>
      <c r="D97" t="s">
        <v>383</v>
      </c>
      <c r="E97" t="s">
        <v>384</v>
      </c>
      <c r="F97">
        <v>647997350</v>
      </c>
      <c r="G97">
        <v>653839707</v>
      </c>
      <c r="H97">
        <v>659234590</v>
      </c>
      <c r="I97">
        <v>670231996</v>
      </c>
      <c r="J97">
        <v>667195256</v>
      </c>
      <c r="K97">
        <v>669679038</v>
      </c>
      <c r="L97">
        <v>679891019</v>
      </c>
      <c r="M97">
        <v>684205776</v>
      </c>
      <c r="N97">
        <v>685280485</v>
      </c>
      <c r="O97">
        <v>675465050</v>
      </c>
      <c r="P97">
        <v>686871628</v>
      </c>
      <c r="Q97">
        <v>677271966</v>
      </c>
      <c r="R97">
        <v>699336463</v>
      </c>
      <c r="S97">
        <v>700900537</v>
      </c>
      <c r="T97">
        <v>710956023</v>
      </c>
      <c r="U97">
        <v>722486986</v>
      </c>
      <c r="V97">
        <v>719087171</v>
      </c>
      <c r="W97">
        <v>714994525</v>
      </c>
      <c r="X97">
        <v>706551009</v>
      </c>
      <c r="Y97">
        <v>717196316</v>
      </c>
      <c r="Z97">
        <v>726548735</v>
      </c>
      <c r="AA97">
        <v>714356819</v>
      </c>
      <c r="AB97">
        <v>704734235</v>
      </c>
      <c r="AC97">
        <v>714978435</v>
      </c>
      <c r="AD97">
        <v>720194103</v>
      </c>
      <c r="AE97">
        <v>717353955</v>
      </c>
      <c r="AF97">
        <v>697529638</v>
      </c>
      <c r="AG97">
        <v>702304484</v>
      </c>
      <c r="AH97">
        <v>711768455</v>
      </c>
      <c r="AI97">
        <v>708197964</v>
      </c>
      <c r="AJ97">
        <v>703698211</v>
      </c>
      <c r="AK97">
        <v>709005616</v>
      </c>
      <c r="AL97">
        <v>696851580</v>
      </c>
      <c r="AM97">
        <v>695307643</v>
      </c>
      <c r="AN97">
        <v>686446396</v>
      </c>
      <c r="AO97">
        <v>703803034</v>
      </c>
      <c r="AP97">
        <v>700127847</v>
      </c>
      <c r="AQ97">
        <v>680764832</v>
      </c>
      <c r="AR97">
        <v>670971419</v>
      </c>
      <c r="AS97">
        <v>673075745</v>
      </c>
      <c r="AT97">
        <v>673255979</v>
      </c>
      <c r="AU97">
        <v>660545678</v>
      </c>
      <c r="AV97">
        <v>671540301</v>
      </c>
      <c r="AW97">
        <v>678110522</v>
      </c>
      <c r="AX97">
        <v>690778878</v>
      </c>
      <c r="AY97">
        <v>679041827</v>
      </c>
      <c r="AZ97">
        <v>697464013</v>
      </c>
      <c r="BA97">
        <v>712281958</v>
      </c>
      <c r="BB97">
        <v>699536945</v>
      </c>
      <c r="BC97">
        <v>693159287</v>
      </c>
      <c r="BD97">
        <v>705798600</v>
      </c>
      <c r="BE97">
        <v>704942330</v>
      </c>
      <c r="BF97">
        <v>721817517</v>
      </c>
    </row>
    <row r="98" spans="1:69" x14ac:dyDescent="0.2">
      <c r="D98" t="s">
        <v>385</v>
      </c>
      <c r="E98" t="s">
        <v>384</v>
      </c>
      <c r="F98">
        <v>38730307</v>
      </c>
      <c r="G98">
        <v>38898913</v>
      </c>
      <c r="H98">
        <v>39722494</v>
      </c>
      <c r="I98">
        <v>40594540</v>
      </c>
      <c r="J98">
        <v>40768379</v>
      </c>
      <c r="K98">
        <v>38689742</v>
      </c>
      <c r="L98">
        <v>39838919</v>
      </c>
      <c r="M98">
        <v>39496477</v>
      </c>
      <c r="N98">
        <v>40880618</v>
      </c>
      <c r="O98">
        <v>40872339</v>
      </c>
      <c r="P98">
        <v>41284924</v>
      </c>
      <c r="Q98">
        <v>42154120</v>
      </c>
      <c r="R98">
        <v>41819191</v>
      </c>
      <c r="S98">
        <v>41260948</v>
      </c>
      <c r="T98">
        <v>38597066</v>
      </c>
      <c r="U98">
        <v>38135673</v>
      </c>
      <c r="V98">
        <v>41849896</v>
      </c>
      <c r="W98">
        <v>42193776</v>
      </c>
      <c r="X98">
        <v>40703313</v>
      </c>
      <c r="Y98">
        <v>40767130</v>
      </c>
      <c r="Z98">
        <v>40471880</v>
      </c>
      <c r="AA98">
        <v>38829197</v>
      </c>
      <c r="AB98">
        <v>37303688</v>
      </c>
      <c r="AC98">
        <v>40332130</v>
      </c>
      <c r="AD98">
        <v>40654232</v>
      </c>
      <c r="AE98">
        <v>37242108</v>
      </c>
      <c r="AF98">
        <v>36085647</v>
      </c>
      <c r="AG98">
        <v>39183041</v>
      </c>
      <c r="AH98">
        <v>37169532</v>
      </c>
      <c r="AI98">
        <v>37785312</v>
      </c>
      <c r="AJ98">
        <v>39509861</v>
      </c>
      <c r="AK98">
        <v>38304422</v>
      </c>
      <c r="AL98">
        <v>34324020</v>
      </c>
      <c r="AM98">
        <v>35846971</v>
      </c>
      <c r="AN98">
        <v>39184870</v>
      </c>
      <c r="AO98">
        <v>38325096</v>
      </c>
      <c r="AP98">
        <v>37875959</v>
      </c>
      <c r="AQ98">
        <v>36982861</v>
      </c>
      <c r="AR98">
        <v>36259761</v>
      </c>
      <c r="AS98">
        <v>35186684</v>
      </c>
      <c r="AT98">
        <v>38345281</v>
      </c>
      <c r="AU98">
        <v>34348083</v>
      </c>
      <c r="AV98">
        <v>34759999</v>
      </c>
      <c r="AW98">
        <v>38391762</v>
      </c>
      <c r="AX98">
        <v>38226412</v>
      </c>
      <c r="AY98">
        <v>37697961</v>
      </c>
      <c r="AZ98">
        <v>36844297</v>
      </c>
      <c r="BA98">
        <v>34213720</v>
      </c>
      <c r="BB98">
        <v>33411242</v>
      </c>
      <c r="BC98">
        <v>34978622</v>
      </c>
      <c r="BD98">
        <v>38032472</v>
      </c>
      <c r="BE98">
        <v>38127147</v>
      </c>
      <c r="BF98">
        <v>35293962</v>
      </c>
    </row>
    <row r="99" spans="1:69" x14ac:dyDescent="0.2">
      <c r="D99" t="s">
        <v>386</v>
      </c>
      <c r="E99" t="s">
        <v>384</v>
      </c>
      <c r="F99">
        <v>113621003</v>
      </c>
      <c r="G99">
        <v>116256867</v>
      </c>
      <c r="H99">
        <v>119221277</v>
      </c>
      <c r="I99">
        <v>123022879</v>
      </c>
      <c r="J99">
        <v>124741404</v>
      </c>
      <c r="K99">
        <v>122223699</v>
      </c>
      <c r="L99">
        <v>124607099</v>
      </c>
      <c r="M99">
        <v>125929583</v>
      </c>
      <c r="N99">
        <v>126839603</v>
      </c>
      <c r="O99">
        <v>132027826</v>
      </c>
      <c r="P99">
        <v>135161003</v>
      </c>
      <c r="Q99">
        <v>136716493</v>
      </c>
      <c r="R99">
        <v>141981066</v>
      </c>
      <c r="S99">
        <v>142464696</v>
      </c>
      <c r="T99">
        <v>142475453</v>
      </c>
      <c r="U99">
        <v>137700309</v>
      </c>
      <c r="V99">
        <v>148064266</v>
      </c>
      <c r="W99">
        <v>157108665</v>
      </c>
      <c r="X99">
        <v>162663803</v>
      </c>
      <c r="Y99">
        <v>162115250</v>
      </c>
      <c r="Z99">
        <v>164447721</v>
      </c>
      <c r="AA99">
        <v>166000900</v>
      </c>
      <c r="AB99">
        <v>160936578</v>
      </c>
      <c r="AC99">
        <v>169610078</v>
      </c>
      <c r="AD99">
        <v>174467630</v>
      </c>
      <c r="AE99">
        <v>172324738</v>
      </c>
      <c r="AF99">
        <v>172291538</v>
      </c>
      <c r="AG99">
        <v>182534646</v>
      </c>
      <c r="AH99">
        <v>183939585</v>
      </c>
      <c r="AI99">
        <v>185461742</v>
      </c>
      <c r="AJ99">
        <v>188517678</v>
      </c>
      <c r="AK99">
        <v>189312601</v>
      </c>
      <c r="AL99">
        <v>191074592</v>
      </c>
      <c r="AM99">
        <v>199851402</v>
      </c>
      <c r="AN99">
        <v>208112083</v>
      </c>
      <c r="AO99">
        <v>204109778</v>
      </c>
      <c r="AP99">
        <v>208775591</v>
      </c>
      <c r="AQ99">
        <v>217336756</v>
      </c>
      <c r="AR99">
        <v>224346216</v>
      </c>
      <c r="AS99">
        <v>222394198</v>
      </c>
      <c r="AT99">
        <v>221403885</v>
      </c>
      <c r="AU99">
        <v>221203750</v>
      </c>
      <c r="AV99">
        <v>233302421</v>
      </c>
      <c r="AW99">
        <v>246897123</v>
      </c>
      <c r="AX99">
        <v>253343272</v>
      </c>
      <c r="AY99">
        <v>253485701</v>
      </c>
      <c r="AZ99">
        <v>248361849</v>
      </c>
      <c r="BA99">
        <v>260107482</v>
      </c>
      <c r="BB99">
        <v>263247113</v>
      </c>
      <c r="BC99">
        <v>270765942</v>
      </c>
      <c r="BD99">
        <v>280105200</v>
      </c>
      <c r="BE99">
        <v>281558218</v>
      </c>
      <c r="BF99">
        <v>290150099</v>
      </c>
    </row>
    <row r="100" spans="1:69" x14ac:dyDescent="0.2">
      <c r="D100" t="s">
        <v>387</v>
      </c>
      <c r="E100" t="s">
        <v>384</v>
      </c>
      <c r="F100">
        <v>64011449</v>
      </c>
      <c r="G100">
        <v>69167254</v>
      </c>
      <c r="H100">
        <v>72835737</v>
      </c>
      <c r="I100">
        <v>72879372</v>
      </c>
      <c r="J100">
        <v>68486377</v>
      </c>
      <c r="K100">
        <v>65619476</v>
      </c>
      <c r="L100">
        <v>66233984</v>
      </c>
      <c r="M100">
        <v>64511305</v>
      </c>
      <c r="N100">
        <v>63538979</v>
      </c>
      <c r="O100">
        <v>64382344</v>
      </c>
      <c r="P100">
        <v>63513489</v>
      </c>
      <c r="Q100">
        <v>62473059</v>
      </c>
      <c r="R100">
        <v>63077209</v>
      </c>
      <c r="S100">
        <v>64333358</v>
      </c>
      <c r="T100">
        <v>63036868</v>
      </c>
      <c r="U100">
        <v>63134246</v>
      </c>
      <c r="V100">
        <v>62243565</v>
      </c>
      <c r="W100">
        <v>61956984</v>
      </c>
      <c r="X100">
        <v>60896475</v>
      </c>
      <c r="Y100">
        <v>61282501</v>
      </c>
      <c r="Z100">
        <v>62562979</v>
      </c>
      <c r="AA100">
        <v>64296183</v>
      </c>
      <c r="AB100">
        <v>64013853</v>
      </c>
      <c r="AC100">
        <v>66286918</v>
      </c>
      <c r="AD100">
        <v>66666424</v>
      </c>
      <c r="AE100">
        <v>68937365</v>
      </c>
      <c r="AF100">
        <v>68339111</v>
      </c>
      <c r="AG100">
        <v>68372449</v>
      </c>
      <c r="AH100">
        <v>69039546</v>
      </c>
      <c r="AI100">
        <v>68836396</v>
      </c>
      <c r="AJ100">
        <v>70029451</v>
      </c>
      <c r="AK100">
        <v>68176182</v>
      </c>
      <c r="AL100">
        <v>67846000</v>
      </c>
      <c r="AM100">
        <v>69676407</v>
      </c>
      <c r="AN100">
        <v>70709777</v>
      </c>
      <c r="AO100">
        <v>69590619</v>
      </c>
      <c r="AP100">
        <v>68919601</v>
      </c>
      <c r="AQ100">
        <v>70088746</v>
      </c>
      <c r="AR100">
        <v>68030782</v>
      </c>
      <c r="AS100">
        <v>64864747</v>
      </c>
      <c r="AT100">
        <v>66664464</v>
      </c>
      <c r="AU100">
        <v>71757036</v>
      </c>
      <c r="AV100">
        <v>72284758</v>
      </c>
      <c r="AW100">
        <v>70878666</v>
      </c>
      <c r="AX100">
        <v>71722182</v>
      </c>
      <c r="AY100">
        <v>73553396</v>
      </c>
      <c r="AZ100">
        <v>75548475</v>
      </c>
      <c r="BA100">
        <v>73592477</v>
      </c>
      <c r="BB100">
        <v>69992839</v>
      </c>
      <c r="BC100">
        <v>79151236</v>
      </c>
      <c r="BD100">
        <v>79752306</v>
      </c>
      <c r="BE100">
        <v>80204892</v>
      </c>
      <c r="BF100">
        <v>81001902</v>
      </c>
    </row>
    <row r="101" spans="1:69" x14ac:dyDescent="0.2">
      <c r="D101" t="s">
        <v>388</v>
      </c>
      <c r="E101" t="s">
        <v>384</v>
      </c>
      <c r="F101">
        <v>47590321</v>
      </c>
      <c r="G101">
        <v>48242568</v>
      </c>
      <c r="H101">
        <v>46975079</v>
      </c>
      <c r="I101">
        <v>47760745</v>
      </c>
      <c r="J101">
        <v>46953374</v>
      </c>
      <c r="K101">
        <v>47529459</v>
      </c>
      <c r="L101">
        <v>47091100</v>
      </c>
      <c r="M101">
        <v>47015863</v>
      </c>
      <c r="N101">
        <v>47169126</v>
      </c>
      <c r="O101">
        <v>48167005</v>
      </c>
      <c r="P101">
        <v>47444033</v>
      </c>
      <c r="Q101">
        <v>48091945</v>
      </c>
      <c r="R101">
        <v>48512107</v>
      </c>
      <c r="S101">
        <v>48527672</v>
      </c>
      <c r="T101">
        <v>48008805</v>
      </c>
      <c r="U101">
        <v>46656611</v>
      </c>
      <c r="V101">
        <v>47658765</v>
      </c>
      <c r="W101">
        <v>48327870</v>
      </c>
      <c r="X101">
        <v>47011975</v>
      </c>
      <c r="Y101">
        <v>45913789</v>
      </c>
      <c r="Z101">
        <v>45875385</v>
      </c>
      <c r="AA101">
        <v>45852337</v>
      </c>
      <c r="AB101">
        <v>45295578</v>
      </c>
      <c r="AC101">
        <v>45613936</v>
      </c>
      <c r="AD101">
        <v>44685722</v>
      </c>
      <c r="AE101">
        <v>44593292</v>
      </c>
      <c r="AF101">
        <v>44681750</v>
      </c>
      <c r="AG101">
        <v>45468014</v>
      </c>
      <c r="AH101">
        <v>46133949</v>
      </c>
      <c r="AI101">
        <v>46088928</v>
      </c>
      <c r="AJ101">
        <v>47615719</v>
      </c>
      <c r="AK101">
        <v>49055851</v>
      </c>
      <c r="AL101">
        <v>49296218</v>
      </c>
      <c r="AM101">
        <v>49034080</v>
      </c>
      <c r="AN101">
        <v>49421899</v>
      </c>
      <c r="AO101">
        <v>49687483</v>
      </c>
      <c r="AP101">
        <v>49334939</v>
      </c>
      <c r="AQ101">
        <v>50811769</v>
      </c>
      <c r="AR101">
        <v>52595078</v>
      </c>
      <c r="AS101">
        <v>53291550</v>
      </c>
      <c r="AT101">
        <v>52974728</v>
      </c>
      <c r="AU101">
        <v>52660342</v>
      </c>
      <c r="AV101">
        <v>53220935</v>
      </c>
      <c r="AW101">
        <v>54138709</v>
      </c>
      <c r="AX101">
        <v>54159513</v>
      </c>
      <c r="AY101">
        <v>52821625</v>
      </c>
      <c r="AZ101">
        <v>53608145</v>
      </c>
      <c r="BA101">
        <v>52939452</v>
      </c>
      <c r="BB101">
        <v>53772985</v>
      </c>
      <c r="BC101">
        <v>54271118</v>
      </c>
      <c r="BD101">
        <v>57214814</v>
      </c>
      <c r="BE101">
        <v>59641196</v>
      </c>
      <c r="BF101">
        <v>56014223</v>
      </c>
    </row>
    <row r="102" spans="1:69" x14ac:dyDescent="0.2">
      <c r="D102" t="s">
        <v>389</v>
      </c>
      <c r="E102" t="s">
        <v>384</v>
      </c>
      <c r="F102">
        <v>23735185</v>
      </c>
      <c r="G102">
        <v>23456690</v>
      </c>
      <c r="H102">
        <v>23245588</v>
      </c>
      <c r="I102">
        <v>22996118</v>
      </c>
      <c r="J102">
        <v>22850358</v>
      </c>
      <c r="K102">
        <v>22899027</v>
      </c>
      <c r="L102">
        <v>23038095</v>
      </c>
      <c r="M102">
        <v>23028089</v>
      </c>
      <c r="N102">
        <v>23099778</v>
      </c>
      <c r="O102">
        <v>22609985</v>
      </c>
      <c r="P102">
        <v>22968546</v>
      </c>
      <c r="Q102">
        <v>23158319</v>
      </c>
      <c r="R102">
        <v>23671902</v>
      </c>
      <c r="S102">
        <v>23816040</v>
      </c>
      <c r="T102">
        <v>24169523</v>
      </c>
      <c r="U102">
        <v>24097674</v>
      </c>
      <c r="V102">
        <v>24465691</v>
      </c>
      <c r="W102">
        <v>25535120</v>
      </c>
      <c r="X102">
        <v>25594150</v>
      </c>
      <c r="Y102">
        <v>25684974</v>
      </c>
      <c r="Z102">
        <v>26233739</v>
      </c>
      <c r="AA102">
        <v>27112088</v>
      </c>
      <c r="AB102">
        <v>27349096</v>
      </c>
      <c r="AC102">
        <v>28082533</v>
      </c>
      <c r="AD102">
        <v>29561817</v>
      </c>
      <c r="AE102">
        <v>30445693</v>
      </c>
      <c r="AF102">
        <v>31304697</v>
      </c>
      <c r="AG102">
        <v>31481809</v>
      </c>
      <c r="AH102">
        <v>32140215</v>
      </c>
      <c r="AI102">
        <v>31777269</v>
      </c>
      <c r="AJ102">
        <v>32177271</v>
      </c>
      <c r="AK102">
        <v>32629463</v>
      </c>
      <c r="AL102">
        <v>34242819</v>
      </c>
      <c r="AM102">
        <v>35333274</v>
      </c>
      <c r="AN102">
        <v>38020561</v>
      </c>
      <c r="AO102">
        <v>39285213</v>
      </c>
      <c r="AP102">
        <v>39760794</v>
      </c>
      <c r="AQ102">
        <v>41899452</v>
      </c>
      <c r="AR102">
        <v>44375838</v>
      </c>
      <c r="AS102">
        <v>46393341</v>
      </c>
      <c r="AT102">
        <v>47571026</v>
      </c>
      <c r="AU102">
        <v>48403155</v>
      </c>
      <c r="AV102">
        <v>50955911</v>
      </c>
      <c r="AW102">
        <v>50117280</v>
      </c>
      <c r="AX102">
        <v>51283498</v>
      </c>
      <c r="AY102">
        <v>51991154</v>
      </c>
      <c r="AZ102">
        <v>52439224</v>
      </c>
      <c r="BA102">
        <v>52874310</v>
      </c>
      <c r="BB102">
        <v>53903188</v>
      </c>
      <c r="BC102">
        <v>55995079</v>
      </c>
      <c r="BD102">
        <v>57332668</v>
      </c>
      <c r="BE102">
        <v>58564260</v>
      </c>
      <c r="BF102">
        <v>58234032</v>
      </c>
    </row>
    <row r="103" spans="1:69" x14ac:dyDescent="0.2">
      <c r="F103" s="145">
        <f>SUM(F97:F102)/1000000</f>
        <v>935.68561499999998</v>
      </c>
      <c r="G103" s="145">
        <f t="shared" ref="G103:BF103" si="6">SUM(G97:G102)/1000000</f>
        <v>949.86199899999997</v>
      </c>
      <c r="H103" s="145">
        <f t="shared" si="6"/>
        <v>961.23476500000004</v>
      </c>
      <c r="I103" s="145">
        <f t="shared" si="6"/>
        <v>977.48564999999996</v>
      </c>
      <c r="J103" s="145">
        <f t="shared" si="6"/>
        <v>970.99514799999997</v>
      </c>
      <c r="K103" s="145">
        <f t="shared" si="6"/>
        <v>966.64044100000001</v>
      </c>
      <c r="L103" s="145">
        <f t="shared" si="6"/>
        <v>980.70021599999995</v>
      </c>
      <c r="M103" s="145">
        <f t="shared" si="6"/>
        <v>984.187093</v>
      </c>
      <c r="N103" s="145">
        <f t="shared" si="6"/>
        <v>986.80858899999998</v>
      </c>
      <c r="O103" s="145">
        <f t="shared" si="6"/>
        <v>983.52454899999998</v>
      </c>
      <c r="P103" s="145">
        <f t="shared" si="6"/>
        <v>997.24362299999996</v>
      </c>
      <c r="Q103" s="145">
        <f t="shared" si="6"/>
        <v>989.86590200000001</v>
      </c>
      <c r="R103" s="145">
        <f t="shared" si="6"/>
        <v>1018.397938</v>
      </c>
      <c r="S103" s="145">
        <f t="shared" si="6"/>
        <v>1021.303251</v>
      </c>
      <c r="T103" s="145">
        <f t="shared" si="6"/>
        <v>1027.2437379999999</v>
      </c>
      <c r="U103" s="145">
        <f t="shared" si="6"/>
        <v>1032.211499</v>
      </c>
      <c r="V103" s="145">
        <f t="shared" si="6"/>
        <v>1043.3693539999999</v>
      </c>
      <c r="W103" s="145">
        <f t="shared" si="6"/>
        <v>1050.1169400000001</v>
      </c>
      <c r="X103" s="145">
        <f t="shared" si="6"/>
        <v>1043.4207249999999</v>
      </c>
      <c r="Y103" s="145">
        <f t="shared" si="6"/>
        <v>1052.9599599999999</v>
      </c>
      <c r="Z103" s="145">
        <f t="shared" si="6"/>
        <v>1066.140439</v>
      </c>
      <c r="AA103" s="145">
        <f t="shared" si="6"/>
        <v>1056.4475239999999</v>
      </c>
      <c r="AB103" s="145">
        <f t="shared" si="6"/>
        <v>1039.633028</v>
      </c>
      <c r="AC103" s="145">
        <f t="shared" si="6"/>
        <v>1064.9040299999999</v>
      </c>
      <c r="AD103" s="145">
        <f t="shared" si="6"/>
        <v>1076.229928</v>
      </c>
      <c r="AE103" s="145">
        <f t="shared" si="6"/>
        <v>1070.8971509999999</v>
      </c>
      <c r="AF103" s="145">
        <f t="shared" si="6"/>
        <v>1050.232381</v>
      </c>
      <c r="AG103" s="145">
        <f t="shared" si="6"/>
        <v>1069.344443</v>
      </c>
      <c r="AH103" s="145">
        <f t="shared" si="6"/>
        <v>1080.191282</v>
      </c>
      <c r="AI103" s="145">
        <f t="shared" si="6"/>
        <v>1078.1476110000001</v>
      </c>
      <c r="AJ103" s="145">
        <f t="shared" si="6"/>
        <v>1081.5481910000001</v>
      </c>
      <c r="AK103" s="145">
        <f t="shared" si="6"/>
        <v>1086.4841349999999</v>
      </c>
      <c r="AL103" s="145">
        <f t="shared" si="6"/>
        <v>1073.635229</v>
      </c>
      <c r="AM103" s="145">
        <f t="shared" si="6"/>
        <v>1085.0497769999999</v>
      </c>
      <c r="AN103" s="145">
        <f t="shared" si="6"/>
        <v>1091.8955860000001</v>
      </c>
      <c r="AO103" s="145">
        <f t="shared" si="6"/>
        <v>1104.8012229999999</v>
      </c>
      <c r="AP103" s="145">
        <f t="shared" si="6"/>
        <v>1104.794731</v>
      </c>
      <c r="AQ103" s="145">
        <f t="shared" si="6"/>
        <v>1097.8844160000001</v>
      </c>
      <c r="AR103" s="145">
        <f t="shared" si="6"/>
        <v>1096.5790939999999</v>
      </c>
      <c r="AS103" s="145">
        <f t="shared" si="6"/>
        <v>1095.206265</v>
      </c>
      <c r="AT103" s="145">
        <f t="shared" si="6"/>
        <v>1100.215363</v>
      </c>
      <c r="AU103" s="145">
        <f t="shared" si="6"/>
        <v>1088.918044</v>
      </c>
      <c r="AV103" s="145">
        <f t="shared" si="6"/>
        <v>1116.0643250000001</v>
      </c>
      <c r="AW103" s="145">
        <f t="shared" si="6"/>
        <v>1138.5340619999999</v>
      </c>
      <c r="AX103" s="145">
        <f t="shared" si="6"/>
        <v>1159.5137549999999</v>
      </c>
      <c r="AY103" s="145">
        <f t="shared" si="6"/>
        <v>1148.591664</v>
      </c>
      <c r="AZ103" s="145">
        <f t="shared" si="6"/>
        <v>1164.266003</v>
      </c>
      <c r="BA103" s="145">
        <f t="shared" si="6"/>
        <v>1186.009399</v>
      </c>
      <c r="BB103" s="145">
        <f t="shared" si="6"/>
        <v>1173.8643119999999</v>
      </c>
      <c r="BC103" s="145">
        <f t="shared" si="6"/>
        <v>1188.3212840000001</v>
      </c>
      <c r="BD103" s="145">
        <f t="shared" si="6"/>
        <v>1218.23606</v>
      </c>
      <c r="BE103" s="145">
        <f t="shared" si="6"/>
        <v>1223.038043</v>
      </c>
      <c r="BF103" s="145">
        <f t="shared" si="6"/>
        <v>1242.511735</v>
      </c>
    </row>
    <row r="107" spans="1:69" ht="18" x14ac:dyDescent="0.2">
      <c r="A107" s="10" t="s">
        <v>29</v>
      </c>
      <c r="B107" s="11"/>
      <c r="C107" s="11"/>
      <c r="D107" s="11"/>
      <c r="E107" s="11"/>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row>
    <row r="108" spans="1:69" x14ac:dyDescent="0.2">
      <c r="A108" s="12"/>
      <c r="B108" s="12"/>
      <c r="C108" s="12"/>
      <c r="D108" s="12"/>
      <c r="E108" s="12"/>
    </row>
    <row r="109" spans="1:69" x14ac:dyDescent="0.2">
      <c r="A109" s="14" t="s">
        <v>7</v>
      </c>
      <c r="B109" s="12"/>
      <c r="C109" s="12"/>
      <c r="D109" s="12"/>
      <c r="E109" s="12"/>
    </row>
    <row r="110" spans="1:69" x14ac:dyDescent="0.2">
      <c r="A110" s="40" t="s">
        <v>39</v>
      </c>
      <c r="B110" s="39"/>
      <c r="C110" s="41" t="s">
        <v>40</v>
      </c>
      <c r="D110" s="37"/>
      <c r="E110" s="1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8"/>
      <c r="BI110" s="37"/>
      <c r="BJ110" s="37"/>
      <c r="BK110" s="37"/>
      <c r="BL110" s="37"/>
      <c r="BM110" s="37"/>
      <c r="BN110" s="37"/>
      <c r="BO110" s="37"/>
      <c r="BP110" s="37"/>
      <c r="BQ110" s="37"/>
    </row>
    <row r="111" spans="1:69" x14ac:dyDescent="0.2">
      <c r="A111" s="9"/>
      <c r="B111" s="8"/>
      <c r="C111" s="8"/>
      <c r="D111" s="8"/>
      <c r="E111" s="8"/>
    </row>
    <row r="112" spans="1:69" ht="12.75" customHeight="1" x14ac:dyDescent="0.2">
      <c r="A112" s="20" t="s">
        <v>4</v>
      </c>
      <c r="B112" s="20" t="s">
        <v>6</v>
      </c>
      <c r="C112" s="20" t="s">
        <v>5</v>
      </c>
      <c r="D112" s="20" t="s">
        <v>48</v>
      </c>
      <c r="E112" s="20" t="s">
        <v>49</v>
      </c>
      <c r="F112" s="20">
        <v>1961</v>
      </c>
      <c r="G112" s="20">
        <v>1962</v>
      </c>
      <c r="H112" s="20">
        <v>1963</v>
      </c>
      <c r="I112" s="20">
        <v>1964</v>
      </c>
      <c r="J112" s="20">
        <v>1965</v>
      </c>
      <c r="K112" s="20">
        <v>1966</v>
      </c>
      <c r="L112" s="20">
        <v>1967</v>
      </c>
      <c r="M112" s="20">
        <v>1968</v>
      </c>
      <c r="N112" s="20">
        <v>1969</v>
      </c>
      <c r="O112" s="20">
        <v>1970</v>
      </c>
      <c r="P112" s="20">
        <v>1971</v>
      </c>
      <c r="Q112" s="20">
        <v>1972</v>
      </c>
      <c r="R112" s="20">
        <v>1973</v>
      </c>
      <c r="S112" s="20">
        <v>1974</v>
      </c>
      <c r="T112" s="20">
        <v>1975</v>
      </c>
      <c r="U112" s="20">
        <v>1976</v>
      </c>
      <c r="V112" s="20">
        <v>1977</v>
      </c>
      <c r="W112" s="20">
        <v>1978</v>
      </c>
      <c r="X112" s="20">
        <v>1979</v>
      </c>
      <c r="Y112" s="20">
        <v>1980</v>
      </c>
      <c r="Z112" s="20">
        <v>1981</v>
      </c>
      <c r="AA112" s="20">
        <v>1982</v>
      </c>
      <c r="AB112" s="20">
        <v>1983</v>
      </c>
      <c r="AC112" s="20">
        <v>1984</v>
      </c>
      <c r="AD112" s="20">
        <v>1985</v>
      </c>
      <c r="AE112" s="20">
        <v>1986</v>
      </c>
      <c r="AF112" s="20">
        <v>1987</v>
      </c>
      <c r="AG112" s="20">
        <v>1988</v>
      </c>
      <c r="AH112" s="20">
        <v>1989</v>
      </c>
      <c r="AI112" s="20">
        <v>1990</v>
      </c>
      <c r="AJ112" s="20">
        <v>1991</v>
      </c>
      <c r="AK112" s="20">
        <v>1992</v>
      </c>
      <c r="AL112" s="20">
        <v>1993</v>
      </c>
      <c r="AM112" s="20">
        <v>1994</v>
      </c>
      <c r="AN112" s="20">
        <v>1995</v>
      </c>
      <c r="AO112" s="20">
        <v>1996</v>
      </c>
      <c r="AP112" s="20">
        <v>1997</v>
      </c>
      <c r="AQ112" s="20">
        <v>1998</v>
      </c>
      <c r="AR112" s="20">
        <v>1999</v>
      </c>
      <c r="AS112" s="20">
        <v>2000</v>
      </c>
      <c r="AT112" s="20">
        <v>2001</v>
      </c>
      <c r="AU112" s="20">
        <v>2002</v>
      </c>
      <c r="AV112" s="20">
        <v>2003</v>
      </c>
      <c r="AW112" s="20">
        <v>2004</v>
      </c>
      <c r="AX112" s="20">
        <v>2005</v>
      </c>
      <c r="AY112" s="20">
        <v>2006</v>
      </c>
      <c r="AZ112" s="20">
        <v>2007</v>
      </c>
      <c r="BA112" s="20">
        <v>2008</v>
      </c>
      <c r="BB112" s="20">
        <v>2009</v>
      </c>
      <c r="BC112" s="20">
        <v>2010</v>
      </c>
      <c r="BD112" s="20">
        <v>2011</v>
      </c>
      <c r="BE112" s="20">
        <v>2012</v>
      </c>
      <c r="BF112" s="20">
        <v>2013</v>
      </c>
      <c r="BG112" s="20">
        <v>2014</v>
      </c>
    </row>
    <row r="113" spans="1:59" x14ac:dyDescent="0.2">
      <c r="A113" s="4" t="s">
        <v>162</v>
      </c>
      <c r="B113" s="4" t="s">
        <v>163</v>
      </c>
      <c r="C113" s="4" t="s">
        <v>164</v>
      </c>
      <c r="D113" s="4" t="s">
        <v>165</v>
      </c>
      <c r="E113" s="4" t="s">
        <v>166</v>
      </c>
      <c r="F113" s="1">
        <f>Data!F57</f>
        <v>172.95629199999999</v>
      </c>
      <c r="G113" s="1">
        <f>Data!G57</f>
        <v>184.30601899999999</v>
      </c>
      <c r="H113" s="1">
        <f>Data!H57</f>
        <v>193.88438399999998</v>
      </c>
      <c r="I113" s="1">
        <f>Data!I57</f>
        <v>191.78354999999999</v>
      </c>
      <c r="J113" s="1">
        <f>Data!J57</f>
        <v>191.617876</v>
      </c>
      <c r="K113" s="1">
        <f>Data!K57</f>
        <v>196.736063</v>
      </c>
      <c r="L113" s="1">
        <f>Data!L57</f>
        <v>204.6623816</v>
      </c>
      <c r="M113" s="1">
        <f>Data!M57</f>
        <v>211.06523119999997</v>
      </c>
      <c r="N113" s="1">
        <f>Data!N57</f>
        <v>211.6952316</v>
      </c>
      <c r="O113" s="1">
        <f>Data!O57</f>
        <v>210.51133080000002</v>
      </c>
      <c r="P113" s="1">
        <f>Data!P57</f>
        <v>204.37163240000001</v>
      </c>
      <c r="Q113" s="1">
        <f>Data!Q57</f>
        <v>203.96648400000001</v>
      </c>
      <c r="R113" s="1">
        <f>Data!R57</f>
        <v>203.88558499999999</v>
      </c>
      <c r="S113" s="1">
        <f>Data!S57</f>
        <v>216.9298134</v>
      </c>
      <c r="T113" s="1">
        <f>Data!T57</f>
        <v>232.901568</v>
      </c>
      <c r="U113" s="1">
        <f>Data!U57</f>
        <v>243.24654960000001</v>
      </c>
      <c r="V113" s="1">
        <f>Data!V57</f>
        <v>243.7880504</v>
      </c>
      <c r="W113" s="1">
        <f>Data!W57</f>
        <v>245.20277059999998</v>
      </c>
      <c r="X113" s="1">
        <f>Data!X57</f>
        <v>237.01611</v>
      </c>
      <c r="Y113" s="1">
        <f>Data!Y57</f>
        <v>234.955671</v>
      </c>
      <c r="Z113" s="1">
        <f>Data!Z57</f>
        <v>237.10416899999998</v>
      </c>
      <c r="AA113" s="1">
        <f>Data!AA57</f>
        <v>238.507532</v>
      </c>
      <c r="AB113" s="1">
        <f>Data!AB57</f>
        <v>240.569335</v>
      </c>
      <c r="AC113" s="1">
        <f>Data!AC57</f>
        <v>246.3199358</v>
      </c>
      <c r="AD113" s="1">
        <f>Data!AD57</f>
        <v>246.80715700000002</v>
      </c>
      <c r="AE113" s="1">
        <f>Data!AE57</f>
        <v>253.5643378</v>
      </c>
      <c r="AF113" s="1">
        <f>Data!AF57</f>
        <v>250.64149639999999</v>
      </c>
      <c r="AG113" s="1">
        <f>Data!AG57</f>
        <v>249.68648899999999</v>
      </c>
      <c r="AH113" s="1">
        <f>Data!AH57</f>
        <v>249.96741299999999</v>
      </c>
      <c r="AI113" s="1">
        <f>Data!AI57</f>
        <v>254.316135</v>
      </c>
      <c r="AJ113" s="1">
        <f>Data!AJ57</f>
        <v>255.90239799999998</v>
      </c>
      <c r="AK113" s="1">
        <f>Data!AK57</f>
        <v>254.053301</v>
      </c>
      <c r="AL113" s="1">
        <f>Data!AL57</f>
        <v>254.40208799999999</v>
      </c>
      <c r="AM113" s="1">
        <f>Data!AM57</f>
        <v>257.282355</v>
      </c>
      <c r="AN113" s="1">
        <f>Data!AN57</f>
        <v>259.32028059999999</v>
      </c>
      <c r="AO113" s="1">
        <f>Data!AO57</f>
        <v>260.71835590000001</v>
      </c>
      <c r="AP113" s="1">
        <f>Data!AP57</f>
        <v>267.93958399999997</v>
      </c>
      <c r="AQ113" s="1">
        <f>Data!AQ57</f>
        <v>268.79025589999998</v>
      </c>
      <c r="AR113" s="1">
        <f>Data!AR57</f>
        <v>270.38997999999998</v>
      </c>
      <c r="AS113" s="1">
        <f>Data!AS57</f>
        <v>271.73999220999997</v>
      </c>
      <c r="AT113" s="1">
        <f>Data!AT57</f>
        <v>267.44857819999999</v>
      </c>
      <c r="AU113" s="1">
        <f>Data!AU57</f>
        <v>272.17461059999999</v>
      </c>
      <c r="AV113" s="1">
        <f>Data!AV57</f>
        <v>278.14530719999999</v>
      </c>
      <c r="AW113" s="1">
        <f>Data!AW57</f>
        <v>281.19379775000004</v>
      </c>
      <c r="AX113" s="1">
        <f>Data!AX57</f>
        <v>283.96495906000001</v>
      </c>
      <c r="AY113" s="1">
        <f>Data!AY57</f>
        <v>287.80379255000003</v>
      </c>
      <c r="AZ113" s="1">
        <f>Data!AZ57</f>
        <v>292.66922595</v>
      </c>
      <c r="BA113" s="1">
        <f>Data!BA57</f>
        <v>294.46314638000001</v>
      </c>
      <c r="BB113" s="1">
        <f>Data!BB57</f>
        <v>295.84600850999999</v>
      </c>
      <c r="BC113" s="1">
        <f>Data!BC57</f>
        <v>296.27100148000005</v>
      </c>
      <c r="BD113" s="1">
        <f>Data!BD57</f>
        <v>294.94645951999996</v>
      </c>
      <c r="BE113" s="1">
        <f>Data!BE57</f>
        <v>295.48151480000001</v>
      </c>
      <c r="BF113" s="1">
        <f>Data!BF57</f>
        <v>298.79916007999998</v>
      </c>
      <c r="BG113" s="51">
        <f>Data!BG57</f>
        <v>297.80326775974106</v>
      </c>
    </row>
    <row r="114" spans="1:59" x14ac:dyDescent="0.2">
      <c r="A114" s="5" t="s">
        <v>242</v>
      </c>
      <c r="B114" s="5" t="s">
        <v>163</v>
      </c>
      <c r="C114" s="5" t="s">
        <v>164</v>
      </c>
      <c r="D114" s="5" t="s">
        <v>172</v>
      </c>
      <c r="E114" s="5" t="s">
        <v>166</v>
      </c>
      <c r="F114" s="2">
        <f>Data!F60</f>
        <v>376.36682100000002</v>
      </c>
      <c r="G114" s="2">
        <f>Data!G60</f>
        <v>400.614529</v>
      </c>
      <c r="H114" s="2">
        <f>Data!H60</f>
        <v>438.317204</v>
      </c>
      <c r="I114" s="2">
        <f>Data!I60</f>
        <v>453.71572700000002</v>
      </c>
      <c r="J114" s="2">
        <f>Data!J60</f>
        <v>491.74057299999998</v>
      </c>
      <c r="K114" s="2">
        <f>Data!K60</f>
        <v>507.14493060000001</v>
      </c>
      <c r="L114" s="2">
        <f>Data!L60</f>
        <v>525.62773699999991</v>
      </c>
      <c r="M114" s="2">
        <f>Data!M60</f>
        <v>528.93360259999997</v>
      </c>
      <c r="N114" s="2">
        <f>Data!N60</f>
        <v>518.40891820000002</v>
      </c>
      <c r="O114" s="2">
        <f>Data!O60</f>
        <v>537.22259499999996</v>
      </c>
      <c r="P114" s="2">
        <f>Data!P60</f>
        <v>595.07427659999996</v>
      </c>
      <c r="Q114" s="2">
        <f>Data!Q60</f>
        <v>617.789219</v>
      </c>
      <c r="R114" s="2">
        <f>Data!R60</f>
        <v>614.78323799999998</v>
      </c>
      <c r="S114" s="2">
        <f>Data!S60</f>
        <v>630.84569099999999</v>
      </c>
      <c r="T114" s="2">
        <f>Data!T60</f>
        <v>627.30306880000001</v>
      </c>
      <c r="U114" s="2">
        <f>Data!U60</f>
        <v>621.545118</v>
      </c>
      <c r="V114" s="2">
        <f>Data!V60</f>
        <v>643.45371739999996</v>
      </c>
      <c r="W114" s="2">
        <f>Data!W60</f>
        <v>664.92643179999993</v>
      </c>
      <c r="X114" s="2">
        <f>Data!X60</f>
        <v>721.45978099999991</v>
      </c>
      <c r="Y114" s="2">
        <f>Data!Y60</f>
        <v>756.01403300000004</v>
      </c>
      <c r="Z114" s="2">
        <f>Data!Z60</f>
        <v>748.90503699999999</v>
      </c>
      <c r="AA114" s="2">
        <f>Data!AA60</f>
        <v>744.36826899999994</v>
      </c>
      <c r="AB114" s="2">
        <f>Data!AB60</f>
        <v>770.24791299999993</v>
      </c>
      <c r="AC114" s="2">
        <f>Data!AC60</f>
        <v>790.75503159999994</v>
      </c>
      <c r="AD114" s="2">
        <f>Data!AD60</f>
        <v>815.03411779999999</v>
      </c>
      <c r="AE114" s="2">
        <f>Data!AE60</f>
        <v>836.06100979999997</v>
      </c>
      <c r="AF114" s="2">
        <f>Data!AF60</f>
        <v>855.73167000000001</v>
      </c>
      <c r="AG114" s="2">
        <f>Data!AG60</f>
        <v>884.32174600000008</v>
      </c>
      <c r="AH114" s="2">
        <f>Data!AH60</f>
        <v>901.13987699999996</v>
      </c>
      <c r="AI114" s="2">
        <f>Data!AI60</f>
        <v>916.67530899999997</v>
      </c>
      <c r="AJ114" s="2">
        <f>Data!AJ60</f>
        <v>927.26191159999996</v>
      </c>
      <c r="AK114" s="2">
        <f>Data!AK60</f>
        <v>947.73433200000011</v>
      </c>
      <c r="AL114" s="2">
        <f>Data!AL60</f>
        <v>967.484915</v>
      </c>
      <c r="AM114" s="2">
        <f>Data!AM60</f>
        <v>993.513462</v>
      </c>
      <c r="AN114" s="2">
        <f>Data!AN60</f>
        <v>1004.8116534</v>
      </c>
      <c r="AO114" s="2">
        <f>Data!AO60</f>
        <v>1003.4406</v>
      </c>
      <c r="AP114" s="2">
        <f>Data!AP60</f>
        <v>1001.904147</v>
      </c>
      <c r="AQ114" s="2">
        <f>Data!AQ60</f>
        <v>1059.2427930000001</v>
      </c>
      <c r="AR114" s="2">
        <f>Data!AR60</f>
        <v>1092.5005660000002</v>
      </c>
      <c r="AS114" s="2">
        <f>Data!AS60</f>
        <v>1103.8596143</v>
      </c>
      <c r="AT114" s="2">
        <f>Data!AT60</f>
        <v>1106.0135719999998</v>
      </c>
      <c r="AU114" s="2">
        <f>Data!AU60</f>
        <v>1136.4585910999999</v>
      </c>
      <c r="AV114" s="2">
        <f>Data!AV60</f>
        <v>1175.9309178999999</v>
      </c>
      <c r="AW114" s="2">
        <f>Data!AW60</f>
        <v>1189.6597390000002</v>
      </c>
      <c r="AX114" s="2">
        <f>Data!AX60</f>
        <v>1206.8998079999999</v>
      </c>
      <c r="AY114" s="2">
        <f>Data!AY60</f>
        <v>1234.9959140000001</v>
      </c>
      <c r="AZ114" s="2">
        <f>Data!AZ60</f>
        <v>1267.69262525</v>
      </c>
      <c r="BA114" s="2">
        <f>Data!BA60</f>
        <v>1302.9652560999998</v>
      </c>
      <c r="BB114" s="2">
        <f>Data!BB60</f>
        <v>1323.9584826</v>
      </c>
      <c r="BC114" s="2">
        <f>Data!BC60</f>
        <v>1388.0431373000001</v>
      </c>
      <c r="BD114" s="2">
        <f>Data!BD60</f>
        <v>1392.3796542</v>
      </c>
      <c r="BE114" s="2">
        <f>Data!BE60</f>
        <v>1430.9314068699998</v>
      </c>
      <c r="BF114" s="2">
        <f>Data!BF60</f>
        <v>1451.85688938</v>
      </c>
      <c r="BG114" s="58">
        <f>Data!BG60</f>
        <v>1445.0446364111315</v>
      </c>
    </row>
    <row r="115" spans="1:59" x14ac:dyDescent="0.2">
      <c r="A115" s="6" t="s">
        <v>243</v>
      </c>
      <c r="B115" s="6" t="s">
        <v>163</v>
      </c>
      <c r="C115" s="6" t="s">
        <v>164</v>
      </c>
      <c r="D115" s="6" t="s">
        <v>176</v>
      </c>
      <c r="E115" s="6" t="s">
        <v>166</v>
      </c>
      <c r="F115" s="3">
        <f>Data!F63</f>
        <v>7014.5807999999997</v>
      </c>
      <c r="G115" s="3">
        <f>Data!G63</f>
        <v>7288.3628699999999</v>
      </c>
      <c r="H115" s="3">
        <f>Data!H63</f>
        <v>7675.2183099999993</v>
      </c>
      <c r="I115" s="3">
        <f>Data!I63</f>
        <v>7970.1132099999995</v>
      </c>
      <c r="J115" s="3">
        <f>Data!J63</f>
        <v>8622.7124000000003</v>
      </c>
      <c r="K115" s="3">
        <f>Data!K63</f>
        <v>8809.7593000000015</v>
      </c>
      <c r="L115" s="3">
        <f>Data!L63</f>
        <v>9716.5665100000006</v>
      </c>
      <c r="M115" s="3">
        <f>Data!M63</f>
        <v>10033.86536</v>
      </c>
      <c r="N115" s="3">
        <f>Data!N63</f>
        <v>10730.34042</v>
      </c>
      <c r="O115" s="3">
        <f>Data!O63</f>
        <v>11652.66063</v>
      </c>
      <c r="P115" s="3">
        <f>Data!P63</f>
        <v>12048.34974</v>
      </c>
      <c r="Q115" s="3">
        <f>Data!Q63</f>
        <v>12845.199369999998</v>
      </c>
      <c r="R115" s="3">
        <f>Data!R63</f>
        <v>13417.912769999999</v>
      </c>
      <c r="S115" s="3">
        <f>Data!S63</f>
        <v>13927.26678</v>
      </c>
      <c r="T115" s="3">
        <f>Data!T63</f>
        <v>14105.575279999999</v>
      </c>
      <c r="U115" s="3">
        <f>Data!U63</f>
        <v>15048.72639</v>
      </c>
      <c r="V115" s="3">
        <f>Data!V63</f>
        <v>15985.439890000001</v>
      </c>
      <c r="W115" s="3">
        <f>Data!W63</f>
        <v>17045.40437</v>
      </c>
      <c r="X115" s="3">
        <f>Data!X63</f>
        <v>18353.27133</v>
      </c>
      <c r="Y115" s="3">
        <f>Data!Y63</f>
        <v>19319.09878</v>
      </c>
      <c r="Z115" s="3">
        <f>Data!Z63</f>
        <v>20318.509530000003</v>
      </c>
      <c r="AA115" s="3">
        <f>Data!AA63</f>
        <v>21023.380010000001</v>
      </c>
      <c r="AB115" s="3">
        <f>Data!AB63</f>
        <v>21534.132980000002</v>
      </c>
      <c r="AC115" s="3">
        <f>Data!AC63</f>
        <v>21931.693039999998</v>
      </c>
      <c r="AD115" s="3">
        <f>Data!AD63</f>
        <v>22887.475019999998</v>
      </c>
      <c r="AE115" s="3">
        <f>Data!AE63</f>
        <v>24075.977129999999</v>
      </c>
      <c r="AF115" s="3">
        <f>Data!AF63</f>
        <v>25874.22136</v>
      </c>
      <c r="AG115" s="3">
        <f>Data!AG63</f>
        <v>26903.914140000001</v>
      </c>
      <c r="AH115" s="3">
        <f>Data!AH63</f>
        <v>27330.602500000001</v>
      </c>
      <c r="AI115" s="3">
        <f>Data!AI63</f>
        <v>28786.885999999999</v>
      </c>
      <c r="AJ115" s="3">
        <f>Data!AJ63</f>
        <v>29997.972000000002</v>
      </c>
      <c r="AK115" s="3">
        <f>Data!AK63</f>
        <v>31123.25</v>
      </c>
      <c r="AL115" s="3">
        <f>Data!AL63</f>
        <v>32771.256000000001</v>
      </c>
      <c r="AM115" s="3">
        <f>Data!AM63</f>
        <v>34225.677000000003</v>
      </c>
      <c r="AN115" s="3">
        <f>Data!AN63</f>
        <v>36765.603179999998</v>
      </c>
      <c r="AO115" s="3">
        <f>Data!AO63</f>
        <v>37756.06194</v>
      </c>
      <c r="AP115" s="3">
        <f>Data!AP63</f>
        <v>39235.12745</v>
      </c>
      <c r="AQ115" s="3">
        <f>Data!AQ63</f>
        <v>40091.447439999996</v>
      </c>
      <c r="AR115" s="3">
        <f>Data!AR63</f>
        <v>42218.416560000005</v>
      </c>
      <c r="AS115" s="3">
        <f>Data!AS63</f>
        <v>43724.998209999998</v>
      </c>
      <c r="AT115" s="3">
        <f>Data!AT63</f>
        <v>45356.595840000002</v>
      </c>
      <c r="AU115" s="3">
        <f>Data!AU63</f>
        <v>46896.296280000002</v>
      </c>
      <c r="AV115" s="3">
        <f>Data!AV63</f>
        <v>47686.544700000006</v>
      </c>
      <c r="AW115" s="3">
        <f>Data!AW63</f>
        <v>48627.651439999994</v>
      </c>
      <c r="AX115" s="3">
        <f>Data!AX63</f>
        <v>50933.236219999999</v>
      </c>
      <c r="AY115" s="3">
        <f>Data!AY63</f>
        <v>51692.405020000006</v>
      </c>
      <c r="AZ115" s="3">
        <f>Data!AZ63</f>
        <v>54944.137000000002</v>
      </c>
      <c r="BA115" s="3">
        <f>Data!BA63</f>
        <v>57577.163810000005</v>
      </c>
      <c r="BB115" s="3">
        <f>Data!BB63</f>
        <v>59426.958350000001</v>
      </c>
      <c r="BC115" s="3">
        <f>Data!BC63</f>
        <v>60609.640429999999</v>
      </c>
      <c r="BD115" s="3">
        <f>Data!BD63</f>
        <v>62415.325570000001</v>
      </c>
      <c r="BE115" s="3">
        <f>Data!BE63</f>
        <v>64191.655409999999</v>
      </c>
      <c r="BF115" s="3">
        <f>Data!BF63</f>
        <v>65424.457880000002</v>
      </c>
      <c r="BG115" s="104"/>
    </row>
    <row r="136" spans="1:69" ht="18" x14ac:dyDescent="0.2">
      <c r="A136" s="10" t="s">
        <v>30</v>
      </c>
      <c r="B136" s="11"/>
      <c r="C136" s="11"/>
      <c r="D136" s="11"/>
      <c r="E136" s="11"/>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row>
    <row r="137" spans="1:69" x14ac:dyDescent="0.2">
      <c r="A137" s="12"/>
      <c r="B137" s="12"/>
      <c r="C137" s="12"/>
      <c r="D137" s="12"/>
      <c r="E137" s="12"/>
    </row>
    <row r="138" spans="1:69" x14ac:dyDescent="0.2">
      <c r="A138" s="14" t="s">
        <v>7</v>
      </c>
      <c r="B138" s="12"/>
      <c r="C138" s="12"/>
      <c r="D138" s="12"/>
      <c r="E138" s="12"/>
    </row>
    <row r="139" spans="1:69" x14ac:dyDescent="0.2">
      <c r="A139" s="40" t="s">
        <v>39</v>
      </c>
      <c r="B139" s="39"/>
      <c r="C139" s="41" t="s">
        <v>40</v>
      </c>
      <c r="D139" s="37"/>
      <c r="E139" s="1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8"/>
      <c r="BI139" s="37"/>
      <c r="BJ139" s="37"/>
      <c r="BK139" s="37"/>
      <c r="BL139" s="37"/>
      <c r="BM139" s="37"/>
      <c r="BN139" s="37"/>
      <c r="BO139" s="37"/>
      <c r="BP139" s="37"/>
      <c r="BQ139" s="37"/>
    </row>
    <row r="140" spans="1:69" x14ac:dyDescent="0.2">
      <c r="A140" s="9"/>
      <c r="B140" s="8"/>
      <c r="C140" s="8"/>
      <c r="D140" s="8"/>
      <c r="E140" s="8"/>
    </row>
    <row r="141" spans="1:69" ht="12.75" customHeight="1" x14ac:dyDescent="0.2">
      <c r="A141" s="20" t="s">
        <v>4</v>
      </c>
      <c r="B141" s="20" t="s">
        <v>6</v>
      </c>
      <c r="C141" s="20" t="s">
        <v>5</v>
      </c>
      <c r="D141" s="20" t="s">
        <v>48</v>
      </c>
      <c r="E141" s="20" t="s">
        <v>49</v>
      </c>
      <c r="F141" s="20">
        <v>1961</v>
      </c>
      <c r="G141" s="20">
        <v>1962</v>
      </c>
      <c r="H141" s="20">
        <v>1963</v>
      </c>
      <c r="I141" s="20">
        <v>1964</v>
      </c>
      <c r="J141" s="20">
        <v>1965</v>
      </c>
      <c r="K141" s="20">
        <v>1966</v>
      </c>
      <c r="L141" s="20">
        <v>1967</v>
      </c>
      <c r="M141" s="20">
        <v>1968</v>
      </c>
      <c r="N141" s="20">
        <v>1969</v>
      </c>
      <c r="O141" s="20">
        <v>1970</v>
      </c>
      <c r="P141" s="20">
        <v>1971</v>
      </c>
      <c r="Q141" s="20">
        <v>1972</v>
      </c>
      <c r="R141" s="20">
        <v>1973</v>
      </c>
      <c r="S141" s="20">
        <v>1974</v>
      </c>
      <c r="T141" s="20">
        <v>1975</v>
      </c>
      <c r="U141" s="20">
        <v>1976</v>
      </c>
      <c r="V141" s="20">
        <v>1977</v>
      </c>
      <c r="W141" s="20">
        <v>1978</v>
      </c>
      <c r="X141" s="20">
        <v>1979</v>
      </c>
      <c r="Y141" s="20">
        <v>1980</v>
      </c>
      <c r="Z141" s="20">
        <v>1981</v>
      </c>
      <c r="AA141" s="20">
        <v>1982</v>
      </c>
      <c r="AB141" s="20">
        <v>1983</v>
      </c>
      <c r="AC141" s="20">
        <v>1984</v>
      </c>
      <c r="AD141" s="20">
        <v>1985</v>
      </c>
      <c r="AE141" s="20">
        <v>1986</v>
      </c>
      <c r="AF141" s="20">
        <v>1987</v>
      </c>
      <c r="AG141" s="20">
        <v>1988</v>
      </c>
      <c r="AH141" s="20">
        <v>1989</v>
      </c>
      <c r="AI141" s="20">
        <v>1990</v>
      </c>
      <c r="AJ141" s="20">
        <v>1991</v>
      </c>
      <c r="AK141" s="20">
        <v>1992</v>
      </c>
      <c r="AL141" s="20">
        <v>1993</v>
      </c>
      <c r="AM141" s="20">
        <v>1994</v>
      </c>
      <c r="AN141" s="20">
        <v>1995</v>
      </c>
      <c r="AO141" s="20">
        <v>1996</v>
      </c>
      <c r="AP141" s="20">
        <v>1997</v>
      </c>
      <c r="AQ141" s="20">
        <v>1998</v>
      </c>
      <c r="AR141" s="20">
        <v>1999</v>
      </c>
      <c r="AS141" s="20">
        <v>2000</v>
      </c>
      <c r="AT141" s="20">
        <v>2001</v>
      </c>
      <c r="AU141" s="20">
        <v>2002</v>
      </c>
      <c r="AV141" s="20">
        <v>2003</v>
      </c>
      <c r="AW141" s="20">
        <v>2004</v>
      </c>
      <c r="AX141" s="20">
        <v>2005</v>
      </c>
      <c r="AY141" s="20">
        <v>2006</v>
      </c>
      <c r="AZ141" s="20">
        <v>2007</v>
      </c>
      <c r="BA141" s="20">
        <v>2008</v>
      </c>
      <c r="BB141" s="20">
        <v>2009</v>
      </c>
      <c r="BC141" s="20">
        <v>2010</v>
      </c>
      <c r="BD141" s="20">
        <v>2011</v>
      </c>
      <c r="BE141" s="20">
        <v>2012</v>
      </c>
      <c r="BF141" s="20">
        <v>2013</v>
      </c>
      <c r="BG141" s="20">
        <v>2014</v>
      </c>
    </row>
    <row r="142" spans="1:69" x14ac:dyDescent="0.2">
      <c r="A142" s="4" t="s">
        <v>116</v>
      </c>
      <c r="B142" s="4" t="s">
        <v>11</v>
      </c>
      <c r="C142" s="4" t="s">
        <v>14</v>
      </c>
      <c r="D142" s="4" t="s">
        <v>116</v>
      </c>
      <c r="E142" s="4" t="s">
        <v>11</v>
      </c>
      <c r="F142" s="1">
        <f>Data!F16</f>
        <v>1.9422900000000001</v>
      </c>
      <c r="G142" s="1">
        <f>Data!G16</f>
        <v>1.9795509999999998</v>
      </c>
      <c r="H142" s="1">
        <f>Data!H16</f>
        <v>2.0311110000000001</v>
      </c>
      <c r="I142" s="1">
        <f>Data!I16</f>
        <v>1.9937200000000002</v>
      </c>
      <c r="J142" s="1">
        <f>Data!J16</f>
        <v>2.1236549999999998</v>
      </c>
      <c r="K142" s="1">
        <f>Data!K16</f>
        <v>2.207811</v>
      </c>
      <c r="L142" s="1">
        <f>Data!L16</f>
        <v>2.4235630000000001</v>
      </c>
      <c r="M142" s="1">
        <f>Data!M16</f>
        <v>2.289358</v>
      </c>
      <c r="N142" s="1">
        <f>Data!N16</f>
        <v>2.4206099999999999</v>
      </c>
      <c r="O142" s="1">
        <f>Data!O16</f>
        <v>2.3509029999999997</v>
      </c>
      <c r="P142" s="1">
        <f>Data!P16</f>
        <v>2.6534299999999997</v>
      </c>
      <c r="Q142" s="1">
        <f>Data!Q16</f>
        <v>2.6866639999999999</v>
      </c>
      <c r="R142" s="1">
        <f>Data!R16</f>
        <v>2.721743</v>
      </c>
      <c r="S142" s="1">
        <f>Data!S16</f>
        <v>2.5564909999999998</v>
      </c>
      <c r="T142" s="1">
        <f>Data!T16</f>
        <v>2.8131529999999998</v>
      </c>
      <c r="U142" s="1">
        <f>Data!U16</f>
        <v>2.8371180000000003</v>
      </c>
      <c r="V142" s="1">
        <f>Data!V16</f>
        <v>2.9668290000000002</v>
      </c>
      <c r="W142" s="1">
        <f>Data!W16</f>
        <v>3.1556259999999998</v>
      </c>
      <c r="X142" s="1">
        <f>Data!X16</f>
        <v>3.3847389999999997</v>
      </c>
      <c r="Y142" s="1">
        <f>Data!Y16</f>
        <v>3.1534020000000003</v>
      </c>
      <c r="Z142" s="1">
        <f>Data!Z16</f>
        <v>3.4932750000000001</v>
      </c>
      <c r="AA142" s="1">
        <f>Data!AA16</f>
        <v>3.6090480000000005</v>
      </c>
      <c r="AB142" s="1">
        <f>Data!AB16</f>
        <v>2.9451619999999998</v>
      </c>
      <c r="AC142" s="1">
        <f>Data!AC16</f>
        <v>3.5256419999999999</v>
      </c>
      <c r="AD142" s="1">
        <f>Data!AD16</f>
        <v>3.7201610000000001</v>
      </c>
      <c r="AE142" s="1">
        <f>Data!AE16</f>
        <v>3.6279449999999995</v>
      </c>
      <c r="AF142" s="1">
        <f>Data!AF16</f>
        <v>3.4862559999999996</v>
      </c>
      <c r="AG142" s="1">
        <f>Data!AG16</f>
        <v>3.1001409999999998</v>
      </c>
      <c r="AH142" s="1">
        <f>Data!AH16</f>
        <v>3.6186370000000001</v>
      </c>
      <c r="AI142" s="1">
        <f>Data!AI16</f>
        <v>3.6887989999999999</v>
      </c>
      <c r="AJ142" s="1">
        <f>Data!AJ16</f>
        <v>3.6966370000000004</v>
      </c>
      <c r="AK142" s="1">
        <f>Data!AK16</f>
        <v>3.9013100000000001</v>
      </c>
      <c r="AL142" s="1">
        <f>Data!AL16</f>
        <v>3.6295800000000003</v>
      </c>
      <c r="AM142" s="1">
        <f>Data!AM16</f>
        <v>4.1236660000000001</v>
      </c>
      <c r="AN142" s="1">
        <f>Data!AN16</f>
        <v>3.8092199999999998</v>
      </c>
      <c r="AO142" s="1">
        <f>Data!AO16</f>
        <v>4.2209370000000002</v>
      </c>
      <c r="AP142" s="1">
        <f>Data!AP16</f>
        <v>4.1490150000000003</v>
      </c>
      <c r="AQ142" s="1">
        <f>Data!AQ16</f>
        <v>4.4361040000000003</v>
      </c>
      <c r="AR142" s="1">
        <f>Data!AR16</f>
        <v>4.4248000000000003</v>
      </c>
      <c r="AS142" s="1">
        <f>Data!AS16</f>
        <v>4.324522</v>
      </c>
      <c r="AT142" s="1">
        <f>Data!AT16</f>
        <v>4.4756860000000005</v>
      </c>
      <c r="AU142" s="1">
        <f>Data!AU16</f>
        <v>4.395581</v>
      </c>
      <c r="AV142" s="1">
        <f>Data!AV16</f>
        <v>4.4586120000000005</v>
      </c>
      <c r="AW142" s="1">
        <f>Data!AW16</f>
        <v>4.9437300000000004</v>
      </c>
      <c r="AX142" s="1">
        <f>Data!AX16</f>
        <v>4.821027</v>
      </c>
      <c r="AY142" s="1">
        <f>Data!AY16</f>
        <v>4.8169779999999998</v>
      </c>
      <c r="AZ142" s="1">
        <f>Data!AZ16</f>
        <v>4.9884170000000001</v>
      </c>
      <c r="BA142" s="1">
        <f>Data!BA16</f>
        <v>5.1055109999999999</v>
      </c>
      <c r="BB142" s="1">
        <f>Data!BB16</f>
        <v>5.1668510000000003</v>
      </c>
      <c r="BC142" s="1">
        <f>Data!BC16</f>
        <v>5.1896089999999999</v>
      </c>
      <c r="BD142" s="1">
        <f>Data!BD16</f>
        <v>5.170102</v>
      </c>
      <c r="BE142" s="1">
        <f>Data!BE16</f>
        <v>4.898612</v>
      </c>
      <c r="BF142" s="1">
        <f>Data!BF16</f>
        <v>5.499701</v>
      </c>
      <c r="BG142" s="51">
        <f>Data!BG16</f>
        <v>5.6524578257755778</v>
      </c>
    </row>
    <row r="143" spans="1:69" x14ac:dyDescent="0.2">
      <c r="A143" s="5" t="s">
        <v>125</v>
      </c>
      <c r="B143" s="5" t="s">
        <v>11</v>
      </c>
      <c r="C143" s="5" t="s">
        <v>14</v>
      </c>
      <c r="D143" s="5" t="s">
        <v>125</v>
      </c>
      <c r="E143" s="5" t="s">
        <v>11</v>
      </c>
      <c r="F143" s="2">
        <f>Data!F25</f>
        <v>1.128652</v>
      </c>
      <c r="G143" s="2">
        <f>Data!G25</f>
        <v>1.1384370000000001</v>
      </c>
      <c r="H143" s="2">
        <f>Data!H25</f>
        <v>1.156077</v>
      </c>
      <c r="I143" s="2">
        <f>Data!I25</f>
        <v>1.132336</v>
      </c>
      <c r="J143" s="2">
        <f>Data!J25</f>
        <v>1.2279229999999999</v>
      </c>
      <c r="K143" s="2">
        <f>Data!K25</f>
        <v>1.372298</v>
      </c>
      <c r="L143" s="2">
        <f>Data!L25</f>
        <v>1.34935</v>
      </c>
      <c r="M143" s="2">
        <f>Data!M25</f>
        <v>1.434507</v>
      </c>
      <c r="N143" s="2">
        <f>Data!N25</f>
        <v>1.4523059999999999</v>
      </c>
      <c r="O143" s="2">
        <f>Data!O25</f>
        <v>1.4799709999999999</v>
      </c>
      <c r="P143" s="2">
        <f>Data!P25</f>
        <v>1.5189159999999999</v>
      </c>
      <c r="Q143" s="2">
        <f>Data!Q25</f>
        <v>1.489622</v>
      </c>
      <c r="R143" s="2">
        <f>Data!R25</f>
        <v>1.5850739999999999</v>
      </c>
      <c r="S143" s="2">
        <f>Data!S25</f>
        <v>1.4078540000000002</v>
      </c>
      <c r="T143" s="2">
        <f>Data!T25</f>
        <v>1.6573869999999999</v>
      </c>
      <c r="U143" s="2">
        <f>Data!U25</f>
        <v>1.5443370000000001</v>
      </c>
      <c r="V143" s="2">
        <f>Data!V25</f>
        <v>1.7560750000000001</v>
      </c>
      <c r="W143" s="2">
        <f>Data!W25</f>
        <v>1.6263510000000001</v>
      </c>
      <c r="X143" s="2">
        <f>Data!X25</f>
        <v>1.7491919999999999</v>
      </c>
      <c r="Y143" s="2">
        <f>Data!Y25</f>
        <v>1.6001040000000002</v>
      </c>
      <c r="Z143" s="2">
        <f>Data!Z25</f>
        <v>1.7538119999999999</v>
      </c>
      <c r="AA143" s="2">
        <f>Data!AA25</f>
        <v>1.7585830000000002</v>
      </c>
      <c r="AB143" s="2">
        <f>Data!AB25</f>
        <v>1.620128</v>
      </c>
      <c r="AC143" s="2">
        <f>Data!AC25</f>
        <v>1.714286</v>
      </c>
      <c r="AD143" s="2">
        <f>Data!AD25</f>
        <v>1.9063319999999999</v>
      </c>
      <c r="AE143" s="2">
        <f>Data!AE25</f>
        <v>1.8199040000000002</v>
      </c>
      <c r="AF143" s="2">
        <f>Data!AF25</f>
        <v>1.9051910000000001</v>
      </c>
      <c r="AG143" s="2">
        <f>Data!AG25</f>
        <v>1.7047049999999999</v>
      </c>
      <c r="AH143" s="2">
        <f>Data!AH25</f>
        <v>1.8287959999999999</v>
      </c>
      <c r="AI143" s="2">
        <f>Data!AI25</f>
        <v>1.8957790000000001</v>
      </c>
      <c r="AJ143" s="2">
        <f>Data!AJ25</f>
        <v>1.8790560000000001</v>
      </c>
      <c r="AK143" s="2">
        <f>Data!AK25</f>
        <v>2.0378529999999997</v>
      </c>
      <c r="AL143" s="2">
        <f>Data!AL25</f>
        <v>1.935287</v>
      </c>
      <c r="AM143" s="2">
        <f>Data!AM25</f>
        <v>2.1832389999999999</v>
      </c>
      <c r="AN143" s="2">
        <f>Data!AN25</f>
        <v>2.0308709999999999</v>
      </c>
      <c r="AO143" s="2">
        <f>Data!AO25</f>
        <v>2.1312220000000002</v>
      </c>
      <c r="AP143" s="2">
        <f>Data!AP25</f>
        <v>2.1565880000000002</v>
      </c>
      <c r="AQ143" s="2">
        <f>Data!AQ25</f>
        <v>2.255989</v>
      </c>
      <c r="AR143" s="2">
        <f>Data!AR25</f>
        <v>2.189835</v>
      </c>
      <c r="AS143" s="2">
        <f>Data!AS25</f>
        <v>2.1689560000000001</v>
      </c>
      <c r="AT143" s="2">
        <f>Data!AT25</f>
        <v>2.3208500000000001</v>
      </c>
      <c r="AU143" s="2">
        <f>Data!AU25</f>
        <v>2.3008700000000002</v>
      </c>
      <c r="AV143" s="2">
        <f>Data!AV25</f>
        <v>2.2794380000000003</v>
      </c>
      <c r="AW143" s="2">
        <f>Data!AW25</f>
        <v>2.2436569999999998</v>
      </c>
      <c r="AX143" s="2">
        <f>Data!AX25</f>
        <v>2.3178919999999996</v>
      </c>
      <c r="AY143" s="2">
        <f>Data!AY25</f>
        <v>2.328757</v>
      </c>
      <c r="AZ143" s="2">
        <f>Data!AZ25</f>
        <v>2.4370060000000002</v>
      </c>
      <c r="BA143" s="2">
        <f>Data!BA25</f>
        <v>2.3973970000000002</v>
      </c>
      <c r="BB143" s="2">
        <f>Data!BB25</f>
        <v>2.2490060000000001</v>
      </c>
      <c r="BC143" s="2">
        <f>Data!BC25</f>
        <v>2.5787960000000001</v>
      </c>
      <c r="BD143" s="2">
        <f>Data!BD25</f>
        <v>2.5225849999999999</v>
      </c>
      <c r="BE143" s="2">
        <f>Data!BE25</f>
        <v>2.2945509999999998</v>
      </c>
      <c r="BF143" s="2">
        <f>Data!BF25</f>
        <v>2.474634</v>
      </c>
      <c r="BG143" s="58">
        <f>Data!BG25</f>
        <v>2.6579495665125874</v>
      </c>
    </row>
    <row r="144" spans="1:69" x14ac:dyDescent="0.2">
      <c r="A144" s="5" t="s">
        <v>160</v>
      </c>
      <c r="B144" s="5" t="s">
        <v>11</v>
      </c>
      <c r="C144" s="5" t="s">
        <v>14</v>
      </c>
      <c r="D144" s="5" t="s">
        <v>161</v>
      </c>
      <c r="E144" s="5" t="s">
        <v>11</v>
      </c>
      <c r="F144" s="2">
        <f>Data!F55</f>
        <v>9.5677280000000007</v>
      </c>
      <c r="G144" s="2">
        <f>Data!G55</f>
        <v>9.3046490000000013</v>
      </c>
      <c r="H144" s="2">
        <f>Data!H55</f>
        <v>9.8659119999999998</v>
      </c>
      <c r="I144" s="2">
        <f>Data!I55</f>
        <v>10.020447000000001</v>
      </c>
      <c r="J144" s="2">
        <f>Data!J55</f>
        <v>10.308463</v>
      </c>
      <c r="K144" s="2">
        <f>Data!K55</f>
        <v>10.655711999999999</v>
      </c>
      <c r="L144" s="2">
        <f>Data!L55</f>
        <v>11.152476</v>
      </c>
      <c r="M144" s="2">
        <f>Data!M55</f>
        <v>11.428947000000001</v>
      </c>
      <c r="N144" s="2">
        <f>Data!N55</f>
        <v>11.121146000000001</v>
      </c>
      <c r="O144" s="2">
        <f>Data!O55</f>
        <v>11.618489</v>
      </c>
      <c r="P144" s="2">
        <f>Data!P55</f>
        <v>11.156442</v>
      </c>
      <c r="Q144" s="2">
        <f>Data!Q55</f>
        <v>10.732768</v>
      </c>
      <c r="R144" s="2">
        <f>Data!R55</f>
        <v>12.025931</v>
      </c>
      <c r="S144" s="2">
        <f>Data!S55</f>
        <v>11.304366</v>
      </c>
      <c r="T144" s="2">
        <f>Data!T55</f>
        <v>11.341949000000001</v>
      </c>
      <c r="U144" s="2">
        <f>Data!U55</f>
        <v>11.573638000000001</v>
      </c>
      <c r="V144" s="2">
        <f>Data!V55</f>
        <v>11.77417</v>
      </c>
      <c r="W144" s="2">
        <f>Data!W55</f>
        <v>12.120289999999999</v>
      </c>
      <c r="X144" s="2">
        <f>Data!X55</f>
        <v>12.231707</v>
      </c>
      <c r="Y144" s="2">
        <f>Data!Y55</f>
        <v>11.381055</v>
      </c>
      <c r="Z144" s="2">
        <f>Data!Z55</f>
        <v>11.790339999999999</v>
      </c>
      <c r="AA144" s="2">
        <f>Data!AA55</f>
        <v>11.860787</v>
      </c>
      <c r="AB144" s="2">
        <f>Data!AB55</f>
        <v>12.134872999999999</v>
      </c>
      <c r="AC144" s="2">
        <f>Data!AC55</f>
        <v>12.677982</v>
      </c>
      <c r="AD144" s="2">
        <f>Data!AD55</f>
        <v>12.561713000000001</v>
      </c>
      <c r="AE144" s="2">
        <f>Data!AE55</f>
        <v>12.652513000000001</v>
      </c>
      <c r="AF144" s="2">
        <f>Data!AF55</f>
        <v>12.837486</v>
      </c>
      <c r="AG144" s="2">
        <f>Data!AG55</f>
        <v>12.372249</v>
      </c>
      <c r="AH144" s="2">
        <f>Data!AH55</f>
        <v>12.599036</v>
      </c>
      <c r="AI144" s="2">
        <f>Data!AI55</f>
        <v>12.454895</v>
      </c>
      <c r="AJ144" s="2">
        <f>Data!AJ55</f>
        <v>12.174443999999999</v>
      </c>
      <c r="AK144" s="2">
        <f>Data!AK55</f>
        <v>12.349886</v>
      </c>
      <c r="AL144" s="2">
        <f>Data!AL55</f>
        <v>13.061342</v>
      </c>
      <c r="AM144" s="2">
        <f>Data!AM55</f>
        <v>12.370616999999999</v>
      </c>
      <c r="AN144" s="2">
        <f>Data!AN55</f>
        <v>12.755730999999999</v>
      </c>
      <c r="AO144" s="2">
        <f>Data!AO55</f>
        <v>13.276807000000002</v>
      </c>
      <c r="AP144" s="2">
        <f>Data!AP55</f>
        <v>12.897454</v>
      </c>
      <c r="AQ144" s="2">
        <f>Data!AQ55</f>
        <v>12.826908</v>
      </c>
      <c r="AR144" s="2">
        <f>Data!AR55</f>
        <v>12.786723</v>
      </c>
      <c r="AS144" s="2">
        <f>Data!AS55</f>
        <v>13.129413000000001</v>
      </c>
      <c r="AT144" s="2">
        <f>Data!AT55</f>
        <v>12.963821000000001</v>
      </c>
      <c r="AU144" s="2">
        <f>Data!AU55</f>
        <v>13.260898999999998</v>
      </c>
      <c r="AV144" s="2">
        <f>Data!AV55</f>
        <v>13.177395000000001</v>
      </c>
      <c r="AW144" s="2">
        <f>Data!AW55</f>
        <v>13.629585000000001</v>
      </c>
      <c r="AX144" s="2">
        <f>Data!AX55</f>
        <v>13.484422</v>
      </c>
      <c r="AY144" s="2">
        <f>Data!AY55</f>
        <v>13.468282</v>
      </c>
      <c r="AZ144" s="2">
        <f>Data!AZ55</f>
        <v>13.456237</v>
      </c>
      <c r="BA144" s="2">
        <f>Data!BA55</f>
        <v>14.021373000000001</v>
      </c>
      <c r="BB144" s="2">
        <f>Data!BB55</f>
        <v>13.811199999999999</v>
      </c>
      <c r="BC144" s="2">
        <f>Data!BC55</f>
        <v>13.916976999999999</v>
      </c>
      <c r="BD144" s="2">
        <f>Data!BD55</f>
        <v>14.126885999999999</v>
      </c>
      <c r="BE144" s="2">
        <f>Data!BE55</f>
        <v>13.623057999999999</v>
      </c>
      <c r="BF144" s="2">
        <f>Data!BF55</f>
        <v>14.999423</v>
      </c>
      <c r="BG144" s="58"/>
    </row>
    <row r="145" spans="1:59" x14ac:dyDescent="0.2">
      <c r="A145" s="6" t="s">
        <v>245</v>
      </c>
      <c r="B145" s="6" t="s">
        <v>11</v>
      </c>
      <c r="C145" s="6" t="s">
        <v>14</v>
      </c>
      <c r="D145" s="6" t="s">
        <v>153</v>
      </c>
      <c r="E145" s="6" t="s">
        <v>11</v>
      </c>
      <c r="F145" s="3">
        <f>Data!F49</f>
        <v>50.26746</v>
      </c>
      <c r="G145" s="3">
        <f>Data!G49</f>
        <v>48.412326</v>
      </c>
      <c r="H145" s="3">
        <f>Data!H49</f>
        <v>48.673178999999998</v>
      </c>
      <c r="I145" s="3">
        <f>Data!I49</f>
        <v>51.535975000000001</v>
      </c>
      <c r="J145" s="3">
        <f>Data!J49</f>
        <v>52.266694999999999</v>
      </c>
      <c r="K145" s="3">
        <f>Data!K49</f>
        <v>51.226613999999998</v>
      </c>
      <c r="L145" s="3">
        <f>Data!L49</f>
        <v>52.154859999999999</v>
      </c>
      <c r="M145" s="3">
        <f>Data!M49</f>
        <v>52.794230000000006</v>
      </c>
      <c r="N145" s="3">
        <f>Data!N49</f>
        <v>53.574181999999993</v>
      </c>
      <c r="O145" s="3">
        <f>Data!O49</f>
        <v>54.764626</v>
      </c>
      <c r="P145" s="3">
        <f>Data!P49</f>
        <v>52.653606999999994</v>
      </c>
      <c r="Q145" s="3">
        <f>Data!Q49</f>
        <v>52.350446000000005</v>
      </c>
      <c r="R145" s="3">
        <f>Data!R49</f>
        <v>53.835840000000005</v>
      </c>
      <c r="S145" s="3">
        <f>Data!S49</f>
        <v>54.349605000000004</v>
      </c>
      <c r="T145" s="3">
        <f>Data!T49</f>
        <v>53.762206000000006</v>
      </c>
      <c r="U145" s="3">
        <f>Data!U49</f>
        <v>54.647516000000003</v>
      </c>
      <c r="V145" s="3">
        <f>Data!V49</f>
        <v>56.400542000000002</v>
      </c>
      <c r="W145" s="3">
        <f>Data!W49</f>
        <v>56.567910999999995</v>
      </c>
      <c r="X145" s="3">
        <f>Data!X49</f>
        <v>56.086562999999998</v>
      </c>
      <c r="Y145" s="3">
        <f>Data!Y49</f>
        <v>55.287826000000003</v>
      </c>
      <c r="Z145" s="3">
        <f>Data!Z49</f>
        <v>58.422481999999995</v>
      </c>
      <c r="AA145" s="3">
        <f>Data!AA49</f>
        <v>60.249421999999996</v>
      </c>
      <c r="AB145" s="3">
        <f>Data!AB49</f>
        <v>58.754045999999995</v>
      </c>
      <c r="AC145" s="3">
        <f>Data!AC49</f>
        <v>59.465286999999996</v>
      </c>
      <c r="AD145" s="3">
        <f>Data!AD49</f>
        <v>58.516568999999997</v>
      </c>
      <c r="AE145" s="3">
        <f>Data!AE49</f>
        <v>59.061143000000008</v>
      </c>
      <c r="AF145" s="3">
        <f>Data!AF49</f>
        <v>60.716760000000001</v>
      </c>
      <c r="AG145" s="3">
        <f>Data!AG49</f>
        <v>60.584507999999992</v>
      </c>
      <c r="AH145" s="3">
        <f>Data!AH49</f>
        <v>61.562934999999996</v>
      </c>
      <c r="AI145" s="3">
        <f>Data!AI49</f>
        <v>61.653069999999992</v>
      </c>
      <c r="AJ145" s="3">
        <f>Data!AJ49</f>
        <v>61.255779000000004</v>
      </c>
      <c r="AK145" s="3">
        <f>Data!AK49</f>
        <v>61.499041000000005</v>
      </c>
      <c r="AL145" s="3">
        <f>Data!AL49</f>
        <v>59.584330000000001</v>
      </c>
      <c r="AM145" s="3">
        <f>Data!AM49</f>
        <v>61.939909</v>
      </c>
      <c r="AN145" s="3">
        <f>Data!AN49</f>
        <v>63.100408999999999</v>
      </c>
      <c r="AO145" s="3">
        <f>Data!AO49</f>
        <v>62.976300000000002</v>
      </c>
      <c r="AP145" s="3">
        <f>Data!AP49</f>
        <v>64.863068999999996</v>
      </c>
      <c r="AQ145" s="3">
        <f>Data!AQ49</f>
        <v>66.028153000000003</v>
      </c>
      <c r="AR145" s="3">
        <f>Data!AR49</f>
        <v>66.761263</v>
      </c>
      <c r="AS145" s="3">
        <f>Data!AS49</f>
        <v>64.746830000000003</v>
      </c>
      <c r="AT145" s="3">
        <f>Data!AT49</f>
        <v>64.521231</v>
      </c>
      <c r="AU145" s="3">
        <f>Data!AU49</f>
        <v>65.766759999999991</v>
      </c>
      <c r="AV145" s="3">
        <f>Data!AV49</f>
        <v>67.200618999999989</v>
      </c>
      <c r="AW145" s="3">
        <f>Data!AW49</f>
        <v>66.591368000000003</v>
      </c>
      <c r="AX145" s="3">
        <f>Data!AX49</f>
        <v>66.74604699999999</v>
      </c>
      <c r="AY145" s="3">
        <f>Data!AY49</f>
        <v>68.890534000000002</v>
      </c>
      <c r="AZ145" s="3">
        <f>Data!AZ49</f>
        <v>71.158011000000002</v>
      </c>
      <c r="BA145" s="3">
        <f>Data!BA49</f>
        <v>71.717135999999996</v>
      </c>
      <c r="BB145" s="3">
        <f>Data!BB49</f>
        <v>71.139218</v>
      </c>
      <c r="BC145" s="3">
        <f>Data!BC49</f>
        <v>71.391676000000004</v>
      </c>
      <c r="BD145" s="3">
        <f>Data!BD49</f>
        <v>70.445102000000006</v>
      </c>
      <c r="BE145" s="3">
        <f>Data!BE49</f>
        <v>70.483552000000003</v>
      </c>
      <c r="BF145" s="3">
        <f>Data!BF49</f>
        <v>70.935012</v>
      </c>
      <c r="BG145" s="104">
        <f>Data!BG49</f>
        <v>70.787795602618502</v>
      </c>
    </row>
  </sheetData>
  <mergeCells count="1">
    <mergeCell ref="E48:G60"/>
  </mergeCells>
  <hyperlinks>
    <hyperlink ref="D4" r:id="rId1" xr:uid="{00000000-0004-0000-0400-000000000000}"/>
    <hyperlink ref="C66" r:id="rId2" xr:uid="{00000000-0004-0000-0400-000001000000}"/>
    <hyperlink ref="C110" r:id="rId3" xr:uid="{00000000-0004-0000-0400-000002000000}"/>
    <hyperlink ref="C139" r:id="rId4" xr:uid="{00000000-0004-0000-0400-000003000000}"/>
    <hyperlink ref="C39" r:id="rId5" xr:uid="{00000000-0004-0000-0400-000004000000}"/>
  </hyperlinks>
  <pageMargins left="0.7" right="0.7" top="0.75" bottom="0.75" header="0.3" footer="0.3"/>
  <pageSetup paperSize="9"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Q18"/>
  <sheetViews>
    <sheetView workbookViewId="0"/>
  </sheetViews>
  <sheetFormatPr defaultRowHeight="15" x14ac:dyDescent="0.25"/>
  <cols>
    <col min="1" max="1" width="18.75" style="152" bestFit="1" customWidth="1"/>
    <col min="2" max="16384" width="9" style="152"/>
  </cols>
  <sheetData>
    <row r="1" spans="1:69" x14ac:dyDescent="0.25">
      <c r="A1" s="155" t="s">
        <v>396</v>
      </c>
      <c r="B1" s="155" t="s">
        <v>397</v>
      </c>
      <c r="C1" s="155" t="s">
        <v>398</v>
      </c>
      <c r="D1" s="155" t="s">
        <v>399</v>
      </c>
      <c r="E1" s="155" t="s">
        <v>400</v>
      </c>
      <c r="F1" s="152" t="s">
        <v>418</v>
      </c>
      <c r="G1" s="177" t="s">
        <v>419</v>
      </c>
    </row>
    <row r="2" spans="1:69" x14ac:dyDescent="0.25">
      <c r="A2" s="1" t="s">
        <v>401</v>
      </c>
      <c r="B2" s="1">
        <v>3.8</v>
      </c>
      <c r="C2" s="1">
        <v>6</v>
      </c>
      <c r="D2" s="1">
        <v>1.7</v>
      </c>
      <c r="E2" s="1">
        <v>40</v>
      </c>
    </row>
    <row r="3" spans="1:69" x14ac:dyDescent="0.25">
      <c r="A3" s="2" t="s">
        <v>402</v>
      </c>
      <c r="B3" s="2">
        <v>3.6</v>
      </c>
      <c r="C3" s="2">
        <v>5.2</v>
      </c>
      <c r="D3" s="2">
        <v>2.5</v>
      </c>
      <c r="E3" s="2">
        <v>65</v>
      </c>
    </row>
    <row r="4" spans="1:69" x14ac:dyDescent="0.25">
      <c r="A4" s="3" t="s">
        <v>403</v>
      </c>
      <c r="B4" s="3">
        <v>3.2</v>
      </c>
      <c r="C4" s="3">
        <v>6.7</v>
      </c>
      <c r="D4" s="3">
        <v>1.5</v>
      </c>
      <c r="E4" s="3">
        <v>50</v>
      </c>
    </row>
    <row r="6" spans="1:69" x14ac:dyDescent="0.25">
      <c r="A6" s="41" t="s">
        <v>40</v>
      </c>
    </row>
    <row r="7" spans="1:69" s="154" customFormat="1" ht="12.75" x14ac:dyDescent="0.2">
      <c r="A7" s="190" t="s">
        <v>47</v>
      </c>
      <c r="B7" s="190" t="s">
        <v>6</v>
      </c>
      <c r="C7" s="190" t="s">
        <v>5</v>
      </c>
      <c r="D7" s="190" t="s">
        <v>48</v>
      </c>
      <c r="E7" s="190" t="s">
        <v>49</v>
      </c>
      <c r="F7" s="153" t="s">
        <v>50</v>
      </c>
      <c r="G7" s="153" t="s">
        <v>51</v>
      </c>
      <c r="H7" s="153" t="s">
        <v>52</v>
      </c>
      <c r="I7" s="153" t="s">
        <v>53</v>
      </c>
      <c r="J7" s="153" t="s">
        <v>54</v>
      </c>
      <c r="K7" s="153" t="s">
        <v>55</v>
      </c>
      <c r="L7" s="153" t="s">
        <v>56</v>
      </c>
      <c r="M7" s="153" t="s">
        <v>57</v>
      </c>
      <c r="N7" s="153" t="s">
        <v>58</v>
      </c>
      <c r="O7" s="153" t="s">
        <v>59</v>
      </c>
      <c r="P7" s="153" t="s">
        <v>60</v>
      </c>
      <c r="Q7" s="153" t="s">
        <v>61</v>
      </c>
      <c r="R7" s="153" t="s">
        <v>62</v>
      </c>
      <c r="S7" s="153" t="s">
        <v>63</v>
      </c>
      <c r="T7" s="153" t="s">
        <v>64</v>
      </c>
      <c r="U7" s="153" t="s">
        <v>65</v>
      </c>
      <c r="V7" s="153" t="s">
        <v>66</v>
      </c>
      <c r="W7" s="153" t="s">
        <v>67</v>
      </c>
      <c r="X7" s="153" t="s">
        <v>68</v>
      </c>
      <c r="Y7" s="153" t="s">
        <v>69</v>
      </c>
      <c r="Z7" s="153" t="s">
        <v>70</v>
      </c>
      <c r="AA7" s="153" t="s">
        <v>71</v>
      </c>
      <c r="AB7" s="153" t="s">
        <v>72</v>
      </c>
      <c r="AC7" s="153" t="s">
        <v>73</v>
      </c>
      <c r="AD7" s="153" t="s">
        <v>74</v>
      </c>
      <c r="AE7" s="153" t="s">
        <v>75</v>
      </c>
      <c r="AF7" s="153" t="s">
        <v>76</v>
      </c>
      <c r="AG7" s="153" t="s">
        <v>77</v>
      </c>
      <c r="AH7" s="153" t="s">
        <v>78</v>
      </c>
      <c r="AI7" s="153" t="s">
        <v>79</v>
      </c>
      <c r="AJ7" s="153" t="s">
        <v>80</v>
      </c>
      <c r="AK7" s="153" t="s">
        <v>81</v>
      </c>
      <c r="AL7" s="153" t="s">
        <v>82</v>
      </c>
      <c r="AM7" s="153" t="s">
        <v>83</v>
      </c>
      <c r="AN7" s="153" t="s">
        <v>84</v>
      </c>
      <c r="AO7" s="153" t="s">
        <v>85</v>
      </c>
      <c r="AP7" s="153" t="s">
        <v>86</v>
      </c>
      <c r="AQ7" s="153" t="s">
        <v>87</v>
      </c>
      <c r="AR7" s="153" t="s">
        <v>88</v>
      </c>
      <c r="AS7" s="153" t="s">
        <v>89</v>
      </c>
      <c r="AT7" s="153" t="s">
        <v>90</v>
      </c>
      <c r="AU7" s="153" t="s">
        <v>91</v>
      </c>
      <c r="AV7" s="153" t="s">
        <v>92</v>
      </c>
      <c r="AW7" s="153" t="s">
        <v>93</v>
      </c>
      <c r="AX7" s="153" t="s">
        <v>94</v>
      </c>
      <c r="AY7" s="153" t="s">
        <v>95</v>
      </c>
      <c r="AZ7" s="153" t="s">
        <v>96</v>
      </c>
      <c r="BA7" s="153" t="s">
        <v>97</v>
      </c>
      <c r="BB7" s="153" t="s">
        <v>98</v>
      </c>
      <c r="BC7" s="153" t="s">
        <v>99</v>
      </c>
      <c r="BD7" s="153" t="s">
        <v>100</v>
      </c>
      <c r="BE7" s="153" t="s">
        <v>101</v>
      </c>
      <c r="BF7" s="153" t="s">
        <v>102</v>
      </c>
      <c r="BG7" s="153" t="s">
        <v>103</v>
      </c>
      <c r="BI7" s="190" t="s">
        <v>104</v>
      </c>
      <c r="BJ7" s="190" t="s">
        <v>105</v>
      </c>
      <c r="BK7" s="153" t="s">
        <v>100</v>
      </c>
      <c r="BL7" s="153" t="s">
        <v>101</v>
      </c>
      <c r="BM7" s="153" t="s">
        <v>102</v>
      </c>
      <c r="BN7" s="153" t="s">
        <v>103</v>
      </c>
      <c r="BO7" s="192" t="s">
        <v>106</v>
      </c>
      <c r="BP7" s="193"/>
      <c r="BQ7" s="194"/>
    </row>
    <row r="8" spans="1:69" s="154" customFormat="1" ht="21" x14ac:dyDescent="0.2">
      <c r="A8" s="195"/>
      <c r="B8" s="195"/>
      <c r="C8" s="195"/>
      <c r="D8" s="191"/>
      <c r="E8" s="191"/>
      <c r="F8" s="155">
        <v>1961</v>
      </c>
      <c r="G8" s="155">
        <v>1962</v>
      </c>
      <c r="H8" s="155">
        <v>1963</v>
      </c>
      <c r="I8" s="155">
        <v>1964</v>
      </c>
      <c r="J8" s="155">
        <v>1965</v>
      </c>
      <c r="K8" s="155">
        <v>1966</v>
      </c>
      <c r="L8" s="155">
        <v>1967</v>
      </c>
      <c r="M8" s="155">
        <v>1968</v>
      </c>
      <c r="N8" s="155">
        <v>1969</v>
      </c>
      <c r="O8" s="155">
        <v>1970</v>
      </c>
      <c r="P8" s="155">
        <v>1971</v>
      </c>
      <c r="Q8" s="155">
        <v>1972</v>
      </c>
      <c r="R8" s="155">
        <v>1973</v>
      </c>
      <c r="S8" s="155">
        <v>1974</v>
      </c>
      <c r="T8" s="155">
        <v>1975</v>
      </c>
      <c r="U8" s="155">
        <v>1976</v>
      </c>
      <c r="V8" s="155">
        <v>1977</v>
      </c>
      <c r="W8" s="155">
        <v>1978</v>
      </c>
      <c r="X8" s="155">
        <v>1979</v>
      </c>
      <c r="Y8" s="155">
        <v>1980</v>
      </c>
      <c r="Z8" s="155">
        <v>1981</v>
      </c>
      <c r="AA8" s="155">
        <v>1982</v>
      </c>
      <c r="AB8" s="155">
        <v>1983</v>
      </c>
      <c r="AC8" s="155">
        <v>1984</v>
      </c>
      <c r="AD8" s="155">
        <v>1985</v>
      </c>
      <c r="AE8" s="155">
        <v>1986</v>
      </c>
      <c r="AF8" s="155">
        <v>1987</v>
      </c>
      <c r="AG8" s="155">
        <v>1988</v>
      </c>
      <c r="AH8" s="155">
        <v>1989</v>
      </c>
      <c r="AI8" s="155">
        <v>1990</v>
      </c>
      <c r="AJ8" s="155">
        <v>1991</v>
      </c>
      <c r="AK8" s="155">
        <v>1992</v>
      </c>
      <c r="AL8" s="155">
        <v>1993</v>
      </c>
      <c r="AM8" s="155">
        <v>1994</v>
      </c>
      <c r="AN8" s="155">
        <v>1995</v>
      </c>
      <c r="AO8" s="155">
        <v>1996</v>
      </c>
      <c r="AP8" s="155">
        <v>1997</v>
      </c>
      <c r="AQ8" s="155">
        <v>1998</v>
      </c>
      <c r="AR8" s="155">
        <v>1999</v>
      </c>
      <c r="AS8" s="155">
        <v>2000</v>
      </c>
      <c r="AT8" s="155">
        <v>2001</v>
      </c>
      <c r="AU8" s="155">
        <v>2002</v>
      </c>
      <c r="AV8" s="155">
        <v>2003</v>
      </c>
      <c r="AW8" s="155">
        <v>2004</v>
      </c>
      <c r="AX8" s="155">
        <v>2005</v>
      </c>
      <c r="AY8" s="155">
        <v>2006</v>
      </c>
      <c r="AZ8" s="155">
        <v>2007</v>
      </c>
      <c r="BA8" s="155">
        <v>2008</v>
      </c>
      <c r="BB8" s="155">
        <v>2009</v>
      </c>
      <c r="BC8" s="155">
        <v>2010</v>
      </c>
      <c r="BD8" s="155">
        <v>2011</v>
      </c>
      <c r="BE8" s="155">
        <v>2012</v>
      </c>
      <c r="BF8" s="155">
        <v>2013</v>
      </c>
      <c r="BG8" s="155">
        <v>2014</v>
      </c>
      <c r="BI8" s="191"/>
      <c r="BJ8" s="191"/>
      <c r="BK8" s="155">
        <v>2011</v>
      </c>
      <c r="BL8" s="155">
        <v>2012</v>
      </c>
      <c r="BM8" s="155" t="s">
        <v>404</v>
      </c>
      <c r="BN8" s="155" t="s">
        <v>405</v>
      </c>
      <c r="BO8" s="155" t="s">
        <v>107</v>
      </c>
      <c r="BP8" s="155" t="s">
        <v>108</v>
      </c>
      <c r="BQ8" s="155" t="s">
        <v>109</v>
      </c>
    </row>
    <row r="9" spans="1:69" s="154" customFormat="1" ht="12.75" x14ac:dyDescent="0.2">
      <c r="A9" s="166" t="s">
        <v>162</v>
      </c>
      <c r="B9" s="5" t="s">
        <v>112</v>
      </c>
      <c r="C9" s="5" t="s">
        <v>113</v>
      </c>
      <c r="D9" s="4" t="s">
        <v>406</v>
      </c>
      <c r="E9" s="4" t="s">
        <v>112</v>
      </c>
      <c r="F9" s="1">
        <v>28.697299999999998</v>
      </c>
      <c r="G9" s="1">
        <v>30.248999999999999</v>
      </c>
      <c r="H9" s="1">
        <v>31.9162</v>
      </c>
      <c r="I9" s="1">
        <v>32.374899999999997</v>
      </c>
      <c r="J9" s="1">
        <v>32.985199999999999</v>
      </c>
      <c r="K9" s="1">
        <v>34.693800000000003</v>
      </c>
      <c r="L9" s="1">
        <v>36.434899999999999</v>
      </c>
      <c r="M9" s="1">
        <v>38.165100000000002</v>
      </c>
      <c r="N9" s="1">
        <v>39.146700000000003</v>
      </c>
      <c r="O9" s="1">
        <v>39.595700000000001</v>
      </c>
      <c r="P9" s="1">
        <v>39.3446</v>
      </c>
      <c r="Q9" s="1">
        <v>39.826900000000002</v>
      </c>
      <c r="R9" s="1">
        <v>40.186900000000001</v>
      </c>
      <c r="S9" s="1">
        <v>43.2378</v>
      </c>
      <c r="T9" s="1">
        <v>45.1252</v>
      </c>
      <c r="U9" s="1">
        <v>47.508099999999999</v>
      </c>
      <c r="V9" s="1">
        <v>47.910899999999998</v>
      </c>
      <c r="W9" s="1">
        <v>48.433900000000001</v>
      </c>
      <c r="X9" s="1">
        <v>47.274299999999997</v>
      </c>
      <c r="Y9" s="1">
        <v>47.095300000000002</v>
      </c>
      <c r="Z9" s="1">
        <v>47.564999999999998</v>
      </c>
      <c r="AA9" s="1">
        <v>47.656500000000001</v>
      </c>
      <c r="AB9" s="1">
        <v>48.923099999999998</v>
      </c>
      <c r="AC9" s="1">
        <v>50.313000000000002</v>
      </c>
      <c r="AD9" s="1">
        <v>51.223100000000002</v>
      </c>
      <c r="AE9" s="1">
        <v>53.002099999999999</v>
      </c>
      <c r="AF9" s="1">
        <v>52.962200000000003</v>
      </c>
      <c r="AG9" s="1">
        <v>53.461199999999998</v>
      </c>
      <c r="AH9" s="1">
        <v>53.685200000000002</v>
      </c>
      <c r="AI9" s="1">
        <v>55.221299999999999</v>
      </c>
      <c r="AJ9" s="1">
        <v>55.893000000000001</v>
      </c>
      <c r="AK9" s="1">
        <v>55.075200000000002</v>
      </c>
      <c r="AL9" s="1">
        <v>54.5533</v>
      </c>
      <c r="AM9" s="1">
        <v>55.065399999999997</v>
      </c>
      <c r="AN9" s="1">
        <v>55.640999999999998</v>
      </c>
      <c r="AO9" s="1">
        <v>56.417400000000001</v>
      </c>
      <c r="AP9" s="1">
        <v>57.186</v>
      </c>
      <c r="AQ9" s="1">
        <v>57.0702</v>
      </c>
      <c r="AR9" s="1">
        <v>58.157699999999998</v>
      </c>
      <c r="AS9" s="1">
        <v>58.839100000000002</v>
      </c>
      <c r="AT9" s="1">
        <v>57.935000000000002</v>
      </c>
      <c r="AU9" s="1">
        <v>59.575400000000002</v>
      </c>
      <c r="AV9" s="1">
        <v>59.911799999999999</v>
      </c>
      <c r="AW9" s="1">
        <v>60.947499999999998</v>
      </c>
      <c r="AX9" s="1">
        <v>62.237900000000003</v>
      </c>
      <c r="AY9" s="1">
        <v>64.061499999999995</v>
      </c>
      <c r="AZ9" s="1">
        <v>65.708399999999997</v>
      </c>
      <c r="BA9" s="1">
        <v>65.862499999999997</v>
      </c>
      <c r="BB9" s="1">
        <v>66.408799999999999</v>
      </c>
      <c r="BC9" s="1">
        <v>66.568299999999994</v>
      </c>
      <c r="BD9" s="1">
        <v>66.358599999999996</v>
      </c>
      <c r="BE9" s="51">
        <f t="shared" ref="BE9:BG9" si="0">BD9+(BD9*BO9)</f>
        <v>66.942953653338137</v>
      </c>
      <c r="BF9" s="51">
        <f t="shared" si="0"/>
        <v>67.366706267778966</v>
      </c>
      <c r="BG9" s="51">
        <f t="shared" si="0"/>
        <v>67.56553544258152</v>
      </c>
      <c r="BI9" s="54" t="s">
        <v>407</v>
      </c>
      <c r="BJ9" s="54" t="s">
        <v>112</v>
      </c>
      <c r="BK9" s="2">
        <v>66.234614800000003</v>
      </c>
      <c r="BL9" s="2">
        <v>66.817876640000009</v>
      </c>
      <c r="BM9" s="2">
        <v>67.240837509999992</v>
      </c>
      <c r="BN9" s="2">
        <v>67.43929519000001</v>
      </c>
      <c r="BO9" s="156">
        <f t="shared" ref="BO9:BQ9" si="1">(BL9-BK9)/BK9</f>
        <v>8.8059973136585031E-3</v>
      </c>
      <c r="BP9" s="156">
        <f t="shared" si="1"/>
        <v>6.3300555370653707E-3</v>
      </c>
      <c r="BQ9" s="156">
        <f t="shared" si="1"/>
        <v>2.9514456890948745E-3</v>
      </c>
    </row>
    <row r="10" spans="1:69" s="154" customFormat="1" ht="12.75" x14ac:dyDescent="0.2">
      <c r="A10" s="166" t="s">
        <v>171</v>
      </c>
      <c r="B10" s="5" t="s">
        <v>112</v>
      </c>
      <c r="C10" s="5" t="s">
        <v>113</v>
      </c>
      <c r="D10" s="5" t="s">
        <v>171</v>
      </c>
      <c r="E10" s="5" t="s">
        <v>112</v>
      </c>
      <c r="F10" s="2">
        <v>24.665600000000001</v>
      </c>
      <c r="G10" s="2">
        <v>25.972799999999999</v>
      </c>
      <c r="H10" s="2">
        <v>27.9343</v>
      </c>
      <c r="I10" s="2">
        <v>28.5974</v>
      </c>
      <c r="J10" s="2">
        <v>31.1999</v>
      </c>
      <c r="K10" s="2">
        <v>32.324399999999997</v>
      </c>
      <c r="L10" s="2">
        <v>33.774500000000003</v>
      </c>
      <c r="M10" s="2">
        <v>34.311700000000002</v>
      </c>
      <c r="N10" s="2">
        <v>34.013500000000001</v>
      </c>
      <c r="O10" s="2">
        <v>35.680900000000001</v>
      </c>
      <c r="P10" s="2">
        <v>39.293399999999998</v>
      </c>
      <c r="Q10" s="2">
        <v>40.490099999999998</v>
      </c>
      <c r="R10" s="2">
        <v>40.337200000000003</v>
      </c>
      <c r="S10" s="2">
        <v>42.3005</v>
      </c>
      <c r="T10" s="2">
        <v>41.533999999999999</v>
      </c>
      <c r="U10" s="2">
        <v>40.596200000000003</v>
      </c>
      <c r="V10" s="2">
        <v>42.790300000000002</v>
      </c>
      <c r="W10" s="2">
        <v>45.481000000000002</v>
      </c>
      <c r="X10" s="2">
        <v>49.920299999999997</v>
      </c>
      <c r="Y10" s="2">
        <v>52.519500000000001</v>
      </c>
      <c r="Z10" s="2">
        <v>52.837299999999999</v>
      </c>
      <c r="AA10" s="2">
        <v>53.038200000000003</v>
      </c>
      <c r="AB10" s="2">
        <v>55.318300000000001</v>
      </c>
      <c r="AC10" s="2">
        <v>57.322699999999998</v>
      </c>
      <c r="AD10" s="2">
        <v>59.794499999999999</v>
      </c>
      <c r="AE10" s="2">
        <v>60.540999999999997</v>
      </c>
      <c r="AF10" s="2">
        <v>63.237900000000003</v>
      </c>
      <c r="AG10" s="2">
        <v>66.712699999999998</v>
      </c>
      <c r="AH10" s="2">
        <v>67.788200000000003</v>
      </c>
      <c r="AI10" s="2">
        <v>69.249700000000004</v>
      </c>
      <c r="AJ10" s="2">
        <v>70.2012</v>
      </c>
      <c r="AK10" s="2">
        <v>71.976500000000001</v>
      </c>
      <c r="AL10" s="2">
        <v>73.412599999999998</v>
      </c>
      <c r="AM10" s="2">
        <v>75.709299999999999</v>
      </c>
      <c r="AN10" s="2">
        <v>76.772800000000004</v>
      </c>
      <c r="AO10" s="2">
        <v>77.1387</v>
      </c>
      <c r="AP10" s="2">
        <v>77.859399999999994</v>
      </c>
      <c r="AQ10" s="2">
        <v>82.763000000000005</v>
      </c>
      <c r="AR10" s="2">
        <v>84.166799999999995</v>
      </c>
      <c r="AS10" s="2">
        <v>85.896699999999996</v>
      </c>
      <c r="AT10" s="2">
        <v>86.317899999999995</v>
      </c>
      <c r="AU10" s="2">
        <v>88.776499999999999</v>
      </c>
      <c r="AV10" s="2">
        <v>92.127600000000001</v>
      </c>
      <c r="AW10" s="2">
        <v>92.615499999999997</v>
      </c>
      <c r="AX10" s="2">
        <v>94.325199999999995</v>
      </c>
      <c r="AY10" s="2">
        <v>96.994</v>
      </c>
      <c r="AZ10" s="2">
        <v>99.881399999999999</v>
      </c>
      <c r="BA10" s="2">
        <v>102.792</v>
      </c>
      <c r="BB10" s="2">
        <v>104.703</v>
      </c>
      <c r="BC10" s="2">
        <v>107.30500000000001</v>
      </c>
      <c r="BD10" s="2">
        <v>107.898</v>
      </c>
      <c r="BE10" s="58">
        <f t="shared" ref="BE10:BG10" si="2">BD10+(BD10*BO10)</f>
        <v>112.16446257696965</v>
      </c>
      <c r="BF10" s="58">
        <f t="shared" si="2"/>
        <v>113.998600338191</v>
      </c>
      <c r="BG10" s="58">
        <f t="shared" si="2"/>
        <v>115.48138733455053</v>
      </c>
      <c r="BI10" s="54" t="s">
        <v>408</v>
      </c>
      <c r="BJ10" s="54" t="s">
        <v>112</v>
      </c>
      <c r="BK10" s="2">
        <v>109.2178122</v>
      </c>
      <c r="BL10" s="2">
        <v>113.5364623</v>
      </c>
      <c r="BM10" s="2">
        <v>115.39303530000001</v>
      </c>
      <c r="BN10" s="2">
        <v>116.89395979999999</v>
      </c>
      <c r="BO10" s="156">
        <f t="shared" ref="BO10:BQ10" si="3">(BL10-BK10)/BK10</f>
        <v>3.9541627990969767E-2</v>
      </c>
      <c r="BP10" s="156">
        <f t="shared" si="3"/>
        <v>1.6352218154326019E-2</v>
      </c>
      <c r="BQ10" s="156">
        <f t="shared" si="3"/>
        <v>1.3007063174114999E-2</v>
      </c>
    </row>
    <row r="11" spans="1:69" s="154" customFormat="1" ht="12.75" x14ac:dyDescent="0.2">
      <c r="A11" s="166" t="s">
        <v>175</v>
      </c>
      <c r="B11" s="5" t="s">
        <v>112</v>
      </c>
      <c r="C11" s="5" t="s">
        <v>113</v>
      </c>
      <c r="D11" s="5" t="s">
        <v>175</v>
      </c>
      <c r="E11" s="5" t="s">
        <v>112</v>
      </c>
      <c r="F11" s="2">
        <v>8.8978199999999994</v>
      </c>
      <c r="G11" s="2">
        <v>9.1510999999999996</v>
      </c>
      <c r="H11" s="2">
        <v>9.6899700000000006</v>
      </c>
      <c r="I11" s="2">
        <v>10.079800000000001</v>
      </c>
      <c r="J11" s="2">
        <v>10.9008</v>
      </c>
      <c r="K11" s="2">
        <v>11.620900000000001</v>
      </c>
      <c r="L11" s="2">
        <v>12.319100000000001</v>
      </c>
      <c r="M11" s="2">
        <v>12.710599999999999</v>
      </c>
      <c r="N11" s="2">
        <v>13.652699999999999</v>
      </c>
      <c r="O11" s="2">
        <v>15.0078</v>
      </c>
      <c r="P11" s="2">
        <v>15.6334</v>
      </c>
      <c r="Q11" s="2">
        <v>16.732500000000002</v>
      </c>
      <c r="R11" s="2">
        <v>17.521999999999998</v>
      </c>
      <c r="S11" s="2">
        <v>18.1952</v>
      </c>
      <c r="T11" s="2">
        <v>18.549900000000001</v>
      </c>
      <c r="U11" s="2">
        <v>19.8918</v>
      </c>
      <c r="V11" s="2">
        <v>21.087900000000001</v>
      </c>
      <c r="W11" s="2">
        <v>22.562999999999999</v>
      </c>
      <c r="X11" s="2">
        <v>24.406700000000001</v>
      </c>
      <c r="Y11" s="2">
        <v>25.787800000000001</v>
      </c>
      <c r="Z11" s="2">
        <v>27.346299999999999</v>
      </c>
      <c r="AA11" s="2">
        <v>28.296700000000001</v>
      </c>
      <c r="AB11" s="2">
        <v>29.034700000000001</v>
      </c>
      <c r="AC11" s="2">
        <v>29.609400000000001</v>
      </c>
      <c r="AD11" s="2">
        <v>31.017700000000001</v>
      </c>
      <c r="AE11" s="2">
        <v>33.146900000000002</v>
      </c>
      <c r="AF11" s="2">
        <v>35.772500000000001</v>
      </c>
      <c r="AG11" s="2">
        <v>37.5274</v>
      </c>
      <c r="AH11" s="2">
        <v>38.464500000000001</v>
      </c>
      <c r="AI11" s="2">
        <v>40.7896</v>
      </c>
      <c r="AJ11" s="2">
        <v>42.991599999999998</v>
      </c>
      <c r="AK11" s="2">
        <v>45.195399999999999</v>
      </c>
      <c r="AL11" s="2">
        <v>47.886099999999999</v>
      </c>
      <c r="AM11" s="2">
        <v>50.667099999999998</v>
      </c>
      <c r="AN11" s="2">
        <v>54.401899999999998</v>
      </c>
      <c r="AO11" s="2">
        <v>55.946100000000001</v>
      </c>
      <c r="AP11" s="2">
        <v>59.381700000000002</v>
      </c>
      <c r="AQ11" s="2">
        <v>61.961300000000001</v>
      </c>
      <c r="AR11" s="2">
        <v>64.940899999999999</v>
      </c>
      <c r="AS11" s="2">
        <v>68.304900000000004</v>
      </c>
      <c r="AT11" s="2">
        <v>70.743899999999996</v>
      </c>
      <c r="AU11" s="2">
        <v>73.561000000000007</v>
      </c>
      <c r="AV11" s="2">
        <v>75.184399999999997</v>
      </c>
      <c r="AW11" s="2">
        <v>78.058099999999996</v>
      </c>
      <c r="AX11" s="2">
        <v>80.545100000000005</v>
      </c>
      <c r="AY11" s="2">
        <v>82.808999999999997</v>
      </c>
      <c r="AZ11" s="2">
        <v>87.9863</v>
      </c>
      <c r="BA11" s="2">
        <v>92.527500000000003</v>
      </c>
      <c r="BB11" s="2">
        <v>94.9602</v>
      </c>
      <c r="BC11" s="2">
        <v>99.236900000000006</v>
      </c>
      <c r="BD11" s="2">
        <v>102.456</v>
      </c>
      <c r="BE11" s="58">
        <f t="shared" ref="BE11:BG11" si="4">BD11+(BD11*BO11)</f>
        <v>105.1931818217484</v>
      </c>
      <c r="BF11" s="58">
        <f t="shared" si="4"/>
        <v>105.71954226399184</v>
      </c>
      <c r="BG11" s="58">
        <f t="shared" si="4"/>
        <v>108.20124805599966</v>
      </c>
      <c r="BI11" s="54" t="s">
        <v>409</v>
      </c>
      <c r="BJ11" s="54" t="s">
        <v>112</v>
      </c>
      <c r="BK11" s="2">
        <v>104.1310903</v>
      </c>
      <c r="BL11" s="2">
        <v>106.91302330000001</v>
      </c>
      <c r="BM11" s="2">
        <v>107.44798940000001</v>
      </c>
      <c r="BN11" s="2">
        <v>109.9702695</v>
      </c>
      <c r="BO11" s="156">
        <f t="shared" ref="BO11:BQ12" si="5">(BL11-BK11)/BK11</f>
        <v>2.6715681089915653E-2</v>
      </c>
      <c r="BP11" s="156">
        <f t="shared" si="5"/>
        <v>5.0037505580482955E-3</v>
      </c>
      <c r="BQ11" s="156">
        <f t="shared" si="5"/>
        <v>2.3474428084551843E-2</v>
      </c>
    </row>
    <row r="12" spans="1:69" s="157" customFormat="1" ht="12.75" x14ac:dyDescent="0.2">
      <c r="A12" s="176" t="s">
        <v>196</v>
      </c>
      <c r="B12" s="78" t="s">
        <v>112</v>
      </c>
      <c r="C12" s="78" t="s">
        <v>113</v>
      </c>
      <c r="D12" s="78" t="s">
        <v>410</v>
      </c>
      <c r="E12" s="78" t="s">
        <v>112</v>
      </c>
      <c r="F12" s="159">
        <v>343.80399999999997</v>
      </c>
      <c r="G12" s="159">
        <v>346.44600000000003</v>
      </c>
      <c r="H12" s="159">
        <v>343.86500000000001</v>
      </c>
      <c r="I12" s="159">
        <v>349.05</v>
      </c>
      <c r="J12" s="159">
        <v>364.35399999999998</v>
      </c>
      <c r="K12" s="159">
        <v>373.00400000000002</v>
      </c>
      <c r="L12" s="159">
        <v>381.33199999999999</v>
      </c>
      <c r="M12" s="159">
        <v>389.59300000000002</v>
      </c>
      <c r="N12" s="159">
        <v>390.65800000000002</v>
      </c>
      <c r="O12" s="159">
        <v>391.44499999999999</v>
      </c>
      <c r="P12" s="159">
        <v>394.49299999999999</v>
      </c>
      <c r="Q12" s="159">
        <v>404.72699999999998</v>
      </c>
      <c r="R12" s="159">
        <v>411.642</v>
      </c>
      <c r="S12" s="159">
        <v>419.89400000000001</v>
      </c>
      <c r="T12" s="159">
        <v>424.19900000000001</v>
      </c>
      <c r="U12" s="159">
        <v>432.99</v>
      </c>
      <c r="V12" s="159">
        <v>445.7</v>
      </c>
      <c r="W12" s="159">
        <v>452.12</v>
      </c>
      <c r="X12" s="159">
        <v>459.14</v>
      </c>
      <c r="Y12" s="159">
        <v>465.24799999999999</v>
      </c>
      <c r="Z12" s="159">
        <v>469.24599999999998</v>
      </c>
      <c r="AA12" s="159">
        <v>481.14</v>
      </c>
      <c r="AB12" s="159">
        <v>499.404</v>
      </c>
      <c r="AC12" s="159">
        <v>504.37099999999998</v>
      </c>
      <c r="AD12" s="159">
        <v>512.46299999999997</v>
      </c>
      <c r="AE12" s="159">
        <v>522.03499999999997</v>
      </c>
      <c r="AF12" s="159">
        <v>521.59400000000005</v>
      </c>
      <c r="AG12" s="159">
        <v>529.279</v>
      </c>
      <c r="AH12" s="159">
        <v>537.27499999999998</v>
      </c>
      <c r="AI12" s="159">
        <v>543.54999999999995</v>
      </c>
      <c r="AJ12" s="159">
        <v>534.25699999999995</v>
      </c>
      <c r="AK12" s="159">
        <v>527.03700000000003</v>
      </c>
      <c r="AL12" s="159">
        <v>529.10299999999995</v>
      </c>
      <c r="AM12" s="159">
        <v>533.755</v>
      </c>
      <c r="AN12" s="159">
        <v>541.43200000000002</v>
      </c>
      <c r="AO12" s="159">
        <v>548.37800000000004</v>
      </c>
      <c r="AP12" s="159">
        <v>552.85599999999999</v>
      </c>
      <c r="AQ12" s="159">
        <v>561.55600000000004</v>
      </c>
      <c r="AR12" s="159">
        <v>572.65700000000004</v>
      </c>
      <c r="AS12" s="159">
        <v>581.26400000000001</v>
      </c>
      <c r="AT12" s="159">
        <v>591.10699999999997</v>
      </c>
      <c r="AU12" s="159">
        <v>605.625</v>
      </c>
      <c r="AV12" s="159">
        <v>617.20100000000002</v>
      </c>
      <c r="AW12" s="159">
        <v>630.93600000000004</v>
      </c>
      <c r="AX12" s="159">
        <v>649.95600000000002</v>
      </c>
      <c r="AY12" s="159">
        <v>670.11800000000005</v>
      </c>
      <c r="AZ12" s="159">
        <v>686.25099999999998</v>
      </c>
      <c r="BA12" s="159">
        <v>700.226</v>
      </c>
      <c r="BB12" s="159">
        <v>707.85299999999995</v>
      </c>
      <c r="BC12" s="159">
        <v>724.66499999999996</v>
      </c>
      <c r="BD12" s="159">
        <v>739.11099999999999</v>
      </c>
      <c r="BE12" s="160">
        <f>BD12+(BD12*BO12)</f>
        <v>759.52161486438138</v>
      </c>
      <c r="BF12" s="160">
        <f>BE12+(BE12*BP12)</f>
        <v>771.74737154580441</v>
      </c>
      <c r="BG12" s="160">
        <f>BF12+(BF12*BQ12)</f>
        <v>792.23212870482621</v>
      </c>
      <c r="BI12" s="158" t="s">
        <v>411</v>
      </c>
      <c r="BJ12" s="158" t="s">
        <v>112</v>
      </c>
      <c r="BK12" s="159">
        <v>731.17288410000003</v>
      </c>
      <c r="BL12" s="159">
        <v>751.36428720000004</v>
      </c>
      <c r="BM12" s="159">
        <v>763.45873819999997</v>
      </c>
      <c r="BN12" s="159">
        <v>783.72348729999999</v>
      </c>
      <c r="BO12" s="161">
        <f t="shared" si="5"/>
        <v>2.7615087401461257E-2</v>
      </c>
      <c r="BP12" s="161">
        <f t="shared" si="5"/>
        <v>1.6096654054547316E-2</v>
      </c>
      <c r="BQ12" s="161">
        <f t="shared" si="5"/>
        <v>2.6543345548415673E-2</v>
      </c>
    </row>
    <row r="14" spans="1:69" x14ac:dyDescent="0.25">
      <c r="A14" s="165" t="s">
        <v>413</v>
      </c>
      <c r="B14" s="163"/>
      <c r="C14" s="162" t="s">
        <v>5</v>
      </c>
      <c r="D14" s="164"/>
      <c r="E14" s="163"/>
      <c r="F14" s="155">
        <v>1961</v>
      </c>
      <c r="G14" s="155">
        <v>1962</v>
      </c>
      <c r="H14" s="155">
        <v>1963</v>
      </c>
      <c r="I14" s="155">
        <v>1964</v>
      </c>
      <c r="J14" s="155">
        <v>1965</v>
      </c>
      <c r="K14" s="155">
        <v>1966</v>
      </c>
      <c r="L14" s="155">
        <v>1967</v>
      </c>
      <c r="M14" s="155">
        <v>1968</v>
      </c>
      <c r="N14" s="155">
        <v>1969</v>
      </c>
      <c r="O14" s="155">
        <v>1970</v>
      </c>
      <c r="P14" s="155">
        <v>1971</v>
      </c>
      <c r="Q14" s="155">
        <v>1972</v>
      </c>
      <c r="R14" s="155">
        <v>1973</v>
      </c>
      <c r="S14" s="155">
        <v>1974</v>
      </c>
      <c r="T14" s="155">
        <v>1975</v>
      </c>
      <c r="U14" s="155">
        <v>1976</v>
      </c>
      <c r="V14" s="155">
        <v>1977</v>
      </c>
      <c r="W14" s="155">
        <v>1978</v>
      </c>
      <c r="X14" s="155">
        <v>1979</v>
      </c>
      <c r="Y14" s="155">
        <v>1980</v>
      </c>
      <c r="Z14" s="155">
        <v>1981</v>
      </c>
      <c r="AA14" s="155">
        <v>1982</v>
      </c>
      <c r="AB14" s="155">
        <v>1983</v>
      </c>
      <c r="AC14" s="155">
        <v>1984</v>
      </c>
      <c r="AD14" s="155">
        <v>1985</v>
      </c>
      <c r="AE14" s="155">
        <v>1986</v>
      </c>
      <c r="AF14" s="155">
        <v>1987</v>
      </c>
      <c r="AG14" s="155">
        <v>1988</v>
      </c>
      <c r="AH14" s="155">
        <v>1989</v>
      </c>
      <c r="AI14" s="155">
        <v>1990</v>
      </c>
      <c r="AJ14" s="155">
        <v>1991</v>
      </c>
      <c r="AK14" s="155">
        <v>1992</v>
      </c>
      <c r="AL14" s="155">
        <v>1993</v>
      </c>
      <c r="AM14" s="155">
        <v>1994</v>
      </c>
      <c r="AN14" s="155">
        <v>1995</v>
      </c>
      <c r="AO14" s="155">
        <v>1996</v>
      </c>
      <c r="AP14" s="155">
        <v>1997</v>
      </c>
      <c r="AQ14" s="155">
        <v>1998</v>
      </c>
      <c r="AR14" s="155">
        <v>1999</v>
      </c>
      <c r="AS14" s="155">
        <v>2000</v>
      </c>
      <c r="AT14" s="155">
        <v>2001</v>
      </c>
      <c r="AU14" s="155">
        <v>2002</v>
      </c>
      <c r="AV14" s="155">
        <v>2003</v>
      </c>
      <c r="AW14" s="155">
        <v>2004</v>
      </c>
      <c r="AX14" s="155">
        <v>2005</v>
      </c>
      <c r="AY14" s="155">
        <v>2006</v>
      </c>
      <c r="AZ14" s="155">
        <v>2007</v>
      </c>
      <c r="BA14" s="155">
        <v>2008</v>
      </c>
      <c r="BB14" s="155">
        <v>2009</v>
      </c>
      <c r="BC14" s="155">
        <v>2010</v>
      </c>
      <c r="BD14" s="155">
        <v>2011</v>
      </c>
      <c r="BE14" s="155">
        <v>2012</v>
      </c>
      <c r="BF14" s="155">
        <v>2013</v>
      </c>
      <c r="BG14" s="155">
        <v>2014</v>
      </c>
    </row>
    <row r="15" spans="1:69" x14ac:dyDescent="0.25">
      <c r="A15" s="167" t="s">
        <v>417</v>
      </c>
      <c r="B15" s="168"/>
      <c r="C15" s="167" t="s">
        <v>414</v>
      </c>
      <c r="D15" s="168"/>
      <c r="E15" s="173"/>
      <c r="F15" s="1">
        <f t="shared" ref="F15:AK15" si="6">F9*$E$2</f>
        <v>1147.8919999999998</v>
      </c>
      <c r="G15" s="1">
        <f t="shared" si="6"/>
        <v>1209.96</v>
      </c>
      <c r="H15" s="1">
        <f t="shared" si="6"/>
        <v>1276.6479999999999</v>
      </c>
      <c r="I15" s="1">
        <f t="shared" si="6"/>
        <v>1294.9959999999999</v>
      </c>
      <c r="J15" s="1">
        <f t="shared" si="6"/>
        <v>1319.4079999999999</v>
      </c>
      <c r="K15" s="1">
        <f t="shared" si="6"/>
        <v>1387.7520000000002</v>
      </c>
      <c r="L15" s="1">
        <f t="shared" si="6"/>
        <v>1457.396</v>
      </c>
      <c r="M15" s="1">
        <f t="shared" si="6"/>
        <v>1526.604</v>
      </c>
      <c r="N15" s="1">
        <f t="shared" si="6"/>
        <v>1565.8680000000002</v>
      </c>
      <c r="O15" s="1">
        <f t="shared" si="6"/>
        <v>1583.828</v>
      </c>
      <c r="P15" s="1">
        <f t="shared" si="6"/>
        <v>1573.7840000000001</v>
      </c>
      <c r="Q15" s="1">
        <f t="shared" si="6"/>
        <v>1593.076</v>
      </c>
      <c r="R15" s="1">
        <f t="shared" si="6"/>
        <v>1607.4760000000001</v>
      </c>
      <c r="S15" s="1">
        <f t="shared" si="6"/>
        <v>1729.5119999999999</v>
      </c>
      <c r="T15" s="1">
        <f t="shared" si="6"/>
        <v>1805.008</v>
      </c>
      <c r="U15" s="1">
        <f t="shared" si="6"/>
        <v>1900.3240000000001</v>
      </c>
      <c r="V15" s="1">
        <f t="shared" si="6"/>
        <v>1916.4359999999999</v>
      </c>
      <c r="W15" s="1">
        <f t="shared" si="6"/>
        <v>1937.356</v>
      </c>
      <c r="X15" s="1">
        <f t="shared" si="6"/>
        <v>1890.9719999999998</v>
      </c>
      <c r="Y15" s="1">
        <f t="shared" si="6"/>
        <v>1883.8120000000001</v>
      </c>
      <c r="Z15" s="1">
        <f t="shared" si="6"/>
        <v>1902.6</v>
      </c>
      <c r="AA15" s="1">
        <f t="shared" si="6"/>
        <v>1906.26</v>
      </c>
      <c r="AB15" s="1">
        <f t="shared" si="6"/>
        <v>1956.924</v>
      </c>
      <c r="AC15" s="1">
        <f t="shared" si="6"/>
        <v>2012.52</v>
      </c>
      <c r="AD15" s="1">
        <f t="shared" si="6"/>
        <v>2048.924</v>
      </c>
      <c r="AE15" s="1">
        <f t="shared" si="6"/>
        <v>2120.0839999999998</v>
      </c>
      <c r="AF15" s="1">
        <f t="shared" si="6"/>
        <v>2118.4880000000003</v>
      </c>
      <c r="AG15" s="1">
        <f t="shared" si="6"/>
        <v>2138.4479999999999</v>
      </c>
      <c r="AH15" s="1">
        <f t="shared" si="6"/>
        <v>2147.4079999999999</v>
      </c>
      <c r="AI15" s="1">
        <f t="shared" si="6"/>
        <v>2208.8519999999999</v>
      </c>
      <c r="AJ15" s="1">
        <f t="shared" si="6"/>
        <v>2235.7200000000003</v>
      </c>
      <c r="AK15" s="1">
        <f t="shared" si="6"/>
        <v>2203.0080000000003</v>
      </c>
      <c r="AL15" s="1">
        <f t="shared" ref="AL15:BG15" si="7">AL9*$E$2</f>
        <v>2182.1320000000001</v>
      </c>
      <c r="AM15" s="1">
        <f t="shared" si="7"/>
        <v>2202.616</v>
      </c>
      <c r="AN15" s="1">
        <f t="shared" si="7"/>
        <v>2225.64</v>
      </c>
      <c r="AO15" s="1">
        <f t="shared" si="7"/>
        <v>2256.6959999999999</v>
      </c>
      <c r="AP15" s="1">
        <f t="shared" si="7"/>
        <v>2287.44</v>
      </c>
      <c r="AQ15" s="1">
        <f t="shared" si="7"/>
        <v>2282.808</v>
      </c>
      <c r="AR15" s="1">
        <f t="shared" si="7"/>
        <v>2326.308</v>
      </c>
      <c r="AS15" s="1">
        <f t="shared" si="7"/>
        <v>2353.5640000000003</v>
      </c>
      <c r="AT15" s="1">
        <f t="shared" si="7"/>
        <v>2317.4</v>
      </c>
      <c r="AU15" s="1">
        <f t="shared" si="7"/>
        <v>2383.0160000000001</v>
      </c>
      <c r="AV15" s="1">
        <f t="shared" si="7"/>
        <v>2396.4719999999998</v>
      </c>
      <c r="AW15" s="1">
        <f t="shared" si="7"/>
        <v>2437.9</v>
      </c>
      <c r="AX15" s="1">
        <f t="shared" si="7"/>
        <v>2489.5160000000001</v>
      </c>
      <c r="AY15" s="1">
        <f t="shared" si="7"/>
        <v>2562.46</v>
      </c>
      <c r="AZ15" s="1">
        <f t="shared" si="7"/>
        <v>2628.3359999999998</v>
      </c>
      <c r="BA15" s="1">
        <f t="shared" si="7"/>
        <v>2634.5</v>
      </c>
      <c r="BB15" s="1">
        <f t="shared" si="7"/>
        <v>2656.3519999999999</v>
      </c>
      <c r="BC15" s="1">
        <f t="shared" si="7"/>
        <v>2662.732</v>
      </c>
      <c r="BD15" s="1">
        <f t="shared" si="7"/>
        <v>2654.3440000000001</v>
      </c>
      <c r="BE15" s="1">
        <f t="shared" si="7"/>
        <v>2677.7181461335254</v>
      </c>
      <c r="BF15" s="1">
        <f t="shared" si="7"/>
        <v>2694.6682507111586</v>
      </c>
      <c r="BG15" s="1">
        <f t="shared" si="7"/>
        <v>2702.6214177032607</v>
      </c>
    </row>
    <row r="16" spans="1:69" x14ac:dyDescent="0.25">
      <c r="A16" s="169" t="s">
        <v>416</v>
      </c>
      <c r="B16" s="170"/>
      <c r="C16" s="169" t="str">
        <f>C15</f>
        <v>Million tons Dry Matter</v>
      </c>
      <c r="D16" s="170"/>
      <c r="E16" s="174"/>
      <c r="F16" s="2">
        <f>F12*$D$2</f>
        <v>584.46679999999992</v>
      </c>
      <c r="G16" s="2">
        <f t="shared" ref="G16:BG16" si="8">G12*$D$2</f>
        <v>588.95820000000003</v>
      </c>
      <c r="H16" s="2">
        <f t="shared" si="8"/>
        <v>584.57050000000004</v>
      </c>
      <c r="I16" s="2">
        <f t="shared" si="8"/>
        <v>593.38499999999999</v>
      </c>
      <c r="J16" s="2">
        <f t="shared" si="8"/>
        <v>619.40179999999998</v>
      </c>
      <c r="K16" s="2">
        <f t="shared" si="8"/>
        <v>634.10680000000002</v>
      </c>
      <c r="L16" s="2">
        <f t="shared" si="8"/>
        <v>648.26440000000002</v>
      </c>
      <c r="M16" s="2">
        <f t="shared" si="8"/>
        <v>662.30809999999997</v>
      </c>
      <c r="N16" s="2">
        <f t="shared" si="8"/>
        <v>664.11860000000001</v>
      </c>
      <c r="O16" s="2">
        <f t="shared" si="8"/>
        <v>665.45650000000001</v>
      </c>
      <c r="P16" s="2">
        <f t="shared" si="8"/>
        <v>670.63810000000001</v>
      </c>
      <c r="Q16" s="2">
        <f t="shared" si="8"/>
        <v>688.03589999999997</v>
      </c>
      <c r="R16" s="2">
        <f t="shared" si="8"/>
        <v>699.79139999999995</v>
      </c>
      <c r="S16" s="2">
        <f t="shared" si="8"/>
        <v>713.81979999999999</v>
      </c>
      <c r="T16" s="2">
        <f t="shared" si="8"/>
        <v>721.13829999999996</v>
      </c>
      <c r="U16" s="2">
        <f t="shared" si="8"/>
        <v>736.08299999999997</v>
      </c>
      <c r="V16" s="2">
        <f t="shared" si="8"/>
        <v>757.68999999999994</v>
      </c>
      <c r="W16" s="2">
        <f t="shared" si="8"/>
        <v>768.60400000000004</v>
      </c>
      <c r="X16" s="2">
        <f t="shared" si="8"/>
        <v>780.53800000000001</v>
      </c>
      <c r="Y16" s="2">
        <f t="shared" si="8"/>
        <v>790.92160000000001</v>
      </c>
      <c r="Z16" s="2">
        <f t="shared" si="8"/>
        <v>797.71819999999991</v>
      </c>
      <c r="AA16" s="2">
        <f t="shared" si="8"/>
        <v>817.93799999999999</v>
      </c>
      <c r="AB16" s="2">
        <f t="shared" si="8"/>
        <v>848.98680000000002</v>
      </c>
      <c r="AC16" s="2">
        <f t="shared" si="8"/>
        <v>857.4307</v>
      </c>
      <c r="AD16" s="2">
        <f t="shared" si="8"/>
        <v>871.18709999999987</v>
      </c>
      <c r="AE16" s="2">
        <f t="shared" si="8"/>
        <v>887.45949999999993</v>
      </c>
      <c r="AF16" s="2">
        <f t="shared" si="8"/>
        <v>886.70980000000009</v>
      </c>
      <c r="AG16" s="2">
        <f t="shared" si="8"/>
        <v>899.77429999999993</v>
      </c>
      <c r="AH16" s="2">
        <f t="shared" si="8"/>
        <v>913.36749999999995</v>
      </c>
      <c r="AI16" s="2">
        <f t="shared" si="8"/>
        <v>924.03499999999985</v>
      </c>
      <c r="AJ16" s="2">
        <f t="shared" si="8"/>
        <v>908.23689999999988</v>
      </c>
      <c r="AK16" s="2">
        <f t="shared" si="8"/>
        <v>895.96289999999999</v>
      </c>
      <c r="AL16" s="2">
        <f t="shared" si="8"/>
        <v>899.47509999999988</v>
      </c>
      <c r="AM16" s="2">
        <f t="shared" si="8"/>
        <v>907.38349999999991</v>
      </c>
      <c r="AN16" s="2">
        <f t="shared" si="8"/>
        <v>920.43439999999998</v>
      </c>
      <c r="AO16" s="2">
        <f t="shared" si="8"/>
        <v>932.24260000000004</v>
      </c>
      <c r="AP16" s="2">
        <f t="shared" si="8"/>
        <v>939.85519999999997</v>
      </c>
      <c r="AQ16" s="2">
        <f t="shared" si="8"/>
        <v>954.64520000000005</v>
      </c>
      <c r="AR16" s="2">
        <f t="shared" si="8"/>
        <v>973.51690000000008</v>
      </c>
      <c r="AS16" s="2">
        <f t="shared" si="8"/>
        <v>988.14879999999994</v>
      </c>
      <c r="AT16" s="2">
        <f t="shared" si="8"/>
        <v>1004.8819</v>
      </c>
      <c r="AU16" s="2">
        <f t="shared" si="8"/>
        <v>1029.5625</v>
      </c>
      <c r="AV16" s="2">
        <f t="shared" si="8"/>
        <v>1049.2417</v>
      </c>
      <c r="AW16" s="2">
        <f t="shared" si="8"/>
        <v>1072.5912000000001</v>
      </c>
      <c r="AX16" s="2">
        <f t="shared" si="8"/>
        <v>1104.9251999999999</v>
      </c>
      <c r="AY16" s="2">
        <f t="shared" si="8"/>
        <v>1139.2006000000001</v>
      </c>
      <c r="AZ16" s="2">
        <f t="shared" si="8"/>
        <v>1166.6267</v>
      </c>
      <c r="BA16" s="2">
        <f t="shared" si="8"/>
        <v>1190.3842</v>
      </c>
      <c r="BB16" s="2">
        <f t="shared" si="8"/>
        <v>1203.3500999999999</v>
      </c>
      <c r="BC16" s="2">
        <f t="shared" si="8"/>
        <v>1231.9304999999999</v>
      </c>
      <c r="BD16" s="2">
        <f t="shared" si="8"/>
        <v>1256.4886999999999</v>
      </c>
      <c r="BE16" s="2">
        <f t="shared" si="8"/>
        <v>1291.1867452694482</v>
      </c>
      <c r="BF16" s="2">
        <f t="shared" si="8"/>
        <v>1311.9705316278676</v>
      </c>
      <c r="BG16" s="2">
        <f t="shared" si="8"/>
        <v>1346.7946187982045</v>
      </c>
    </row>
    <row r="17" spans="1:59" x14ac:dyDescent="0.25">
      <c r="A17" s="169" t="s">
        <v>415</v>
      </c>
      <c r="B17" s="170"/>
      <c r="C17" s="169" t="str">
        <f>C16</f>
        <v>Million tons Dry Matter</v>
      </c>
      <c r="D17" s="170"/>
      <c r="E17" s="174"/>
      <c r="F17" s="2">
        <f t="shared" ref="F17:AK17" si="9">F10*$C$2</f>
        <v>147.99360000000001</v>
      </c>
      <c r="G17" s="2">
        <f t="shared" si="9"/>
        <v>155.83679999999998</v>
      </c>
      <c r="H17" s="2">
        <f t="shared" si="9"/>
        <v>167.60579999999999</v>
      </c>
      <c r="I17" s="2">
        <f t="shared" si="9"/>
        <v>171.58440000000002</v>
      </c>
      <c r="J17" s="2">
        <f t="shared" si="9"/>
        <v>187.1994</v>
      </c>
      <c r="K17" s="2">
        <f t="shared" si="9"/>
        <v>193.94639999999998</v>
      </c>
      <c r="L17" s="2">
        <f t="shared" si="9"/>
        <v>202.64700000000002</v>
      </c>
      <c r="M17" s="2">
        <f t="shared" si="9"/>
        <v>205.87020000000001</v>
      </c>
      <c r="N17" s="2">
        <f t="shared" si="9"/>
        <v>204.08100000000002</v>
      </c>
      <c r="O17" s="2">
        <f t="shared" si="9"/>
        <v>214.08539999999999</v>
      </c>
      <c r="P17" s="2">
        <f t="shared" si="9"/>
        <v>235.7604</v>
      </c>
      <c r="Q17" s="2">
        <f t="shared" si="9"/>
        <v>242.94059999999999</v>
      </c>
      <c r="R17" s="2">
        <f t="shared" si="9"/>
        <v>242.02320000000003</v>
      </c>
      <c r="S17" s="2">
        <f t="shared" si="9"/>
        <v>253.803</v>
      </c>
      <c r="T17" s="2">
        <f t="shared" si="9"/>
        <v>249.20400000000001</v>
      </c>
      <c r="U17" s="2">
        <f t="shared" si="9"/>
        <v>243.5772</v>
      </c>
      <c r="V17" s="2">
        <f t="shared" si="9"/>
        <v>256.74180000000001</v>
      </c>
      <c r="W17" s="2">
        <f t="shared" si="9"/>
        <v>272.88600000000002</v>
      </c>
      <c r="X17" s="2">
        <f t="shared" si="9"/>
        <v>299.52179999999998</v>
      </c>
      <c r="Y17" s="2">
        <f t="shared" si="9"/>
        <v>315.11700000000002</v>
      </c>
      <c r="Z17" s="2">
        <f t="shared" si="9"/>
        <v>317.02379999999999</v>
      </c>
      <c r="AA17" s="2">
        <f t="shared" si="9"/>
        <v>318.22919999999999</v>
      </c>
      <c r="AB17" s="2">
        <f t="shared" si="9"/>
        <v>331.90980000000002</v>
      </c>
      <c r="AC17" s="2">
        <f t="shared" si="9"/>
        <v>343.93619999999999</v>
      </c>
      <c r="AD17" s="2">
        <f t="shared" si="9"/>
        <v>358.767</v>
      </c>
      <c r="AE17" s="2">
        <f t="shared" si="9"/>
        <v>363.24599999999998</v>
      </c>
      <c r="AF17" s="2">
        <f t="shared" si="9"/>
        <v>379.42740000000003</v>
      </c>
      <c r="AG17" s="2">
        <f t="shared" si="9"/>
        <v>400.27620000000002</v>
      </c>
      <c r="AH17" s="2">
        <f t="shared" si="9"/>
        <v>406.72919999999999</v>
      </c>
      <c r="AI17" s="2">
        <f t="shared" si="9"/>
        <v>415.4982</v>
      </c>
      <c r="AJ17" s="2">
        <f t="shared" si="9"/>
        <v>421.2072</v>
      </c>
      <c r="AK17" s="2">
        <f t="shared" si="9"/>
        <v>431.85900000000004</v>
      </c>
      <c r="AL17" s="2">
        <f t="shared" ref="AL17:BG17" si="10">AL10*$C$2</f>
        <v>440.47559999999999</v>
      </c>
      <c r="AM17" s="2">
        <f t="shared" si="10"/>
        <v>454.25580000000002</v>
      </c>
      <c r="AN17" s="2">
        <f t="shared" si="10"/>
        <v>460.63679999999999</v>
      </c>
      <c r="AO17" s="2">
        <f t="shared" si="10"/>
        <v>462.8322</v>
      </c>
      <c r="AP17" s="2">
        <f t="shared" si="10"/>
        <v>467.15639999999996</v>
      </c>
      <c r="AQ17" s="2">
        <f t="shared" si="10"/>
        <v>496.57800000000003</v>
      </c>
      <c r="AR17" s="2">
        <f t="shared" si="10"/>
        <v>505.00079999999997</v>
      </c>
      <c r="AS17" s="2">
        <f t="shared" si="10"/>
        <v>515.38019999999995</v>
      </c>
      <c r="AT17" s="2">
        <f t="shared" si="10"/>
        <v>517.90739999999994</v>
      </c>
      <c r="AU17" s="2">
        <f t="shared" si="10"/>
        <v>532.65899999999999</v>
      </c>
      <c r="AV17" s="2">
        <f t="shared" si="10"/>
        <v>552.76559999999995</v>
      </c>
      <c r="AW17" s="2">
        <f t="shared" si="10"/>
        <v>555.69299999999998</v>
      </c>
      <c r="AX17" s="2">
        <f t="shared" si="10"/>
        <v>565.95119999999997</v>
      </c>
      <c r="AY17" s="2">
        <f t="shared" si="10"/>
        <v>581.96399999999994</v>
      </c>
      <c r="AZ17" s="2">
        <f t="shared" si="10"/>
        <v>599.28840000000002</v>
      </c>
      <c r="BA17" s="2">
        <f t="shared" si="10"/>
        <v>616.75199999999995</v>
      </c>
      <c r="BB17" s="2">
        <f t="shared" si="10"/>
        <v>628.21800000000007</v>
      </c>
      <c r="BC17" s="2">
        <f t="shared" si="10"/>
        <v>643.83000000000004</v>
      </c>
      <c r="BD17" s="2">
        <f t="shared" si="10"/>
        <v>647.38799999999992</v>
      </c>
      <c r="BE17" s="2">
        <f t="shared" si="10"/>
        <v>672.98677546181796</v>
      </c>
      <c r="BF17" s="2">
        <f t="shared" si="10"/>
        <v>683.99160202914595</v>
      </c>
      <c r="BG17" s="2">
        <f t="shared" si="10"/>
        <v>692.88832400730325</v>
      </c>
    </row>
    <row r="18" spans="1:59" x14ac:dyDescent="0.25">
      <c r="A18" s="171" t="s">
        <v>412</v>
      </c>
      <c r="B18" s="172"/>
      <c r="C18" s="171" t="str">
        <f>C17</f>
        <v>Million tons Dry Matter</v>
      </c>
      <c r="D18" s="172"/>
      <c r="E18" s="175"/>
      <c r="F18" s="3">
        <f>F11*$B$2</f>
        <v>33.811715999999997</v>
      </c>
      <c r="G18" s="3">
        <f t="shared" ref="G18:BG18" si="11">G11*$B$2</f>
        <v>34.774179999999994</v>
      </c>
      <c r="H18" s="3">
        <f t="shared" si="11"/>
        <v>36.821885999999999</v>
      </c>
      <c r="I18" s="3">
        <f t="shared" si="11"/>
        <v>38.303240000000002</v>
      </c>
      <c r="J18" s="3">
        <f t="shared" si="11"/>
        <v>41.42304</v>
      </c>
      <c r="K18" s="3">
        <f t="shared" si="11"/>
        <v>44.159419999999997</v>
      </c>
      <c r="L18" s="3">
        <f t="shared" si="11"/>
        <v>46.812579999999997</v>
      </c>
      <c r="M18" s="3">
        <f t="shared" si="11"/>
        <v>48.300279999999994</v>
      </c>
      <c r="N18" s="3">
        <f t="shared" si="11"/>
        <v>51.880259999999993</v>
      </c>
      <c r="O18" s="3">
        <f t="shared" si="11"/>
        <v>57.029639999999993</v>
      </c>
      <c r="P18" s="3">
        <f t="shared" si="11"/>
        <v>59.40692</v>
      </c>
      <c r="Q18" s="3">
        <f t="shared" si="11"/>
        <v>63.583500000000001</v>
      </c>
      <c r="R18" s="3">
        <f t="shared" si="11"/>
        <v>66.58359999999999</v>
      </c>
      <c r="S18" s="3">
        <f t="shared" si="11"/>
        <v>69.141759999999991</v>
      </c>
      <c r="T18" s="3">
        <f t="shared" si="11"/>
        <v>70.489620000000002</v>
      </c>
      <c r="U18" s="3">
        <f t="shared" si="11"/>
        <v>75.58883999999999</v>
      </c>
      <c r="V18" s="3">
        <f t="shared" si="11"/>
        <v>80.134020000000007</v>
      </c>
      <c r="W18" s="3">
        <f t="shared" si="11"/>
        <v>85.739399999999989</v>
      </c>
      <c r="X18" s="3">
        <f t="shared" si="11"/>
        <v>92.745459999999994</v>
      </c>
      <c r="Y18" s="3">
        <f t="shared" si="11"/>
        <v>97.993639999999999</v>
      </c>
      <c r="Z18" s="3">
        <f t="shared" si="11"/>
        <v>103.91593999999999</v>
      </c>
      <c r="AA18" s="3">
        <f t="shared" si="11"/>
        <v>107.52746</v>
      </c>
      <c r="AB18" s="3">
        <f t="shared" si="11"/>
        <v>110.33185999999999</v>
      </c>
      <c r="AC18" s="3">
        <f t="shared" si="11"/>
        <v>112.51572</v>
      </c>
      <c r="AD18" s="3">
        <f t="shared" si="11"/>
        <v>117.86726</v>
      </c>
      <c r="AE18" s="3">
        <f t="shared" si="11"/>
        <v>125.95822</v>
      </c>
      <c r="AF18" s="3">
        <f t="shared" si="11"/>
        <v>135.93549999999999</v>
      </c>
      <c r="AG18" s="3">
        <f t="shared" si="11"/>
        <v>142.60411999999999</v>
      </c>
      <c r="AH18" s="3">
        <f t="shared" si="11"/>
        <v>146.1651</v>
      </c>
      <c r="AI18" s="3">
        <f t="shared" si="11"/>
        <v>155.00047999999998</v>
      </c>
      <c r="AJ18" s="3">
        <f t="shared" si="11"/>
        <v>163.36807999999999</v>
      </c>
      <c r="AK18" s="3">
        <f t="shared" si="11"/>
        <v>171.74251999999998</v>
      </c>
      <c r="AL18" s="3">
        <f t="shared" si="11"/>
        <v>181.96717999999998</v>
      </c>
      <c r="AM18" s="3">
        <f t="shared" si="11"/>
        <v>192.53497999999999</v>
      </c>
      <c r="AN18" s="3">
        <f t="shared" si="11"/>
        <v>206.72721999999999</v>
      </c>
      <c r="AO18" s="3">
        <f t="shared" si="11"/>
        <v>212.59518</v>
      </c>
      <c r="AP18" s="3">
        <f t="shared" si="11"/>
        <v>225.65046000000001</v>
      </c>
      <c r="AQ18" s="3">
        <f t="shared" si="11"/>
        <v>235.45293999999998</v>
      </c>
      <c r="AR18" s="3">
        <f t="shared" si="11"/>
        <v>246.77542</v>
      </c>
      <c r="AS18" s="3">
        <f t="shared" si="11"/>
        <v>259.55862000000002</v>
      </c>
      <c r="AT18" s="3">
        <f t="shared" si="11"/>
        <v>268.82682</v>
      </c>
      <c r="AU18" s="3">
        <f t="shared" si="11"/>
        <v>279.53180000000003</v>
      </c>
      <c r="AV18" s="3">
        <f t="shared" si="11"/>
        <v>285.70071999999999</v>
      </c>
      <c r="AW18" s="3">
        <f t="shared" si="11"/>
        <v>296.62077999999997</v>
      </c>
      <c r="AX18" s="3">
        <f t="shared" si="11"/>
        <v>306.07137999999998</v>
      </c>
      <c r="AY18" s="3">
        <f t="shared" si="11"/>
        <v>314.67419999999998</v>
      </c>
      <c r="AZ18" s="3">
        <f t="shared" si="11"/>
        <v>334.34793999999999</v>
      </c>
      <c r="BA18" s="3">
        <f t="shared" si="11"/>
        <v>351.60449999999997</v>
      </c>
      <c r="BB18" s="3">
        <f t="shared" si="11"/>
        <v>360.84875999999997</v>
      </c>
      <c r="BC18" s="3">
        <f t="shared" si="11"/>
        <v>377.10021999999998</v>
      </c>
      <c r="BD18" s="3">
        <f t="shared" si="11"/>
        <v>389.33280000000002</v>
      </c>
      <c r="BE18" s="3">
        <f t="shared" si="11"/>
        <v>399.73409092264387</v>
      </c>
      <c r="BF18" s="3">
        <f t="shared" si="11"/>
        <v>401.73426060316899</v>
      </c>
      <c r="BG18" s="3">
        <f t="shared" si="11"/>
        <v>411.16474261279865</v>
      </c>
    </row>
  </sheetData>
  <mergeCells count="8">
    <mergeCell ref="BJ7:BJ8"/>
    <mergeCell ref="BO7:BQ7"/>
    <mergeCell ref="A7:A8"/>
    <mergeCell ref="B7:B8"/>
    <mergeCell ref="C7:C8"/>
    <mergeCell ref="D7:D8"/>
    <mergeCell ref="E7:E8"/>
    <mergeCell ref="BI7:BI8"/>
  </mergeCells>
  <hyperlinks>
    <hyperlink ref="G1" r:id="rId1" xr:uid="{00000000-0004-0000-0500-000000000000}"/>
    <hyperlink ref="A6" r:id="rId2" xr:uid="{00000000-0004-0000-0500-000001000000}"/>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D84"/>
  <sheetViews>
    <sheetView zoomScaleNormal="100" workbookViewId="0"/>
  </sheetViews>
  <sheetFormatPr defaultRowHeight="12.75" x14ac:dyDescent="0.2"/>
  <cols>
    <col min="1" max="1" width="9.875" customWidth="1"/>
    <col min="2" max="2" width="12.125" customWidth="1"/>
    <col min="3" max="3" width="15.375" customWidth="1"/>
    <col min="4" max="4" width="20" customWidth="1"/>
    <col min="5" max="5" width="17.875" customWidth="1"/>
    <col min="6" max="6" width="11.5" customWidth="1"/>
    <col min="18" max="18" width="13.375" customWidth="1"/>
    <col min="19" max="19" width="16.5" customWidth="1"/>
    <col min="20" max="20" width="13.625" bestFit="1" customWidth="1"/>
    <col min="21" max="21" width="19.25" bestFit="1" customWidth="1"/>
    <col min="22" max="22" width="23.5" bestFit="1" customWidth="1"/>
    <col min="23" max="26" width="13.875" bestFit="1" customWidth="1"/>
    <col min="27" max="27" width="13.875" customWidth="1"/>
    <col min="28" max="28" width="13.875" bestFit="1" customWidth="1"/>
    <col min="29" max="82" width="8.125" customWidth="1"/>
    <col min="84" max="84" width="10.5" customWidth="1"/>
  </cols>
  <sheetData>
    <row r="1" spans="1:82" ht="18" x14ac:dyDescent="0.2">
      <c r="A1" s="10" t="s">
        <v>33</v>
      </c>
      <c r="B1" s="11"/>
      <c r="C1" s="11"/>
      <c r="D1" s="11"/>
      <c r="E1" s="11"/>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12"/>
      <c r="CD1" s="112"/>
    </row>
    <row r="2" spans="1:82" x14ac:dyDescent="0.2">
      <c r="A2" s="105"/>
    </row>
    <row r="3" spans="1:82" x14ac:dyDescent="0.2">
      <c r="A3" s="14" t="s">
        <v>7</v>
      </c>
      <c r="B3" s="12"/>
      <c r="C3" s="12"/>
      <c r="D3" s="12"/>
      <c r="E3" s="12"/>
    </row>
    <row r="4" spans="1:82" x14ac:dyDescent="0.2">
      <c r="A4" s="40" t="s">
        <v>288</v>
      </c>
      <c r="B4" s="39"/>
      <c r="D4" s="41" t="s">
        <v>40</v>
      </c>
      <c r="E4" s="1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8"/>
      <c r="BI4" s="37"/>
      <c r="BJ4" s="37"/>
      <c r="BK4" s="37"/>
      <c r="BL4" s="37"/>
      <c r="BM4" s="37"/>
      <c r="BN4" s="37"/>
      <c r="BO4" s="37"/>
      <c r="BP4" s="37"/>
      <c r="BQ4" s="37"/>
    </row>
    <row r="5" spans="1:82" x14ac:dyDescent="0.2">
      <c r="A5" s="31" t="s">
        <v>43</v>
      </c>
      <c r="B5" s="13"/>
      <c r="D5" s="15" t="s">
        <v>44</v>
      </c>
      <c r="F5" s="37"/>
      <c r="G5" s="1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8"/>
      <c r="BI5" s="37"/>
      <c r="BJ5" s="37"/>
      <c r="BK5" s="37"/>
      <c r="BL5" s="37"/>
      <c r="BM5" s="37"/>
      <c r="BN5" s="37"/>
      <c r="BO5" s="37"/>
      <c r="BP5" s="37"/>
      <c r="BQ5" s="37"/>
    </row>
    <row r="6" spans="1:82" x14ac:dyDescent="0.2">
      <c r="A6" s="31" t="s">
        <v>45</v>
      </c>
      <c r="B6" s="13"/>
      <c r="D6" s="15" t="s">
        <v>16</v>
      </c>
      <c r="H6" s="18"/>
      <c r="BH6" s="43"/>
    </row>
    <row r="8" spans="1:82" x14ac:dyDescent="0.2">
      <c r="B8" s="113"/>
    </row>
    <row r="9" spans="1:82" x14ac:dyDescent="0.2">
      <c r="A9" s="196" t="s">
        <v>289</v>
      </c>
      <c r="B9" s="198" t="s">
        <v>110</v>
      </c>
      <c r="C9" s="198"/>
      <c r="D9" s="198"/>
      <c r="E9" s="199"/>
      <c r="W9" s="114" t="s">
        <v>290</v>
      </c>
      <c r="X9" s="114" t="s">
        <v>291</v>
      </c>
      <c r="Y9" s="114" t="s">
        <v>292</v>
      </c>
      <c r="Z9" s="114" t="s">
        <v>293</v>
      </c>
      <c r="AA9" s="114" t="s">
        <v>294</v>
      </c>
      <c r="AB9" s="114" t="s">
        <v>295</v>
      </c>
      <c r="CB9" s="47" t="s">
        <v>46</v>
      </c>
      <c r="CD9" s="115"/>
    </row>
    <row r="10" spans="1:82" x14ac:dyDescent="0.2">
      <c r="A10" s="197"/>
      <c r="B10" s="116" t="s">
        <v>13</v>
      </c>
      <c r="C10" s="117" t="s">
        <v>11</v>
      </c>
      <c r="D10" s="117" t="s">
        <v>296</v>
      </c>
      <c r="E10" s="117" t="s">
        <v>297</v>
      </c>
      <c r="R10" s="20" t="s">
        <v>6</v>
      </c>
      <c r="S10" s="20" t="s">
        <v>4</v>
      </c>
      <c r="T10" s="20" t="s">
        <v>5</v>
      </c>
      <c r="U10" s="20" t="s">
        <v>48</v>
      </c>
      <c r="V10" s="20" t="s">
        <v>49</v>
      </c>
      <c r="W10" s="114">
        <v>1961</v>
      </c>
      <c r="X10" s="114">
        <v>1973</v>
      </c>
      <c r="Y10" s="114">
        <v>1985</v>
      </c>
      <c r="Z10" s="114">
        <v>1997</v>
      </c>
      <c r="AA10" s="114">
        <v>2009</v>
      </c>
      <c r="AB10" s="114">
        <v>2014</v>
      </c>
      <c r="AC10" s="20">
        <v>1961</v>
      </c>
      <c r="AD10" s="20">
        <v>1962</v>
      </c>
      <c r="AE10" s="20">
        <v>1963</v>
      </c>
      <c r="AF10" s="20">
        <v>1964</v>
      </c>
      <c r="AG10" s="20">
        <v>1965</v>
      </c>
      <c r="AH10" s="20">
        <v>1966</v>
      </c>
      <c r="AI10" s="20">
        <v>1967</v>
      </c>
      <c r="AJ10" s="20">
        <v>1968</v>
      </c>
      <c r="AK10" s="20">
        <v>1969</v>
      </c>
      <c r="AL10" s="20">
        <v>1970</v>
      </c>
      <c r="AM10" s="20">
        <v>1971</v>
      </c>
      <c r="AN10" s="20">
        <v>1972</v>
      </c>
      <c r="AO10" s="20">
        <v>1973</v>
      </c>
      <c r="AP10" s="20">
        <v>1974</v>
      </c>
      <c r="AQ10" s="20">
        <v>1975</v>
      </c>
      <c r="AR10" s="20">
        <v>1976</v>
      </c>
      <c r="AS10" s="20">
        <v>1977</v>
      </c>
      <c r="AT10" s="20">
        <v>1978</v>
      </c>
      <c r="AU10" s="20">
        <v>1979</v>
      </c>
      <c r="AV10" s="20">
        <v>1980</v>
      </c>
      <c r="AW10" s="20">
        <v>1981</v>
      </c>
      <c r="AX10" s="20">
        <v>1982</v>
      </c>
      <c r="AY10" s="20">
        <v>1983</v>
      </c>
      <c r="AZ10" s="20">
        <v>1984</v>
      </c>
      <c r="BA10" s="20">
        <v>1985</v>
      </c>
      <c r="BB10" s="20">
        <v>1986</v>
      </c>
      <c r="BC10" s="20">
        <v>1987</v>
      </c>
      <c r="BD10" s="20">
        <v>1988</v>
      </c>
      <c r="BE10" s="20">
        <v>1989</v>
      </c>
      <c r="BF10" s="20">
        <v>1990</v>
      </c>
      <c r="BG10" s="20">
        <v>1991</v>
      </c>
      <c r="BH10" s="20">
        <v>1992</v>
      </c>
      <c r="BI10" s="20">
        <v>1993</v>
      </c>
      <c r="BJ10" s="20">
        <v>1994</v>
      </c>
      <c r="BK10" s="20">
        <v>1995</v>
      </c>
      <c r="BL10" s="20">
        <v>1996</v>
      </c>
      <c r="BM10" s="20">
        <v>1997</v>
      </c>
      <c r="BN10" s="20">
        <v>1998</v>
      </c>
      <c r="BO10" s="20">
        <v>1999</v>
      </c>
      <c r="BP10" s="20">
        <v>2000</v>
      </c>
      <c r="BQ10" s="20">
        <v>2001</v>
      </c>
      <c r="BR10" s="20">
        <v>2002</v>
      </c>
      <c r="BS10" s="20">
        <v>2003</v>
      </c>
      <c r="BT10" s="20">
        <v>2004</v>
      </c>
      <c r="BU10" s="20">
        <v>2005</v>
      </c>
      <c r="BV10" s="20">
        <v>2006</v>
      </c>
      <c r="BW10" s="20">
        <v>2007</v>
      </c>
      <c r="BX10" s="20">
        <v>2008</v>
      </c>
      <c r="BY10" s="20">
        <v>2009</v>
      </c>
      <c r="BZ10" s="20">
        <v>2010</v>
      </c>
      <c r="CA10" s="20">
        <v>2011</v>
      </c>
      <c r="CB10" s="20">
        <v>2012</v>
      </c>
      <c r="CC10" s="20">
        <v>2013</v>
      </c>
      <c r="CD10" s="20">
        <v>2014</v>
      </c>
    </row>
    <row r="11" spans="1:82" x14ac:dyDescent="0.2">
      <c r="A11" s="118" t="s">
        <v>0</v>
      </c>
      <c r="B11" s="119">
        <f>(100*(EXP(LN(X11/W11)/($X$10-$W$10)))-100)/100</f>
        <v>3.8510252087647244E-3</v>
      </c>
      <c r="C11" s="119">
        <f>(100*(EXP(LN(X15/W15)/($X$10-$W$10)))-100)/100</f>
        <v>3.0468657951660136E-2</v>
      </c>
      <c r="D11" s="134">
        <f>AVERAGE(AC11:AO11)</f>
        <v>214.19960146153849</v>
      </c>
      <c r="E11" s="119">
        <f>D11/($D$15+$D$23+$D$31+$D$39)</f>
        <v>0.4074957604359512</v>
      </c>
      <c r="R11" s="4" t="s">
        <v>13</v>
      </c>
      <c r="S11" s="4" t="s">
        <v>110</v>
      </c>
      <c r="T11" s="4" t="s">
        <v>15</v>
      </c>
      <c r="U11" s="4" t="s">
        <v>110</v>
      </c>
      <c r="V11" s="4" t="s">
        <v>12</v>
      </c>
      <c r="W11" s="1">
        <f>AVERAGE(AC11:AE11)</f>
        <v>205.96473599999999</v>
      </c>
      <c r="X11" s="1">
        <f>AVERAGE(AM11:AO11)</f>
        <v>215.68705066666666</v>
      </c>
      <c r="Y11" s="1">
        <f>AVERAGE(AY11:BA11)</f>
        <v>230.35427866666666</v>
      </c>
      <c r="Z11" s="1">
        <f>AVERAGE(BK11:BM11)</f>
        <v>223.09694666666667</v>
      </c>
      <c r="AA11" s="1">
        <f>AVERAGE(BW11:BY11)</f>
        <v>221.20761039999999</v>
      </c>
      <c r="AB11" s="1">
        <f>AVERAGE(CB11:CD11)</f>
        <v>219.68232965102607</v>
      </c>
      <c r="AC11" s="1">
        <f>Data!F12</f>
        <v>204.20945</v>
      </c>
      <c r="AD11" s="1">
        <f>Data!G12</f>
        <v>207.554518</v>
      </c>
      <c r="AE11" s="1">
        <f>Data!H12</f>
        <v>206.13023999999999</v>
      </c>
      <c r="AF11" s="1">
        <f>Data!I12</f>
        <v>216.539177</v>
      </c>
      <c r="AG11" s="1">
        <f>Data!J12</f>
        <v>216.97976199999999</v>
      </c>
      <c r="AH11" s="1">
        <f>Data!K12</f>
        <v>215.76695900000001</v>
      </c>
      <c r="AI11" s="1">
        <f>Data!L12</f>
        <v>219.74937800000001</v>
      </c>
      <c r="AJ11" s="1">
        <f>Data!M12</f>
        <v>224.87505300000001</v>
      </c>
      <c r="AK11" s="1">
        <f>Data!N12</f>
        <v>217.750101</v>
      </c>
      <c r="AL11" s="1">
        <f>Data!O12</f>
        <v>207.979029</v>
      </c>
      <c r="AM11" s="1">
        <f>Data!P12</f>
        <v>213.92416699999998</v>
      </c>
      <c r="AN11" s="1">
        <f>Data!Q12</f>
        <v>213.76207199999999</v>
      </c>
      <c r="AO11" s="1">
        <f>Data!R12</f>
        <v>219.37491299999999</v>
      </c>
      <c r="AP11" s="1">
        <f>Data!S12</f>
        <v>222.11796699999999</v>
      </c>
      <c r="AQ11" s="1">
        <f>Data!T12</f>
        <v>226.617018</v>
      </c>
      <c r="AR11" s="1">
        <f>Data!U12</f>
        <v>234.418092</v>
      </c>
      <c r="AS11" s="1">
        <f>Data!V12</f>
        <v>228.57784700000002</v>
      </c>
      <c r="AT11" s="1">
        <f>Data!W12</f>
        <v>229.63507300000001</v>
      </c>
      <c r="AU11" s="1">
        <f>Data!X12</f>
        <v>228.38177900000002</v>
      </c>
      <c r="AV11" s="1">
        <f>Data!Y12</f>
        <v>237.251982</v>
      </c>
      <c r="AW11" s="1">
        <f>Data!Z12</f>
        <v>239.16563399999998</v>
      </c>
      <c r="AX11" s="1">
        <f>Data!AA12</f>
        <v>238.48024900000001</v>
      </c>
      <c r="AY11" s="1">
        <f>Data!AB12</f>
        <v>230.29162299999999</v>
      </c>
      <c r="AZ11" s="1">
        <f>Data!AC12</f>
        <v>230.771567</v>
      </c>
      <c r="BA11" s="1">
        <f>Data!AD12</f>
        <v>229.99964600000001</v>
      </c>
      <c r="BB11" s="1">
        <f>Data!AE12</f>
        <v>227.751914</v>
      </c>
      <c r="BC11" s="1">
        <f>Data!AF12</f>
        <v>220.55482899999998</v>
      </c>
      <c r="BD11" s="1">
        <f>Data!AG12</f>
        <v>218.37734800000001</v>
      </c>
      <c r="BE11" s="1">
        <f>Data!AH12</f>
        <v>226.787295</v>
      </c>
      <c r="BF11" s="1">
        <f>Data!AI12</f>
        <v>231.26251300000001</v>
      </c>
      <c r="BG11" s="1">
        <f>Data!AJ12</f>
        <v>223.34898899999999</v>
      </c>
      <c r="BH11" s="1">
        <f>Data!AK12</f>
        <v>222.48396299999999</v>
      </c>
      <c r="BI11" s="1">
        <f>Data!AL12</f>
        <v>222.94562400000001</v>
      </c>
      <c r="BJ11" s="1">
        <f>Data!AM12</f>
        <v>215.11844600000001</v>
      </c>
      <c r="BK11" s="1">
        <f>Data!AN12</f>
        <v>216.16248100000001</v>
      </c>
      <c r="BL11" s="1">
        <f>Data!AO12</f>
        <v>226.86208199999999</v>
      </c>
      <c r="BM11" s="1">
        <f>Data!AP12</f>
        <v>226.266277</v>
      </c>
      <c r="BN11" s="1">
        <f>Data!AQ12</f>
        <v>220.10748800000002</v>
      </c>
      <c r="BO11" s="1">
        <f>Data!AR12</f>
        <v>213.33800600000001</v>
      </c>
      <c r="BP11" s="1">
        <f>Data!AS12</f>
        <v>215.43713099999999</v>
      </c>
      <c r="BQ11" s="1">
        <f>Data!AT12</f>
        <v>214.611366</v>
      </c>
      <c r="BR11" s="1">
        <f>Data!AU12</f>
        <v>213.81689600000001</v>
      </c>
      <c r="BS11" s="1">
        <f>Data!AV12</f>
        <v>207.699862</v>
      </c>
      <c r="BT11" s="1">
        <f>Data!AW12</f>
        <v>216.56945149999999</v>
      </c>
      <c r="BU11" s="1">
        <f>Data!AX12</f>
        <v>219.572765</v>
      </c>
      <c r="BV11" s="1">
        <f>Data!AY12</f>
        <v>211.19489300000001</v>
      </c>
      <c r="BW11" s="1">
        <f>Data!AZ12</f>
        <v>216.7096722</v>
      </c>
      <c r="BX11" s="1">
        <f>Data!BA12</f>
        <v>222.27914699999999</v>
      </c>
      <c r="BY11" s="1">
        <f>Data!BB12</f>
        <v>224.63401199999998</v>
      </c>
      <c r="BZ11" s="1">
        <f>Data!BC12</f>
        <v>217.12331302000001</v>
      </c>
      <c r="CA11" s="1">
        <f>Data!BD12</f>
        <v>220.32925246000002</v>
      </c>
      <c r="CB11" s="1">
        <f>Data!BE12</f>
        <v>217.63078542</v>
      </c>
      <c r="CC11" s="1">
        <f>Data!BF12</f>
        <v>219.04670612000001</v>
      </c>
      <c r="CD11" s="51">
        <f>Data!BG12</f>
        <v>222.36949741307825</v>
      </c>
    </row>
    <row r="12" spans="1:82" x14ac:dyDescent="0.2">
      <c r="A12" s="118" t="s">
        <v>1</v>
      </c>
      <c r="B12" s="120">
        <f>(100*(EXP(LN(Y11/X11)/($Y$10-$X$10)))-100)/100</f>
        <v>5.4975520696771696E-3</v>
      </c>
      <c r="C12" s="120">
        <f>(100*(EXP(LN(Y15/X15)/($Y$10-$X$10)))-100)/100</f>
        <v>2.3838473015343312E-2</v>
      </c>
      <c r="D12" s="135">
        <f>AVERAGE(AO11:BA11)</f>
        <v>230.39103000000006</v>
      </c>
      <c r="E12" s="120">
        <f>D12/($D$15+$D$23+$D$31+$D$39)</f>
        <v>0.43829851842338602</v>
      </c>
      <c r="R12" s="5" t="s">
        <v>13</v>
      </c>
      <c r="S12" s="5" t="s">
        <v>116</v>
      </c>
      <c r="T12" s="5" t="s">
        <v>15</v>
      </c>
      <c r="U12" s="5" t="s">
        <v>116</v>
      </c>
      <c r="V12" s="5" t="s">
        <v>12</v>
      </c>
      <c r="W12" s="2">
        <f t="shared" ref="W12:W22" si="0">AVERAGE(AC12:AE12)</f>
        <v>105.82797666666666</v>
      </c>
      <c r="X12" s="2">
        <f t="shared" ref="X12:X22" si="1">AVERAGE(AM12:AO12)</f>
        <v>116.69553733333333</v>
      </c>
      <c r="Y12" s="2">
        <f t="shared" ref="Y12:Y22" si="2">AVERAGE(AY12:BA12)</f>
        <v>125.37485766666667</v>
      </c>
      <c r="Z12" s="2">
        <f t="shared" ref="Z12:Z22" si="3">AVERAGE(BK12:BM12)</f>
        <v>138.84292466666668</v>
      </c>
      <c r="AA12" s="2">
        <f t="shared" ref="AA12:AA22" si="4">AVERAGE(BW12:BY12)</f>
        <v>159.94079556666665</v>
      </c>
      <c r="AB12" s="2">
        <f t="shared" ref="AB12:AB22" si="5">AVERAGE(CB12:CD12)</f>
        <v>182.02033146892487</v>
      </c>
      <c r="AC12" s="2">
        <f>Data!F15</f>
        <v>105.559708</v>
      </c>
      <c r="AD12" s="2">
        <f>Data!G15</f>
        <v>103.496674</v>
      </c>
      <c r="AE12" s="2">
        <f>Data!H15</f>
        <v>108.427548</v>
      </c>
      <c r="AF12" s="2">
        <f>Data!I15</f>
        <v>107.9252</v>
      </c>
      <c r="AG12" s="2">
        <f>Data!J15</f>
        <v>106.676579</v>
      </c>
      <c r="AH12" s="2">
        <f>Data!K15</f>
        <v>111.241045</v>
      </c>
      <c r="AI12" s="2">
        <f>Data!L15</f>
        <v>112.45775399999999</v>
      </c>
      <c r="AJ12" s="2">
        <f>Data!M15</f>
        <v>111.67783800000001</v>
      </c>
      <c r="AK12" s="2">
        <f>Data!N15</f>
        <v>111.33808000000001</v>
      </c>
      <c r="AL12" s="2">
        <f>Data!O15</f>
        <v>113.07617900000001</v>
      </c>
      <c r="AM12" s="2">
        <f>Data!P15</f>
        <v>118.19515700000001</v>
      </c>
      <c r="AN12" s="2">
        <f>Data!Q15</f>
        <v>114.947847</v>
      </c>
      <c r="AO12" s="2">
        <f>Data!R15</f>
        <v>116.943608</v>
      </c>
      <c r="AP12" s="2">
        <f>Data!S15</f>
        <v>119.86245699999999</v>
      </c>
      <c r="AQ12" s="2">
        <f>Data!T15</f>
        <v>121.483621</v>
      </c>
      <c r="AR12" s="2">
        <f>Data!U15</f>
        <v>124.209113</v>
      </c>
      <c r="AS12" s="2">
        <f>Data!V15</f>
        <v>125.249315</v>
      </c>
      <c r="AT12" s="2">
        <f>Data!W15</f>
        <v>124.72962200000001</v>
      </c>
      <c r="AU12" s="2">
        <f>Data!X15</f>
        <v>123.679562</v>
      </c>
      <c r="AV12" s="2">
        <f>Data!Y15</f>
        <v>125.776355</v>
      </c>
      <c r="AW12" s="2">
        <f>Data!Z15</f>
        <v>127.89503000000001</v>
      </c>
      <c r="AX12" s="2">
        <f>Data!AA15</f>
        <v>124.39077400000001</v>
      </c>
      <c r="AY12" s="2">
        <f>Data!AB15</f>
        <v>117.848186</v>
      </c>
      <c r="AZ12" s="2">
        <f>Data!AC15</f>
        <v>127.76395600000001</v>
      </c>
      <c r="BA12" s="2">
        <f>Data!AD15</f>
        <v>130.51243099999999</v>
      </c>
      <c r="BB12" s="2">
        <f>Data!AE15</f>
        <v>131.803709</v>
      </c>
      <c r="BC12" s="2">
        <f>Data!AF15</f>
        <v>129.97205099999999</v>
      </c>
      <c r="BD12" s="2">
        <f>Data!AG15</f>
        <v>130.01030850000001</v>
      </c>
      <c r="BE12" s="2">
        <f>Data!AH15</f>
        <v>131.78291000000002</v>
      </c>
      <c r="BF12" s="2">
        <f>Data!AI15</f>
        <v>131.03792100000001</v>
      </c>
      <c r="BG12" s="2">
        <f>Data!AJ15</f>
        <v>133.76103099999997</v>
      </c>
      <c r="BH12" s="2">
        <f>Data!AK15</f>
        <v>136.771096</v>
      </c>
      <c r="BI12" s="2">
        <f>Data!AL15</f>
        <v>131.35680499999998</v>
      </c>
      <c r="BJ12" s="2">
        <f>Data!AM15</f>
        <v>137.98693700000001</v>
      </c>
      <c r="BK12" s="2">
        <f>Data!AN15</f>
        <v>135.80115000000001</v>
      </c>
      <c r="BL12" s="2">
        <f>Data!AO15</f>
        <v>139.606606</v>
      </c>
      <c r="BM12" s="2">
        <f>Data!AP15</f>
        <v>141.12101800000002</v>
      </c>
      <c r="BN12" s="2">
        <f>Data!AQ15</f>
        <v>138.816383</v>
      </c>
      <c r="BO12" s="2">
        <f>Data!AR15</f>
        <v>137.22147200000001</v>
      </c>
      <c r="BP12" s="2">
        <f>Data!AS15</f>
        <v>137.00457900000001</v>
      </c>
      <c r="BQ12" s="2">
        <f>Data!AT15</f>
        <v>137.52832899999999</v>
      </c>
      <c r="BR12" s="2">
        <f>Data!AU15</f>
        <v>137.60911300000001</v>
      </c>
      <c r="BS12" s="2">
        <f>Data!AV15</f>
        <v>144.700863</v>
      </c>
      <c r="BT12" s="2">
        <f>Data!AW15</f>
        <v>147.453654</v>
      </c>
      <c r="BU12" s="2">
        <f>Data!AX15</f>
        <v>148.03532300000001</v>
      </c>
      <c r="BV12" s="2">
        <f>Data!AY15</f>
        <v>146.74068599999998</v>
      </c>
      <c r="BW12" s="2">
        <f>Data!AZ15</f>
        <v>158.39000759999999</v>
      </c>
      <c r="BX12" s="2">
        <f>Data!BA15</f>
        <v>162.68915159999997</v>
      </c>
      <c r="BY12" s="2">
        <f>Data!BB15</f>
        <v>158.74322750000002</v>
      </c>
      <c r="BZ12" s="2">
        <f>Data!BC15</f>
        <v>164.03104393000001</v>
      </c>
      <c r="CA12" s="2">
        <f>Data!BD15</f>
        <v>171.69195816999999</v>
      </c>
      <c r="CB12" s="2">
        <f>Data!BE15</f>
        <v>179.21899033</v>
      </c>
      <c r="CC12" s="2">
        <f>Data!BF15</f>
        <v>185.12134275</v>
      </c>
      <c r="CD12" s="58">
        <f>Data!BG15</f>
        <v>181.72066132677458</v>
      </c>
    </row>
    <row r="13" spans="1:82" x14ac:dyDescent="0.2">
      <c r="A13" s="118" t="s">
        <v>2</v>
      </c>
      <c r="B13" s="120">
        <f>(100*(EXP(LN(Z11/Y11)/($Z$10-$Y$10)))-100)/100</f>
        <v>-2.6641157978490072E-3</v>
      </c>
      <c r="C13" s="120">
        <f>(100*(EXP(LN(Z15/Y15)/($Z$10-$Y$10)))-100)/100</f>
        <v>1.5089438447719771E-2</v>
      </c>
      <c r="D13" s="135">
        <f>AVERAGE(BA11:BM11)</f>
        <v>223.6862620769231</v>
      </c>
      <c r="E13" s="120">
        <f>D13/($D$15+$D$23+$D$31+$D$39)</f>
        <v>0.42554329159421095</v>
      </c>
      <c r="R13" s="5" t="s">
        <v>13</v>
      </c>
      <c r="S13" s="5" t="s">
        <v>125</v>
      </c>
      <c r="T13" s="5" t="s">
        <v>15</v>
      </c>
      <c r="U13" s="5" t="s">
        <v>125</v>
      </c>
      <c r="V13" s="5" t="s">
        <v>12</v>
      </c>
      <c r="W13" s="2">
        <f t="shared" si="0"/>
        <v>24.013347999999997</v>
      </c>
      <c r="X13" s="2">
        <f t="shared" si="1"/>
        <v>33.049765000000001</v>
      </c>
      <c r="Y13" s="2">
        <f t="shared" si="2"/>
        <v>51.684230333333339</v>
      </c>
      <c r="Z13" s="2">
        <f t="shared" si="3"/>
        <v>63.514266333333332</v>
      </c>
      <c r="AA13" s="2">
        <f t="shared" si="4"/>
        <v>95.322817860000001</v>
      </c>
      <c r="AB13" s="2">
        <f>AVERAGE(CB13:CD13)</f>
        <v>111.08251572791342</v>
      </c>
      <c r="AC13" s="2">
        <f>Data!F24</f>
        <v>23.818819999999999</v>
      </c>
      <c r="AD13" s="2">
        <f>Data!G24</f>
        <v>23.822275000000001</v>
      </c>
      <c r="AE13" s="2">
        <f>Data!H24</f>
        <v>24.398949000000002</v>
      </c>
      <c r="AF13" s="2">
        <f>Data!I24</f>
        <v>25.681026000000003</v>
      </c>
      <c r="AG13" s="2">
        <f>Data!J24</f>
        <v>25.819966000000001</v>
      </c>
      <c r="AH13" s="2">
        <f>Data!K24</f>
        <v>26.534256000000003</v>
      </c>
      <c r="AI13" s="2">
        <f>Data!L24</f>
        <v>28.112290000000002</v>
      </c>
      <c r="AJ13" s="2">
        <f>Data!M24</f>
        <v>28.874372000000001</v>
      </c>
      <c r="AK13" s="2">
        <f>Data!N24</f>
        <v>28.897038000000002</v>
      </c>
      <c r="AL13" s="2">
        <f>Data!O24</f>
        <v>29.525509999999997</v>
      </c>
      <c r="AM13" s="2">
        <f>Data!P24</f>
        <v>30.033768999999999</v>
      </c>
      <c r="AN13" s="2">
        <f>Data!Q24</f>
        <v>31.724285999999999</v>
      </c>
      <c r="AO13" s="2">
        <f>Data!R24</f>
        <v>37.391239999999996</v>
      </c>
      <c r="AP13" s="2">
        <f>Data!S24</f>
        <v>37.390118000000001</v>
      </c>
      <c r="AQ13" s="2">
        <f>Data!T24</f>
        <v>38.764952000000001</v>
      </c>
      <c r="AR13" s="2">
        <f>Data!U24</f>
        <v>37.167563999999999</v>
      </c>
      <c r="AS13" s="2">
        <f>Data!V24</f>
        <v>42.056753</v>
      </c>
      <c r="AT13" s="2">
        <f>Data!W24</f>
        <v>46.392180000000003</v>
      </c>
      <c r="AU13" s="2">
        <f>Data!X24</f>
        <v>50.708188</v>
      </c>
      <c r="AV13" s="2">
        <f>Data!Y24</f>
        <v>50.646946000000007</v>
      </c>
      <c r="AW13" s="2">
        <f>Data!Z24</f>
        <v>50.475792999999996</v>
      </c>
      <c r="AX13" s="2">
        <f>Data!AA24</f>
        <v>52.384044000000003</v>
      </c>
      <c r="AY13" s="2">
        <f>Data!AB24</f>
        <v>49.049878</v>
      </c>
      <c r="AZ13" s="2">
        <f>Data!AC24</f>
        <v>52.939196000000003</v>
      </c>
      <c r="BA13" s="2">
        <f>Data!AD24</f>
        <v>53.063617000000001</v>
      </c>
      <c r="BB13" s="2">
        <f>Data!AE24</f>
        <v>51.896341</v>
      </c>
      <c r="BC13" s="2">
        <f>Data!AF24</f>
        <v>52.541950999999997</v>
      </c>
      <c r="BD13" s="2">
        <f>Data!AG24</f>
        <v>54.861083000000001</v>
      </c>
      <c r="BE13" s="2">
        <f>Data!AH24</f>
        <v>58.647478</v>
      </c>
      <c r="BF13" s="2">
        <f>Data!AI24</f>
        <v>57.209428999999993</v>
      </c>
      <c r="BG13" s="2">
        <f>Data!AJ24</f>
        <v>54.986635999999997</v>
      </c>
      <c r="BH13" s="2">
        <f>Data!AK24</f>
        <v>56.170559000000004</v>
      </c>
      <c r="BI13" s="2">
        <f>Data!AL24</f>
        <v>59.499298000000003</v>
      </c>
      <c r="BJ13" s="2">
        <f>Data!AM24</f>
        <v>62.498607000000007</v>
      </c>
      <c r="BK13" s="2">
        <f>Data!AN24</f>
        <v>62.510300999999998</v>
      </c>
      <c r="BL13" s="2">
        <f>Data!AO24</f>
        <v>61.094352000000001</v>
      </c>
      <c r="BM13" s="2">
        <f>Data!AP24</f>
        <v>66.938145999999989</v>
      </c>
      <c r="BN13" s="2">
        <f>Data!AQ24</f>
        <v>70.982808000000006</v>
      </c>
      <c r="BO13" s="2">
        <f>Data!AR24</f>
        <v>72.050418999999991</v>
      </c>
      <c r="BP13" s="2">
        <f>Data!AS24</f>
        <v>74.366918999999996</v>
      </c>
      <c r="BQ13" s="2">
        <f>Data!AT24</f>
        <v>76.801439900000005</v>
      </c>
      <c r="BR13" s="2">
        <f>Data!AU24</f>
        <v>78.960441599999996</v>
      </c>
      <c r="BS13" s="2">
        <f>Data!AV24</f>
        <v>83.63973</v>
      </c>
      <c r="BT13" s="2">
        <f>Data!AW24</f>
        <v>91.602423999999999</v>
      </c>
      <c r="BU13" s="2">
        <f>Data!AX24</f>
        <v>92.567210599999996</v>
      </c>
      <c r="BV13" s="2">
        <f>Data!AY24</f>
        <v>95.315217000000004</v>
      </c>
      <c r="BW13" s="2">
        <f>Data!AZ24</f>
        <v>90.162868000000003</v>
      </c>
      <c r="BX13" s="2">
        <f>Data!BA24</f>
        <v>96.46777800000001</v>
      </c>
      <c r="BY13" s="2">
        <f>Data!BB24</f>
        <v>99.337807579999989</v>
      </c>
      <c r="BZ13" s="2">
        <f>Data!BC24</f>
        <v>102.80782803000001</v>
      </c>
      <c r="CA13" s="2">
        <f>Data!BD24</f>
        <v>103.81664087999999</v>
      </c>
      <c r="CB13" s="2">
        <f>Data!BE24</f>
        <v>105.01885906999999</v>
      </c>
      <c r="CC13" s="2">
        <f>Data!BF24</f>
        <v>111.54470307999999</v>
      </c>
      <c r="CD13" s="58">
        <f>Data!BG24</f>
        <v>116.68398503374024</v>
      </c>
    </row>
    <row r="14" spans="1:82" x14ac:dyDescent="0.2">
      <c r="A14" s="118" t="s">
        <v>3</v>
      </c>
      <c r="B14" s="120">
        <f>(100*(EXP(LN(AA11/Z11)/($AA$10-$Z$10)))-100)/100</f>
        <v>-7.0847735170929125E-4</v>
      </c>
      <c r="C14" s="120">
        <f>(100*(EXP(LN(AA15/Z15)/($AA$10-$Z$10)))-100)/100</f>
        <v>1.1598992404641564E-2</v>
      </c>
      <c r="D14" s="135">
        <f>AVERAGE(BM11:BY11)</f>
        <v>217.09515128461541</v>
      </c>
      <c r="E14" s="120">
        <f>D14/($D$15+$D$23+$D$31+$D$39)</f>
        <v>0.4130042873845729</v>
      </c>
      <c r="R14" s="6" t="s">
        <v>13</v>
      </c>
      <c r="S14" s="6" t="s">
        <v>153</v>
      </c>
      <c r="T14" s="6" t="s">
        <v>15</v>
      </c>
      <c r="U14" s="6" t="s">
        <v>153</v>
      </c>
      <c r="V14" s="6" t="s">
        <v>12</v>
      </c>
      <c r="W14" s="3">
        <f t="shared" si="0"/>
        <v>8.9914266666666673</v>
      </c>
      <c r="X14" s="3">
        <f t="shared" si="1"/>
        <v>11.025220333333335</v>
      </c>
      <c r="Y14" s="3">
        <f t="shared" si="2"/>
        <v>15.654711000000001</v>
      </c>
      <c r="Z14" s="3">
        <f t="shared" si="3"/>
        <v>19.096731000000002</v>
      </c>
      <c r="AA14" s="3">
        <f t="shared" si="4"/>
        <v>23.503190323333332</v>
      </c>
      <c r="AB14" s="3">
        <f t="shared" si="5"/>
        <v>26.673565063986644</v>
      </c>
      <c r="AC14" s="3">
        <f>Data!F48</f>
        <v>8.9118790000000008</v>
      </c>
      <c r="AD14" s="3">
        <f>Data!G48</f>
        <v>9.0239959999999986</v>
      </c>
      <c r="AE14" s="3">
        <f>Data!H48</f>
        <v>9.0384050000000009</v>
      </c>
      <c r="AF14" s="3">
        <f>Data!I48</f>
        <v>9.3303709999999995</v>
      </c>
      <c r="AG14" s="3">
        <f>Data!J48</f>
        <v>10.165125</v>
      </c>
      <c r="AH14" s="3">
        <f>Data!K48</f>
        <v>10.375325999999999</v>
      </c>
      <c r="AI14" s="3">
        <f>Data!L48</f>
        <v>9.9490419999999986</v>
      </c>
      <c r="AJ14" s="3">
        <f>Data!M48</f>
        <v>9.5861209999999986</v>
      </c>
      <c r="AK14" s="3">
        <f>Data!N48</f>
        <v>10.046924000000001</v>
      </c>
      <c r="AL14" s="3">
        <f>Data!O48</f>
        <v>11.113307000000001</v>
      </c>
      <c r="AM14" s="3">
        <f>Data!P48</f>
        <v>11.055376000000001</v>
      </c>
      <c r="AN14" s="3">
        <f>Data!Q48</f>
        <v>10.871074</v>
      </c>
      <c r="AO14" s="3">
        <f>Data!R48</f>
        <v>11.149210999999999</v>
      </c>
      <c r="AP14" s="3">
        <f>Data!S48</f>
        <v>11.932313000000001</v>
      </c>
      <c r="AQ14" s="3">
        <f>Data!T48</f>
        <v>12.198454</v>
      </c>
      <c r="AR14" s="3">
        <f>Data!U48</f>
        <v>12.575275</v>
      </c>
      <c r="AS14" s="3">
        <f>Data!V48</f>
        <v>13.029277</v>
      </c>
      <c r="AT14" s="3">
        <f>Data!W48</f>
        <v>13.690038000000001</v>
      </c>
      <c r="AU14" s="3">
        <f>Data!X48</f>
        <v>13.73315</v>
      </c>
      <c r="AV14" s="3">
        <f>Data!Y48</f>
        <v>13.284827</v>
      </c>
      <c r="AW14" s="3">
        <f>Data!Z48</f>
        <v>13.686584</v>
      </c>
      <c r="AX14" s="3">
        <f>Data!AA48</f>
        <v>15.055213</v>
      </c>
      <c r="AY14" s="3">
        <f>Data!AB48</f>
        <v>15.380801999999999</v>
      </c>
      <c r="AZ14" s="3">
        <f>Data!AC48</f>
        <v>15.635479</v>
      </c>
      <c r="BA14" s="3">
        <f>Data!AD48</f>
        <v>15.947852000000001</v>
      </c>
      <c r="BB14" s="3">
        <f>Data!AE48</f>
        <v>15.826297</v>
      </c>
      <c r="BC14" s="3">
        <f>Data!AF48</f>
        <v>16.310476000000001</v>
      </c>
      <c r="BD14" s="3">
        <f>Data!AG48</f>
        <v>16.390040000000003</v>
      </c>
      <c r="BE14" s="3">
        <f>Data!AH48</f>
        <v>16.535903999999999</v>
      </c>
      <c r="BF14" s="3">
        <f>Data!AI48</f>
        <v>17.079401000000001</v>
      </c>
      <c r="BG14" s="3">
        <f>Data!AJ48</f>
        <v>17.783308000000002</v>
      </c>
      <c r="BH14" s="3">
        <f>Data!AK48</f>
        <v>18.151893999999999</v>
      </c>
      <c r="BI14" s="3">
        <f>Data!AL48</f>
        <v>17.2928</v>
      </c>
      <c r="BJ14" s="3">
        <f>Data!AM48</f>
        <v>17.591926999999998</v>
      </c>
      <c r="BK14" s="3">
        <f>Data!AN48</f>
        <v>18.577715999999999</v>
      </c>
      <c r="BL14" s="3">
        <f>Data!AO48</f>
        <v>19.417650000000002</v>
      </c>
      <c r="BM14" s="3">
        <f>Data!AP48</f>
        <v>19.294827000000002</v>
      </c>
      <c r="BN14" s="3">
        <f>Data!AQ48</f>
        <v>19.323786999999999</v>
      </c>
      <c r="BO14" s="3">
        <f>Data!AR48</f>
        <v>19.205679</v>
      </c>
      <c r="BP14" s="3">
        <f>Data!AS48</f>
        <v>19.396901000000003</v>
      </c>
      <c r="BQ14" s="3">
        <f>Data!AT48</f>
        <v>19.589128000000002</v>
      </c>
      <c r="BR14" s="3">
        <f>Data!AU48</f>
        <v>20.278538000000001</v>
      </c>
      <c r="BS14" s="3">
        <f>Data!AV48</f>
        <v>20.516848999999997</v>
      </c>
      <c r="BT14" s="3">
        <f>Data!AW48</f>
        <v>20.154402999999999</v>
      </c>
      <c r="BU14" s="3">
        <f>Data!AX48</f>
        <v>19.714877900000001</v>
      </c>
      <c r="BV14" s="3">
        <f>Data!AY48</f>
        <v>20.611534899999999</v>
      </c>
      <c r="BW14" s="3">
        <f>Data!AZ48</f>
        <v>22.692790000000002</v>
      </c>
      <c r="BX14" s="3">
        <f>Data!BA48</f>
        <v>24.101770999999999</v>
      </c>
      <c r="BY14" s="3">
        <f>Data!BB48</f>
        <v>23.715009970000001</v>
      </c>
      <c r="BZ14" s="3">
        <f>Data!BC48</f>
        <v>23.722497409999999</v>
      </c>
      <c r="CA14" s="3">
        <f>Data!BD48</f>
        <v>25.563158520000002</v>
      </c>
      <c r="CB14" s="3">
        <f>Data!BE48</f>
        <v>26.084602609999997</v>
      </c>
      <c r="CC14" s="3">
        <f>Data!BF48</f>
        <v>26.94268628</v>
      </c>
      <c r="CD14" s="104">
        <f>Data!BG48</f>
        <v>26.993406301959929</v>
      </c>
    </row>
    <row r="15" spans="1:82" x14ac:dyDescent="0.2">
      <c r="A15" s="121" t="s">
        <v>9</v>
      </c>
      <c r="B15" s="103">
        <f>(100*(EXP(LN(AB11/AA11)/($AB$10-$AA$10)))-100)/100</f>
        <v>-1.3828684366832533E-3</v>
      </c>
      <c r="C15" s="103">
        <f>(100*(EXP(LN(AB15/AA15)/($AB$10-$AA$10)))-100)/100</f>
        <v>1.4152797577979612E-2</v>
      </c>
      <c r="D15" s="136">
        <f>AVERAGE(BY11:CD11)</f>
        <v>220.18892773884636</v>
      </c>
      <c r="E15" s="103">
        <f>D15/($D$15+$D$23+$D$31+$D$39)</f>
        <v>0.41888992293306876</v>
      </c>
      <c r="F15" s="137">
        <f>D15/($D$15+$D$23+$D$31+$D$39)*5</f>
        <v>2.094449614665344</v>
      </c>
      <c r="R15" s="4" t="s">
        <v>11</v>
      </c>
      <c r="S15" s="4" t="s">
        <v>110</v>
      </c>
      <c r="T15" s="4" t="s">
        <v>14</v>
      </c>
      <c r="U15" s="4" t="s">
        <v>110</v>
      </c>
      <c r="V15" s="4" t="s">
        <v>11</v>
      </c>
      <c r="W15" s="122">
        <f t="shared" si="0"/>
        <v>1.1423026666666667</v>
      </c>
      <c r="X15" s="122">
        <f t="shared" si="1"/>
        <v>1.6375653333333335</v>
      </c>
      <c r="Y15" s="122">
        <f t="shared" si="2"/>
        <v>2.1725810000000001</v>
      </c>
      <c r="Z15" s="122">
        <f t="shared" si="3"/>
        <v>2.6003253333333336</v>
      </c>
      <c r="AA15" s="122">
        <f t="shared" si="4"/>
        <v>2.9862649999999999</v>
      </c>
      <c r="AB15" s="122">
        <f t="shared" si="5"/>
        <v>3.2036518155005482</v>
      </c>
      <c r="AC15" s="122">
        <f>Data!F13</f>
        <v>1.0888679999999999</v>
      </c>
      <c r="AD15" s="122">
        <f>Data!G13</f>
        <v>1.20604</v>
      </c>
      <c r="AE15" s="122">
        <f>Data!H13</f>
        <v>1.1319999999999999</v>
      </c>
      <c r="AF15" s="122">
        <f>Data!I13</f>
        <v>1.2413069999999999</v>
      </c>
      <c r="AG15" s="122">
        <f>Data!J13</f>
        <v>1.2150719999999999</v>
      </c>
      <c r="AH15" s="122">
        <f>Data!K13</f>
        <v>1.4079330000000001</v>
      </c>
      <c r="AI15" s="122">
        <f>Data!L13</f>
        <v>1.339234</v>
      </c>
      <c r="AJ15" s="122">
        <f>Data!M13</f>
        <v>1.4534469999999999</v>
      </c>
      <c r="AK15" s="122">
        <f>Data!N13</f>
        <v>1.4174059999999999</v>
      </c>
      <c r="AL15" s="122">
        <f>Data!O13</f>
        <v>1.4940979999999999</v>
      </c>
      <c r="AM15" s="122">
        <f>Data!P13</f>
        <v>1.6245270000000001</v>
      </c>
      <c r="AN15" s="122">
        <f>Data!Q13</f>
        <v>1.6045940000000001</v>
      </c>
      <c r="AO15" s="122">
        <f>Data!R13</f>
        <v>1.683575</v>
      </c>
      <c r="AP15" s="122">
        <f>Data!S13</f>
        <v>1.615472</v>
      </c>
      <c r="AQ15" s="122">
        <f>Data!T13</f>
        <v>1.5700769999999999</v>
      </c>
      <c r="AR15" s="122">
        <f>Data!U13</f>
        <v>1.7911080000000001</v>
      </c>
      <c r="AS15" s="122">
        <f>Data!V13</f>
        <v>1.6724130000000001</v>
      </c>
      <c r="AT15" s="122">
        <f>Data!W13</f>
        <v>1.9328270000000001</v>
      </c>
      <c r="AU15" s="122">
        <f>Data!X13</f>
        <v>1.8521590000000001</v>
      </c>
      <c r="AV15" s="122">
        <f>Data!Y13</f>
        <v>1.8553599999999999</v>
      </c>
      <c r="AW15" s="122">
        <f>Data!Z13</f>
        <v>1.8800110000000001</v>
      </c>
      <c r="AX15" s="122">
        <f>Data!AA13</f>
        <v>1.9991950000000001</v>
      </c>
      <c r="AY15" s="122">
        <f>Data!AB13</f>
        <v>2.1258060000000003</v>
      </c>
      <c r="AZ15" s="122">
        <f>Data!AC13</f>
        <v>2.220075</v>
      </c>
      <c r="BA15" s="122">
        <f>Data!AD13</f>
        <v>2.171862</v>
      </c>
      <c r="BB15" s="122">
        <f>Data!AE13</f>
        <v>2.3213209999999997</v>
      </c>
      <c r="BC15" s="122">
        <f>Data!AF13</f>
        <v>2.2900240000000003</v>
      </c>
      <c r="BD15" s="122">
        <f>Data!AG13</f>
        <v>2.292621</v>
      </c>
      <c r="BE15" s="122">
        <f>Data!AH13</f>
        <v>2.373176</v>
      </c>
      <c r="BF15" s="122">
        <f>Data!AI13</f>
        <v>2.5612060000000003</v>
      </c>
      <c r="BG15" s="122">
        <f>Data!AJ13</f>
        <v>2.4485429999999999</v>
      </c>
      <c r="BH15" s="122">
        <f>Data!AK13</f>
        <v>2.5408009999999996</v>
      </c>
      <c r="BI15" s="122">
        <f>Data!AL13</f>
        <v>2.5318749999999999</v>
      </c>
      <c r="BJ15" s="122">
        <f>Data!AM13</f>
        <v>2.4499970000000002</v>
      </c>
      <c r="BK15" s="122">
        <f>Data!AN13</f>
        <v>2.5106290000000002</v>
      </c>
      <c r="BL15" s="122">
        <f>Data!AO13</f>
        <v>2.5795249999999998</v>
      </c>
      <c r="BM15" s="122">
        <f>Data!AP13</f>
        <v>2.7108220000000003</v>
      </c>
      <c r="BN15" s="122">
        <f>Data!AQ13</f>
        <v>2.6965330000000001</v>
      </c>
      <c r="BO15" s="122">
        <f>Data!AR13</f>
        <v>2.7543990000000003</v>
      </c>
      <c r="BP15" s="122">
        <f>Data!AS13</f>
        <v>2.7186159999999999</v>
      </c>
      <c r="BQ15" s="122">
        <f>Data!AT13</f>
        <v>2.7483759999999999</v>
      </c>
      <c r="BR15" s="122">
        <f>Data!AU13</f>
        <v>2.6880160000000002</v>
      </c>
      <c r="BS15" s="122">
        <f>Data!AV13</f>
        <v>2.6968190000000001</v>
      </c>
      <c r="BT15" s="122">
        <f>Data!AW13</f>
        <v>2.918898</v>
      </c>
      <c r="BU15" s="122">
        <f>Data!AX13</f>
        <v>2.8543590000000001</v>
      </c>
      <c r="BV15" s="122">
        <f>Data!AY13</f>
        <v>2.8520180000000002</v>
      </c>
      <c r="BW15" s="122">
        <f>Data!AZ13</f>
        <v>2.8280880000000002</v>
      </c>
      <c r="BX15" s="122">
        <f>Data!BA13</f>
        <v>3.0736439999999998</v>
      </c>
      <c r="BY15" s="122">
        <f>Data!BB13</f>
        <v>3.0570630000000003</v>
      </c>
      <c r="BZ15" s="122">
        <f>Data!BC13</f>
        <v>2.9905840000000001</v>
      </c>
      <c r="CA15" s="122">
        <f>Data!BD13</f>
        <v>3.1742189999999999</v>
      </c>
      <c r="CB15" s="122">
        <f>Data!BE13</f>
        <v>3.0854180000000002</v>
      </c>
      <c r="CC15" s="122">
        <f>Data!BF13</f>
        <v>3.2682950000000002</v>
      </c>
      <c r="CD15" s="132">
        <f>Data!BG13</f>
        <v>3.2572424465016443</v>
      </c>
    </row>
    <row r="16" spans="1:82" x14ac:dyDescent="0.2">
      <c r="F16" s="138"/>
      <c r="R16" s="5" t="s">
        <v>11</v>
      </c>
      <c r="S16" s="5" t="s">
        <v>116</v>
      </c>
      <c r="T16" s="5" t="s">
        <v>14</v>
      </c>
      <c r="U16" s="5" t="s">
        <v>116</v>
      </c>
      <c r="V16" s="5" t="s">
        <v>11</v>
      </c>
      <c r="W16" s="55">
        <f t="shared" si="0"/>
        <v>1.9843173333333333</v>
      </c>
      <c r="X16" s="55">
        <f t="shared" si="1"/>
        <v>2.6872790000000002</v>
      </c>
      <c r="Y16" s="55">
        <f t="shared" si="2"/>
        <v>3.3969883333333328</v>
      </c>
      <c r="Z16" s="55">
        <f t="shared" si="3"/>
        <v>4.0597240000000001</v>
      </c>
      <c r="AA16" s="55">
        <f t="shared" si="4"/>
        <v>5.0869263333333334</v>
      </c>
      <c r="AB16" s="55">
        <f t="shared" si="5"/>
        <v>5.3502569419251929</v>
      </c>
      <c r="AC16" s="55">
        <f>Data!F16</f>
        <v>1.9422900000000001</v>
      </c>
      <c r="AD16" s="55">
        <f>Data!G16</f>
        <v>1.9795509999999998</v>
      </c>
      <c r="AE16" s="55">
        <f>Data!H16</f>
        <v>2.0311110000000001</v>
      </c>
      <c r="AF16" s="55">
        <f>Data!I16</f>
        <v>1.9937200000000002</v>
      </c>
      <c r="AG16" s="55">
        <f>Data!J16</f>
        <v>2.1236549999999998</v>
      </c>
      <c r="AH16" s="55">
        <f>Data!K16</f>
        <v>2.207811</v>
      </c>
      <c r="AI16" s="55">
        <f>Data!L16</f>
        <v>2.4235630000000001</v>
      </c>
      <c r="AJ16" s="55">
        <f>Data!M16</f>
        <v>2.289358</v>
      </c>
      <c r="AK16" s="55">
        <f>Data!N16</f>
        <v>2.4206099999999999</v>
      </c>
      <c r="AL16" s="55">
        <f>Data!O16</f>
        <v>2.3509029999999997</v>
      </c>
      <c r="AM16" s="55">
        <f>Data!P16</f>
        <v>2.6534299999999997</v>
      </c>
      <c r="AN16" s="55">
        <f>Data!Q16</f>
        <v>2.6866639999999999</v>
      </c>
      <c r="AO16" s="55">
        <f>Data!R16</f>
        <v>2.721743</v>
      </c>
      <c r="AP16" s="55">
        <f>Data!S16</f>
        <v>2.5564909999999998</v>
      </c>
      <c r="AQ16" s="55">
        <f>Data!T16</f>
        <v>2.8131529999999998</v>
      </c>
      <c r="AR16" s="55">
        <f>Data!U16</f>
        <v>2.8371180000000003</v>
      </c>
      <c r="AS16" s="55">
        <f>Data!V16</f>
        <v>2.9668290000000002</v>
      </c>
      <c r="AT16" s="55">
        <f>Data!W16</f>
        <v>3.1556259999999998</v>
      </c>
      <c r="AU16" s="55">
        <f>Data!X16</f>
        <v>3.3847389999999997</v>
      </c>
      <c r="AV16" s="55">
        <f>Data!Y16</f>
        <v>3.1534020000000003</v>
      </c>
      <c r="AW16" s="55">
        <f>Data!Z16</f>
        <v>3.4932750000000001</v>
      </c>
      <c r="AX16" s="55">
        <f>Data!AA16</f>
        <v>3.6090480000000005</v>
      </c>
      <c r="AY16" s="55">
        <f>Data!AB16</f>
        <v>2.9451619999999998</v>
      </c>
      <c r="AZ16" s="55">
        <f>Data!AC16</f>
        <v>3.5256419999999999</v>
      </c>
      <c r="BA16" s="55">
        <f>Data!AD16</f>
        <v>3.7201610000000001</v>
      </c>
      <c r="BB16" s="55">
        <f>Data!AE16</f>
        <v>3.6279449999999995</v>
      </c>
      <c r="BC16" s="55">
        <f>Data!AF16</f>
        <v>3.4862559999999996</v>
      </c>
      <c r="BD16" s="55">
        <f>Data!AG16</f>
        <v>3.1001409999999998</v>
      </c>
      <c r="BE16" s="55">
        <f>Data!AH16</f>
        <v>3.6186370000000001</v>
      </c>
      <c r="BF16" s="55">
        <f>Data!AI16</f>
        <v>3.6887989999999999</v>
      </c>
      <c r="BG16" s="55">
        <f>Data!AJ16</f>
        <v>3.6966370000000004</v>
      </c>
      <c r="BH16" s="55">
        <f>Data!AK16</f>
        <v>3.9013100000000001</v>
      </c>
      <c r="BI16" s="55">
        <f>Data!AL16</f>
        <v>3.6295800000000003</v>
      </c>
      <c r="BJ16" s="55">
        <f>Data!AM16</f>
        <v>4.1236660000000001</v>
      </c>
      <c r="BK16" s="55">
        <f>Data!AN16</f>
        <v>3.8092199999999998</v>
      </c>
      <c r="BL16" s="55">
        <f>Data!AO16</f>
        <v>4.2209370000000002</v>
      </c>
      <c r="BM16" s="55">
        <f>Data!AP16</f>
        <v>4.1490150000000003</v>
      </c>
      <c r="BN16" s="55">
        <f>Data!AQ16</f>
        <v>4.4361040000000003</v>
      </c>
      <c r="BO16" s="55">
        <f>Data!AR16</f>
        <v>4.4248000000000003</v>
      </c>
      <c r="BP16" s="55">
        <f>Data!AS16</f>
        <v>4.324522</v>
      </c>
      <c r="BQ16" s="55">
        <f>Data!AT16</f>
        <v>4.4756860000000005</v>
      </c>
      <c r="BR16" s="55">
        <f>Data!AU16</f>
        <v>4.395581</v>
      </c>
      <c r="BS16" s="55">
        <f>Data!AV16</f>
        <v>4.4586120000000005</v>
      </c>
      <c r="BT16" s="55">
        <f>Data!AW16</f>
        <v>4.9437300000000004</v>
      </c>
      <c r="BU16" s="55">
        <f>Data!AX16</f>
        <v>4.821027</v>
      </c>
      <c r="BV16" s="55">
        <f>Data!AY16</f>
        <v>4.8169779999999998</v>
      </c>
      <c r="BW16" s="55">
        <f>Data!AZ16</f>
        <v>4.9884170000000001</v>
      </c>
      <c r="BX16" s="55">
        <f>Data!BA16</f>
        <v>5.1055109999999999</v>
      </c>
      <c r="BY16" s="55">
        <f>Data!BB16</f>
        <v>5.1668510000000003</v>
      </c>
      <c r="BZ16" s="55">
        <f>Data!BC16</f>
        <v>5.1896089999999999</v>
      </c>
      <c r="CA16" s="55">
        <f>Data!BD16</f>
        <v>5.170102</v>
      </c>
      <c r="CB16" s="55">
        <f>Data!BE16</f>
        <v>4.898612</v>
      </c>
      <c r="CC16" s="55">
        <f>Data!BF16</f>
        <v>5.499701</v>
      </c>
      <c r="CD16" s="56">
        <f>Data!BG16</f>
        <v>5.6524578257755778</v>
      </c>
    </row>
    <row r="17" spans="1:82" ht="12.75" customHeight="1" x14ac:dyDescent="0.2">
      <c r="A17" s="196" t="s">
        <v>289</v>
      </c>
      <c r="B17" s="187" t="s">
        <v>116</v>
      </c>
      <c r="C17" s="187"/>
      <c r="D17" s="187"/>
      <c r="E17" s="188"/>
      <c r="F17" s="138"/>
      <c r="R17" s="5" t="s">
        <v>11</v>
      </c>
      <c r="S17" s="5" t="s">
        <v>125</v>
      </c>
      <c r="T17" s="5" t="s">
        <v>14</v>
      </c>
      <c r="U17" s="5" t="s">
        <v>125</v>
      </c>
      <c r="V17" s="5" t="s">
        <v>11</v>
      </c>
      <c r="W17" s="55">
        <f t="shared" si="0"/>
        <v>1.1410553333333333</v>
      </c>
      <c r="X17" s="55">
        <f t="shared" si="1"/>
        <v>1.5312039999999998</v>
      </c>
      <c r="Y17" s="55">
        <f t="shared" si="2"/>
        <v>1.7469153333333332</v>
      </c>
      <c r="Z17" s="55">
        <f t="shared" si="3"/>
        <v>2.1062270000000001</v>
      </c>
      <c r="AA17" s="55">
        <f t="shared" si="4"/>
        <v>2.3611363333333331</v>
      </c>
      <c r="AB17" s="55">
        <f>AVERAGE(CB17:CD17)</f>
        <v>2.4757115221708625</v>
      </c>
      <c r="AC17" s="55">
        <f>Data!F25</f>
        <v>1.128652</v>
      </c>
      <c r="AD17" s="55">
        <f>Data!G25</f>
        <v>1.1384370000000001</v>
      </c>
      <c r="AE17" s="55">
        <f>Data!H25</f>
        <v>1.156077</v>
      </c>
      <c r="AF17" s="55">
        <f>Data!I25</f>
        <v>1.132336</v>
      </c>
      <c r="AG17" s="55">
        <f>Data!J25</f>
        <v>1.2279229999999999</v>
      </c>
      <c r="AH17" s="55">
        <f>Data!K25</f>
        <v>1.372298</v>
      </c>
      <c r="AI17" s="55">
        <f>Data!L25</f>
        <v>1.34935</v>
      </c>
      <c r="AJ17" s="55">
        <f>Data!M25</f>
        <v>1.434507</v>
      </c>
      <c r="AK17" s="55">
        <f>Data!N25</f>
        <v>1.4523059999999999</v>
      </c>
      <c r="AL17" s="55">
        <f>Data!O25</f>
        <v>1.4799709999999999</v>
      </c>
      <c r="AM17" s="55">
        <f>Data!P25</f>
        <v>1.5189159999999999</v>
      </c>
      <c r="AN17" s="55">
        <f>Data!Q25</f>
        <v>1.489622</v>
      </c>
      <c r="AO17" s="55">
        <f>Data!R25</f>
        <v>1.5850739999999999</v>
      </c>
      <c r="AP17" s="55">
        <f>Data!S25</f>
        <v>1.4078540000000002</v>
      </c>
      <c r="AQ17" s="55">
        <f>Data!T25</f>
        <v>1.6573869999999999</v>
      </c>
      <c r="AR17" s="55">
        <f>Data!U25</f>
        <v>1.5443370000000001</v>
      </c>
      <c r="AS17" s="55">
        <f>Data!V25</f>
        <v>1.7560750000000001</v>
      </c>
      <c r="AT17" s="55">
        <f>Data!W25</f>
        <v>1.6263510000000001</v>
      </c>
      <c r="AU17" s="55">
        <f>Data!X25</f>
        <v>1.7491919999999999</v>
      </c>
      <c r="AV17" s="55">
        <f>Data!Y25</f>
        <v>1.6001040000000002</v>
      </c>
      <c r="AW17" s="55">
        <f>Data!Z25</f>
        <v>1.7538119999999999</v>
      </c>
      <c r="AX17" s="55">
        <f>Data!AA25</f>
        <v>1.7585830000000002</v>
      </c>
      <c r="AY17" s="55">
        <f>Data!AB25</f>
        <v>1.620128</v>
      </c>
      <c r="AZ17" s="55">
        <f>Data!AC25</f>
        <v>1.714286</v>
      </c>
      <c r="BA17" s="55">
        <f>Data!AD25</f>
        <v>1.9063319999999999</v>
      </c>
      <c r="BB17" s="55">
        <f>Data!AE25</f>
        <v>1.8199040000000002</v>
      </c>
      <c r="BC17" s="55">
        <f>Data!AF25</f>
        <v>1.9051910000000001</v>
      </c>
      <c r="BD17" s="55">
        <f>Data!AG25</f>
        <v>1.7047049999999999</v>
      </c>
      <c r="BE17" s="55">
        <f>Data!AH25</f>
        <v>1.8287959999999999</v>
      </c>
      <c r="BF17" s="55">
        <f>Data!AI25</f>
        <v>1.8957790000000001</v>
      </c>
      <c r="BG17" s="55">
        <f>Data!AJ25</f>
        <v>1.8790560000000001</v>
      </c>
      <c r="BH17" s="55">
        <f>Data!AK25</f>
        <v>2.0378529999999997</v>
      </c>
      <c r="BI17" s="55">
        <f>Data!AL25</f>
        <v>1.935287</v>
      </c>
      <c r="BJ17" s="55">
        <f>Data!AM25</f>
        <v>2.1832389999999999</v>
      </c>
      <c r="BK17" s="55">
        <f>Data!AN25</f>
        <v>2.0308709999999999</v>
      </c>
      <c r="BL17" s="55">
        <f>Data!AO25</f>
        <v>2.1312220000000002</v>
      </c>
      <c r="BM17" s="55">
        <f>Data!AP25</f>
        <v>2.1565880000000002</v>
      </c>
      <c r="BN17" s="55">
        <f>Data!AQ25</f>
        <v>2.255989</v>
      </c>
      <c r="BO17" s="55">
        <f>Data!AR25</f>
        <v>2.189835</v>
      </c>
      <c r="BP17" s="55">
        <f>Data!AS25</f>
        <v>2.1689560000000001</v>
      </c>
      <c r="BQ17" s="55">
        <f>Data!AT25</f>
        <v>2.3208500000000001</v>
      </c>
      <c r="BR17" s="55">
        <f>Data!AU25</f>
        <v>2.3008700000000002</v>
      </c>
      <c r="BS17" s="55">
        <f>Data!AV25</f>
        <v>2.2794380000000003</v>
      </c>
      <c r="BT17" s="55">
        <f>Data!AW25</f>
        <v>2.2436569999999998</v>
      </c>
      <c r="BU17" s="55">
        <f>Data!AX25</f>
        <v>2.3178919999999996</v>
      </c>
      <c r="BV17" s="55">
        <f>Data!AY25</f>
        <v>2.328757</v>
      </c>
      <c r="BW17" s="55">
        <f>Data!AZ25</f>
        <v>2.4370060000000002</v>
      </c>
      <c r="BX17" s="55">
        <f>Data!BA25</f>
        <v>2.3973970000000002</v>
      </c>
      <c r="BY17" s="55">
        <f>Data!BB25</f>
        <v>2.2490060000000001</v>
      </c>
      <c r="BZ17" s="55">
        <f>Data!BC25</f>
        <v>2.5787960000000001</v>
      </c>
      <c r="CA17" s="55">
        <f>Data!BD25</f>
        <v>2.5225849999999999</v>
      </c>
      <c r="CB17" s="55">
        <f>Data!BE25</f>
        <v>2.2945509999999998</v>
      </c>
      <c r="CC17" s="55">
        <f>Data!BF25</f>
        <v>2.474634</v>
      </c>
      <c r="CD17" s="56">
        <f>Data!BG25</f>
        <v>2.6579495665125874</v>
      </c>
    </row>
    <row r="18" spans="1:82" x14ac:dyDescent="0.2">
      <c r="A18" s="197"/>
      <c r="B18" s="116" t="s">
        <v>13</v>
      </c>
      <c r="C18" s="117" t="s">
        <v>11</v>
      </c>
      <c r="D18" s="117" t="s">
        <v>296</v>
      </c>
      <c r="E18" s="117" t="s">
        <v>297</v>
      </c>
      <c r="F18" s="138"/>
      <c r="R18" s="6" t="s">
        <v>11</v>
      </c>
      <c r="S18" s="6" t="s">
        <v>153</v>
      </c>
      <c r="T18" s="6" t="s">
        <v>14</v>
      </c>
      <c r="U18" s="6" t="s">
        <v>153</v>
      </c>
      <c r="V18" s="6" t="s">
        <v>11</v>
      </c>
      <c r="W18" s="123">
        <f t="shared" si="0"/>
        <v>49.117655000000006</v>
      </c>
      <c r="X18" s="123">
        <f t="shared" si="1"/>
        <v>52.946631000000004</v>
      </c>
      <c r="Y18" s="123">
        <f t="shared" si="2"/>
        <v>58.91196733333333</v>
      </c>
      <c r="Z18" s="123">
        <f t="shared" si="3"/>
        <v>63.646592666666663</v>
      </c>
      <c r="AA18" s="123">
        <f t="shared" si="4"/>
        <v>71.338121666666666</v>
      </c>
      <c r="AB18" s="123">
        <f t="shared" si="5"/>
        <v>70.73545320087284</v>
      </c>
      <c r="AC18" s="123">
        <f>Data!F49</f>
        <v>50.26746</v>
      </c>
      <c r="AD18" s="123">
        <f>Data!G49</f>
        <v>48.412326</v>
      </c>
      <c r="AE18" s="123">
        <f>Data!H49</f>
        <v>48.673178999999998</v>
      </c>
      <c r="AF18" s="123">
        <f>Data!I49</f>
        <v>51.535975000000001</v>
      </c>
      <c r="AG18" s="123">
        <f>Data!J49</f>
        <v>52.266694999999999</v>
      </c>
      <c r="AH18" s="123">
        <f>Data!K49</f>
        <v>51.226613999999998</v>
      </c>
      <c r="AI18" s="123">
        <f>Data!L49</f>
        <v>52.154859999999999</v>
      </c>
      <c r="AJ18" s="123">
        <f>Data!M49</f>
        <v>52.794230000000006</v>
      </c>
      <c r="AK18" s="123">
        <f>Data!N49</f>
        <v>53.574181999999993</v>
      </c>
      <c r="AL18" s="123">
        <f>Data!O49</f>
        <v>54.764626</v>
      </c>
      <c r="AM18" s="123">
        <f>Data!P49</f>
        <v>52.653606999999994</v>
      </c>
      <c r="AN18" s="123">
        <f>Data!Q49</f>
        <v>52.350446000000005</v>
      </c>
      <c r="AO18" s="123">
        <f>Data!R49</f>
        <v>53.835840000000005</v>
      </c>
      <c r="AP18" s="123">
        <f>Data!S49</f>
        <v>54.349605000000004</v>
      </c>
      <c r="AQ18" s="123">
        <f>Data!T49</f>
        <v>53.762206000000006</v>
      </c>
      <c r="AR18" s="123">
        <f>Data!U49</f>
        <v>54.647516000000003</v>
      </c>
      <c r="AS18" s="123">
        <f>Data!V49</f>
        <v>56.400542000000002</v>
      </c>
      <c r="AT18" s="123">
        <f>Data!W49</f>
        <v>56.567910999999995</v>
      </c>
      <c r="AU18" s="123">
        <f>Data!X49</f>
        <v>56.086562999999998</v>
      </c>
      <c r="AV18" s="123">
        <f>Data!Y49</f>
        <v>55.287826000000003</v>
      </c>
      <c r="AW18" s="123">
        <f>Data!Z49</f>
        <v>58.422481999999995</v>
      </c>
      <c r="AX18" s="123">
        <f>Data!AA49</f>
        <v>60.249421999999996</v>
      </c>
      <c r="AY18" s="123">
        <f>Data!AB49</f>
        <v>58.754045999999995</v>
      </c>
      <c r="AZ18" s="123">
        <f>Data!AC49</f>
        <v>59.465286999999996</v>
      </c>
      <c r="BA18" s="123">
        <f>Data!AD49</f>
        <v>58.516568999999997</v>
      </c>
      <c r="BB18" s="123">
        <f>Data!AE49</f>
        <v>59.061143000000008</v>
      </c>
      <c r="BC18" s="123">
        <f>Data!AF49</f>
        <v>60.716760000000001</v>
      </c>
      <c r="BD18" s="123">
        <f>Data!AG49</f>
        <v>60.584507999999992</v>
      </c>
      <c r="BE18" s="123">
        <f>Data!AH49</f>
        <v>61.562934999999996</v>
      </c>
      <c r="BF18" s="123">
        <f>Data!AI49</f>
        <v>61.653069999999992</v>
      </c>
      <c r="BG18" s="123">
        <f>Data!AJ49</f>
        <v>61.255779000000004</v>
      </c>
      <c r="BH18" s="123">
        <f>Data!AK49</f>
        <v>61.499041000000005</v>
      </c>
      <c r="BI18" s="123">
        <f>Data!AL49</f>
        <v>59.584330000000001</v>
      </c>
      <c r="BJ18" s="123">
        <f>Data!AM49</f>
        <v>61.939909</v>
      </c>
      <c r="BK18" s="123">
        <f>Data!AN49</f>
        <v>63.100408999999999</v>
      </c>
      <c r="BL18" s="123">
        <f>Data!AO49</f>
        <v>62.976300000000002</v>
      </c>
      <c r="BM18" s="123">
        <f>Data!AP49</f>
        <v>64.863068999999996</v>
      </c>
      <c r="BN18" s="123">
        <f>Data!AQ49</f>
        <v>66.028153000000003</v>
      </c>
      <c r="BO18" s="123">
        <f>Data!AR49</f>
        <v>66.761263</v>
      </c>
      <c r="BP18" s="123">
        <f>Data!AS49</f>
        <v>64.746830000000003</v>
      </c>
      <c r="BQ18" s="123">
        <f>Data!AT49</f>
        <v>64.521231</v>
      </c>
      <c r="BR18" s="123">
        <f>Data!AU49</f>
        <v>65.766759999999991</v>
      </c>
      <c r="BS18" s="123">
        <f>Data!AV49</f>
        <v>67.200618999999989</v>
      </c>
      <c r="BT18" s="123">
        <f>Data!AW49</f>
        <v>66.591368000000003</v>
      </c>
      <c r="BU18" s="123">
        <f>Data!AX49</f>
        <v>66.74604699999999</v>
      </c>
      <c r="BV18" s="123">
        <f>Data!AY49</f>
        <v>68.890534000000002</v>
      </c>
      <c r="BW18" s="123">
        <f>Data!AZ49</f>
        <v>71.158011000000002</v>
      </c>
      <c r="BX18" s="123">
        <f>Data!BA49</f>
        <v>71.717135999999996</v>
      </c>
      <c r="BY18" s="123">
        <f>Data!BB49</f>
        <v>71.139218</v>
      </c>
      <c r="BZ18" s="123">
        <f>Data!BC49</f>
        <v>71.391676000000004</v>
      </c>
      <c r="CA18" s="123">
        <f>Data!BD49</f>
        <v>70.445102000000006</v>
      </c>
      <c r="CB18" s="123">
        <f>Data!BE49</f>
        <v>70.483552000000003</v>
      </c>
      <c r="CC18" s="123">
        <f>Data!BF49</f>
        <v>70.935012</v>
      </c>
      <c r="CD18" s="133">
        <f>Data!BG49</f>
        <v>70.787795602618502</v>
      </c>
    </row>
    <row r="19" spans="1:82" x14ac:dyDescent="0.2">
      <c r="A19" s="118" t="s">
        <v>0</v>
      </c>
      <c r="B19" s="119">
        <f>(100*(EXP(LN(X12/W12)/($X$10-$W$10)))-100)/100</f>
        <v>8.179385196809932E-3</v>
      </c>
      <c r="C19" s="119">
        <f>(100*(EXP(LN(X16/W16)/($X$10-$W$10)))-100)/100</f>
        <v>2.5593207900505489E-2</v>
      </c>
      <c r="D19" s="134">
        <f>AVERAGE(AC12:AO12)</f>
        <v>110.92024746153847</v>
      </c>
      <c r="E19" s="119">
        <f>D19/($D$15+$D$23+$D$31+$D$39)</f>
        <v>0.21101594157353973</v>
      </c>
      <c r="F19" s="138"/>
      <c r="R19" s="4" t="s">
        <v>112</v>
      </c>
      <c r="S19" s="4" t="s">
        <v>110</v>
      </c>
      <c r="T19" s="4" t="s">
        <v>113</v>
      </c>
      <c r="U19" s="4" t="s">
        <v>110</v>
      </c>
      <c r="V19" s="4" t="s">
        <v>114</v>
      </c>
      <c r="W19" s="1">
        <f t="shared" si="0"/>
        <v>235.33861666666667</v>
      </c>
      <c r="X19" s="1">
        <f t="shared" si="1"/>
        <v>353.28704533333331</v>
      </c>
      <c r="Y19" s="1">
        <f t="shared" si="2"/>
        <v>500.47096600000003</v>
      </c>
      <c r="Z19" s="1">
        <f t="shared" si="3"/>
        <v>580.42264799999998</v>
      </c>
      <c r="AA19" s="1">
        <f t="shared" si="4"/>
        <v>660.93377366666664</v>
      </c>
      <c r="AB19" s="1">
        <f t="shared" si="5"/>
        <v>703.90084915370528</v>
      </c>
      <c r="AC19" s="1">
        <f>Data!F14</f>
        <v>222.35723100000001</v>
      </c>
      <c r="AD19" s="1">
        <f>Data!G14</f>
        <v>250.31914600000002</v>
      </c>
      <c r="AE19" s="1">
        <f>Data!H14</f>
        <v>233.339473</v>
      </c>
      <c r="AF19" s="1">
        <f>Data!I14</f>
        <v>268.79165699999999</v>
      </c>
      <c r="AG19" s="1">
        <f>Data!J14</f>
        <v>263.64596299999999</v>
      </c>
      <c r="AH19" s="1">
        <f>Data!K14</f>
        <v>303.78546</v>
      </c>
      <c r="AI19" s="1">
        <f>Data!L14</f>
        <v>294.29587599999996</v>
      </c>
      <c r="AJ19" s="1">
        <f>Data!M14</f>
        <v>326.84394099999997</v>
      </c>
      <c r="AK19" s="1">
        <f>Data!N14</f>
        <v>308.64028300000001</v>
      </c>
      <c r="AL19" s="1">
        <f>Data!O14</f>
        <v>310.74095400000004</v>
      </c>
      <c r="AM19" s="1">
        <f>Data!P14</f>
        <v>347.52558099999999</v>
      </c>
      <c r="AN19" s="1">
        <f>Data!Q14</f>
        <v>343.00142900000003</v>
      </c>
      <c r="AO19" s="1">
        <f>Data!R14</f>
        <v>369.33412599999997</v>
      </c>
      <c r="AP19" s="1">
        <f>Data!S14</f>
        <v>358.82544199999995</v>
      </c>
      <c r="AQ19" s="1">
        <f>Data!T14</f>
        <v>355.80614600000001</v>
      </c>
      <c r="AR19" s="1">
        <f>Data!U14</f>
        <v>419.86803100000003</v>
      </c>
      <c r="AS19" s="1">
        <f>Data!V14</f>
        <v>382.27667700000001</v>
      </c>
      <c r="AT19" s="1">
        <f>Data!W14</f>
        <v>443.84487999999999</v>
      </c>
      <c r="AU19" s="1">
        <f>Data!X14</f>
        <v>422.999301</v>
      </c>
      <c r="AV19" s="1">
        <f>Data!Y14</f>
        <v>440.18790100000001</v>
      </c>
      <c r="AW19" s="1">
        <f>Data!Z14</f>
        <v>449.63398599999999</v>
      </c>
      <c r="AX19" s="1">
        <f>Data!AA14</f>
        <v>476.76860899999997</v>
      </c>
      <c r="AY19" s="1">
        <f>Data!AB14</f>
        <v>489.55528100000004</v>
      </c>
      <c r="AZ19" s="1">
        <f>Data!AC14</f>
        <v>512.33022499999993</v>
      </c>
      <c r="BA19" s="1">
        <f>Data!AD14</f>
        <v>499.52739200000002</v>
      </c>
      <c r="BB19" s="1">
        <f>Data!AE14</f>
        <v>528.68522199999995</v>
      </c>
      <c r="BC19" s="1">
        <f>Data!AF14</f>
        <v>505.07584700000001</v>
      </c>
      <c r="BD19" s="1">
        <f>Data!AG14</f>
        <v>500.65653800000001</v>
      </c>
      <c r="BE19" s="1">
        <f>Data!AH14</f>
        <v>538.20611399999996</v>
      </c>
      <c r="BF19" s="1">
        <f>Data!AI14</f>
        <v>592.31101100000001</v>
      </c>
      <c r="BG19" s="1">
        <f>Data!AJ14</f>
        <v>546.87962899999991</v>
      </c>
      <c r="BH19" s="1">
        <f>Data!AK14</f>
        <v>565.28742</v>
      </c>
      <c r="BI19" s="1">
        <f>Data!AL14</f>
        <v>564.47056099999998</v>
      </c>
      <c r="BJ19" s="1">
        <f>Data!AM14</f>
        <v>527.03957400000002</v>
      </c>
      <c r="BK19" s="1">
        <f>Data!AN14</f>
        <v>542.70379200000002</v>
      </c>
      <c r="BL19" s="1">
        <f>Data!AO14</f>
        <v>585.19646799999998</v>
      </c>
      <c r="BM19" s="1">
        <f>Data!AP14</f>
        <v>613.36768400000005</v>
      </c>
      <c r="BN19" s="1">
        <f>Data!AQ14</f>
        <v>593.52721400000007</v>
      </c>
      <c r="BO19" s="1">
        <f>Data!AR14</f>
        <v>587.61806999999999</v>
      </c>
      <c r="BP19" s="1">
        <f>Data!AS14</f>
        <v>585.69088600000009</v>
      </c>
      <c r="BQ19" s="1">
        <f>Data!AT14</f>
        <v>589.83275200000003</v>
      </c>
      <c r="BR19" s="1">
        <f>Data!AU14</f>
        <v>574.74326500000006</v>
      </c>
      <c r="BS19" s="1">
        <f>Data!AV14</f>
        <v>560.12883599999998</v>
      </c>
      <c r="BT19" s="1">
        <f>Data!AW14</f>
        <v>632.14410400000008</v>
      </c>
      <c r="BU19" s="1">
        <f>Data!AX14</f>
        <v>626.73945900000001</v>
      </c>
      <c r="BV19" s="1">
        <f>Data!AY14</f>
        <v>602.331547</v>
      </c>
      <c r="BW19" s="1">
        <f>Data!AZ14</f>
        <v>612.87401199999999</v>
      </c>
      <c r="BX19" s="1">
        <f>Data!BA14</f>
        <v>683.20703000000003</v>
      </c>
      <c r="BY19" s="1">
        <f>Data!BB14</f>
        <v>686.720279</v>
      </c>
      <c r="BZ19" s="1">
        <f>Data!BC14</f>
        <v>649.32544501999996</v>
      </c>
      <c r="CA19" s="1">
        <f>Data!BD14</f>
        <v>699.3733876</v>
      </c>
      <c r="CB19" s="1">
        <f>Data!BE14</f>
        <v>671.48192322</v>
      </c>
      <c r="CC19" s="1">
        <f>Data!BF14</f>
        <v>715.90925846000005</v>
      </c>
      <c r="CD19" s="51">
        <f>Data!BG14</f>
        <v>724.31136578111602</v>
      </c>
    </row>
    <row r="20" spans="1:82" x14ac:dyDescent="0.2">
      <c r="A20" s="118" t="s">
        <v>1</v>
      </c>
      <c r="B20" s="120">
        <f>(100*(EXP(LN(Y12/X12)/($Y$10-$X$10)))-100)/100</f>
        <v>5.9962235527865459E-3</v>
      </c>
      <c r="C20" s="120">
        <f>(100*(EXP(LN(Y16/X16)/($Y$10-$X$10)))-100)/100</f>
        <v>1.972196632497571E-2</v>
      </c>
      <c r="D20" s="135">
        <f>AVERAGE(AO12:BA12)</f>
        <v>123.87261769230767</v>
      </c>
      <c r="E20" s="120">
        <f>D20/($D$15+$D$23+$D$31+$D$39)</f>
        <v>0.2356566781604516</v>
      </c>
      <c r="F20" s="138"/>
      <c r="R20" s="5" t="s">
        <v>112</v>
      </c>
      <c r="S20" s="5" t="s">
        <v>116</v>
      </c>
      <c r="T20" s="5" t="s">
        <v>113</v>
      </c>
      <c r="U20" s="5" t="s">
        <v>116</v>
      </c>
      <c r="V20" s="5" t="s">
        <v>114</v>
      </c>
      <c r="W20" s="2">
        <f t="shared" si="0"/>
        <v>210.04428433333331</v>
      </c>
      <c r="X20" s="2">
        <f t="shared" si="1"/>
        <v>313.5797936666666</v>
      </c>
      <c r="Y20" s="2">
        <f t="shared" si="2"/>
        <v>427.68644233333339</v>
      </c>
      <c r="Z20" s="2">
        <f t="shared" si="3"/>
        <v>564.02681266666661</v>
      </c>
      <c r="AA20" s="2">
        <f t="shared" si="4"/>
        <v>813.64309501666673</v>
      </c>
      <c r="AB20" s="2">
        <f t="shared" si="5"/>
        <v>974.40151985388002</v>
      </c>
      <c r="AC20" s="2">
        <f>Data!F17</f>
        <v>205.02758299999999</v>
      </c>
      <c r="AD20" s="2">
        <f>Data!G17</f>
        <v>204.876937</v>
      </c>
      <c r="AE20" s="2">
        <f>Data!H17</f>
        <v>220.22833299999999</v>
      </c>
      <c r="AF20" s="2">
        <f>Data!I17</f>
        <v>215.17262700000001</v>
      </c>
      <c r="AG20" s="2">
        <f>Data!J17</f>
        <v>226.54425599999999</v>
      </c>
      <c r="AH20" s="2">
        <f>Data!K17</f>
        <v>245.59916000000001</v>
      </c>
      <c r="AI20" s="2">
        <f>Data!L17</f>
        <v>272.548473</v>
      </c>
      <c r="AJ20" s="2">
        <f>Data!M17</f>
        <v>255.67055099999999</v>
      </c>
      <c r="AK20" s="2">
        <f>Data!N17</f>
        <v>269.50606800000003</v>
      </c>
      <c r="AL20" s="2">
        <f>Data!O17</f>
        <v>265.83114499999999</v>
      </c>
      <c r="AM20" s="2">
        <f>Data!P17</f>
        <v>313.62262199999998</v>
      </c>
      <c r="AN20" s="2">
        <f>Data!Q17</f>
        <v>308.82628999999997</v>
      </c>
      <c r="AO20" s="2">
        <f>Data!R17</f>
        <v>318.29046899999997</v>
      </c>
      <c r="AP20" s="2">
        <f>Data!S17</f>
        <v>306.427347</v>
      </c>
      <c r="AQ20" s="2">
        <f>Data!T17</f>
        <v>341.75197100000003</v>
      </c>
      <c r="AR20" s="2">
        <f>Data!U17</f>
        <v>352.39586600000001</v>
      </c>
      <c r="AS20" s="2">
        <f>Data!V17</f>
        <v>371.59335499999997</v>
      </c>
      <c r="AT20" s="2">
        <f>Data!W17</f>
        <v>393.60009100000002</v>
      </c>
      <c r="AU20" s="2">
        <f>Data!X17</f>
        <v>418.62299300000001</v>
      </c>
      <c r="AV20" s="2">
        <f>Data!Y17</f>
        <v>396.62338799999998</v>
      </c>
      <c r="AW20" s="2">
        <f>Data!Z17</f>
        <v>446.77251699999999</v>
      </c>
      <c r="AX20" s="2">
        <f>Data!AA17</f>
        <v>448.93227999999999</v>
      </c>
      <c r="AY20" s="2">
        <f>Data!AB17</f>
        <v>347.08203400000002</v>
      </c>
      <c r="AZ20" s="2">
        <f>Data!AC17</f>
        <v>450.44999200000001</v>
      </c>
      <c r="BA20" s="2">
        <f>Data!AD17</f>
        <v>485.52730100000002</v>
      </c>
      <c r="BB20" s="2">
        <f>Data!AE17</f>
        <v>478.17662200000001</v>
      </c>
      <c r="BC20" s="2">
        <f>Data!AF17</f>
        <v>453.11579399999999</v>
      </c>
      <c r="BD20" s="2">
        <f>Data!AG17</f>
        <v>403.05023399999999</v>
      </c>
      <c r="BE20" s="2">
        <f>Data!AH17</f>
        <v>476.874503</v>
      </c>
      <c r="BF20" s="2">
        <f>Data!AI17</f>
        <v>483.372615</v>
      </c>
      <c r="BG20" s="2">
        <f>Data!AJ17</f>
        <v>494.46599300000003</v>
      </c>
      <c r="BH20" s="2">
        <f>Data!AK17</f>
        <v>533.58643300000006</v>
      </c>
      <c r="BI20" s="2">
        <f>Data!AL17</f>
        <v>476.77004199999999</v>
      </c>
      <c r="BJ20" s="2">
        <f>Data!AM17</f>
        <v>569.01207199999999</v>
      </c>
      <c r="BK20" s="2">
        <f>Data!AN17</f>
        <v>517.29642899999999</v>
      </c>
      <c r="BL20" s="2">
        <f>Data!AO17</f>
        <v>589.27074400000004</v>
      </c>
      <c r="BM20" s="2">
        <f>Data!AP17</f>
        <v>585.51326500000005</v>
      </c>
      <c r="BN20" s="2">
        <f>Data!AQ17</f>
        <v>615.803944</v>
      </c>
      <c r="BO20" s="2">
        <f>Data!AR17</f>
        <v>607.17757800000004</v>
      </c>
      <c r="BP20" s="2">
        <f>Data!AS17</f>
        <v>592.479375</v>
      </c>
      <c r="BQ20" s="2">
        <f>Data!AT17</f>
        <v>615.53364499999998</v>
      </c>
      <c r="BR20" s="2">
        <f>Data!AU17</f>
        <v>604.87204999999994</v>
      </c>
      <c r="BS20" s="2">
        <f>Data!AV17</f>
        <v>645.16499299999998</v>
      </c>
      <c r="BT20" s="2">
        <f>Data!AW17</f>
        <v>728.97103000000004</v>
      </c>
      <c r="BU20" s="2">
        <f>Data!AX17</f>
        <v>713.68231100000003</v>
      </c>
      <c r="BV20" s="2">
        <f>Data!AY17</f>
        <v>706.84659010000007</v>
      </c>
      <c r="BW20" s="2">
        <f>Data!AZ17</f>
        <v>790.11539435999998</v>
      </c>
      <c r="BX20" s="2">
        <f>Data!BA17</f>
        <v>830.61127317</v>
      </c>
      <c r="BY20" s="2">
        <f>Data!BB17</f>
        <v>820.20261751999999</v>
      </c>
      <c r="BZ20" s="2">
        <f>Data!BC17</f>
        <v>851.257025</v>
      </c>
      <c r="CA20" s="2">
        <f>Data!BD17</f>
        <v>887.66493338999999</v>
      </c>
      <c r="CB20" s="2">
        <f>Data!BE17</f>
        <v>877.92422703</v>
      </c>
      <c r="CC20" s="2">
        <f>Data!BF17</f>
        <v>1018.11195831</v>
      </c>
      <c r="CD20" s="58">
        <f>Data!BG17</f>
        <v>1027.1683742216403</v>
      </c>
    </row>
    <row r="21" spans="1:82" x14ac:dyDescent="0.2">
      <c r="A21" s="118" t="s">
        <v>2</v>
      </c>
      <c r="B21" s="120">
        <f>(100*(EXP(LN(Z12/Y12)/($Z$10-$Y$10)))-100)/100</f>
        <v>8.539181307178012E-3</v>
      </c>
      <c r="C21" s="120">
        <f>(100*(EXP(LN(Z16/Y16)/($Z$10-$Y$10)))-100)/100</f>
        <v>1.4962985850528696E-2</v>
      </c>
      <c r="D21" s="135">
        <f>AVERAGE(BA12:BM12)</f>
        <v>133.96338257692307</v>
      </c>
      <c r="E21" s="120">
        <f>D21/($D$15+$D$23+$D$31+$D$39)</f>
        <v>0.25485346415809074</v>
      </c>
      <c r="F21" s="138"/>
      <c r="R21" s="5" t="s">
        <v>112</v>
      </c>
      <c r="S21" s="5" t="s">
        <v>125</v>
      </c>
      <c r="T21" s="5" t="s">
        <v>113</v>
      </c>
      <c r="U21" s="5" t="s">
        <v>125</v>
      </c>
      <c r="V21" s="5" t="s">
        <v>114</v>
      </c>
      <c r="W21" s="2">
        <f t="shared" si="0"/>
        <v>27.403458999999998</v>
      </c>
      <c r="X21" s="2">
        <f t="shared" si="1"/>
        <v>50.714621666666666</v>
      </c>
      <c r="Y21" s="2">
        <f t="shared" si="2"/>
        <v>90.458940333333317</v>
      </c>
      <c r="Z21" s="2">
        <f t="shared" si="3"/>
        <v>133.83797999999999</v>
      </c>
      <c r="AA21" s="2">
        <f t="shared" si="4"/>
        <v>224.80346893333333</v>
      </c>
      <c r="AB21" s="2">
        <f t="shared" si="5"/>
        <v>275.71454626979698</v>
      </c>
      <c r="AC21" s="2">
        <f>Data!F26</f>
        <v>26.883157999999998</v>
      </c>
      <c r="AD21" s="2">
        <f>Data!G26</f>
        <v>27.120148</v>
      </c>
      <c r="AE21" s="2">
        <f>Data!H26</f>
        <v>28.207070999999999</v>
      </c>
      <c r="AF21" s="2">
        <f>Data!I26</f>
        <v>29.079546999999998</v>
      </c>
      <c r="AG21" s="2">
        <f>Data!J26</f>
        <v>31.704922999999997</v>
      </c>
      <c r="AH21" s="2">
        <f>Data!K26</f>
        <v>36.412917999999998</v>
      </c>
      <c r="AI21" s="2">
        <f>Data!L26</f>
        <v>37.933319000000004</v>
      </c>
      <c r="AJ21" s="2">
        <f>Data!M26</f>
        <v>41.420481000000002</v>
      </c>
      <c r="AK21" s="2">
        <f>Data!N26</f>
        <v>41.967347000000004</v>
      </c>
      <c r="AL21" s="2">
        <f>Data!O26</f>
        <v>43.696887000000004</v>
      </c>
      <c r="AM21" s="2">
        <f>Data!P26</f>
        <v>45.618769</v>
      </c>
      <c r="AN21" s="2">
        <f>Data!Q26</f>
        <v>47.257207000000001</v>
      </c>
      <c r="AO21" s="2">
        <f>Data!R26</f>
        <v>59.267889000000004</v>
      </c>
      <c r="AP21" s="2">
        <f>Data!S26</f>
        <v>52.639832000000006</v>
      </c>
      <c r="AQ21" s="2">
        <f>Data!T26</f>
        <v>64.248541000000003</v>
      </c>
      <c r="AR21" s="2">
        <f>Data!U26</f>
        <v>57.399226000000006</v>
      </c>
      <c r="AS21" s="2">
        <f>Data!V26</f>
        <v>73.854801999999992</v>
      </c>
      <c r="AT21" s="2">
        <f>Data!W26</f>
        <v>75.449966000000003</v>
      </c>
      <c r="AU21" s="2">
        <f>Data!X26</f>
        <v>88.698340999999999</v>
      </c>
      <c r="AV21" s="2">
        <f>Data!Y26</f>
        <v>81.040368000000001</v>
      </c>
      <c r="AW21" s="2">
        <f>Data!Z26</f>
        <v>88.52503999999999</v>
      </c>
      <c r="AX21" s="2">
        <f>Data!AA26</f>
        <v>92.121683999999988</v>
      </c>
      <c r="AY21" s="2">
        <f>Data!AB26</f>
        <v>79.467061000000001</v>
      </c>
      <c r="AZ21" s="2">
        <f>Data!AC26</f>
        <v>90.752914999999987</v>
      </c>
      <c r="BA21" s="2">
        <f>Data!AD26</f>
        <v>101.156845</v>
      </c>
      <c r="BB21" s="2">
        <f>Data!AE26</f>
        <v>94.44635000000001</v>
      </c>
      <c r="BC21" s="2">
        <f>Data!AF26</f>
        <v>100.102463</v>
      </c>
      <c r="BD21" s="2">
        <f>Data!AG26</f>
        <v>93.521957999999998</v>
      </c>
      <c r="BE21" s="2">
        <f>Data!AH26</f>
        <v>107.254261</v>
      </c>
      <c r="BF21" s="2">
        <f>Data!AI26</f>
        <v>108.45644299999999</v>
      </c>
      <c r="BG21" s="2">
        <f>Data!AJ26</f>
        <v>103.322985</v>
      </c>
      <c r="BH21" s="2">
        <f>Data!AK26</f>
        <v>114.467366</v>
      </c>
      <c r="BI21" s="2">
        <f>Data!AL26</f>
        <v>115.148217</v>
      </c>
      <c r="BJ21" s="2">
        <f>Data!AM26</f>
        <v>136.44942499999999</v>
      </c>
      <c r="BK21" s="2">
        <f>Data!AN26</f>
        <v>126.95033500000001</v>
      </c>
      <c r="BL21" s="2">
        <f>Data!AO26</f>
        <v>130.20562100000001</v>
      </c>
      <c r="BM21" s="2">
        <f>Data!AP26</f>
        <v>144.35798399999999</v>
      </c>
      <c r="BN21" s="2">
        <f>Data!AQ26</f>
        <v>160.13646299999999</v>
      </c>
      <c r="BO21" s="2">
        <f>Data!AR26</f>
        <v>157.77852200000001</v>
      </c>
      <c r="BP21" s="2">
        <f>Data!AS26</f>
        <v>161.298573</v>
      </c>
      <c r="BQ21" s="2">
        <f>Data!AT26</f>
        <v>178.24465900000001</v>
      </c>
      <c r="BR21" s="2">
        <f>Data!AU26</f>
        <v>181.677707</v>
      </c>
      <c r="BS21" s="2">
        <f>Data!AV26</f>
        <v>190.65160399999999</v>
      </c>
      <c r="BT21" s="2">
        <f>Data!AW26</f>
        <v>205.524449</v>
      </c>
      <c r="BU21" s="2">
        <f>Data!AX26</f>
        <v>214.560799</v>
      </c>
      <c r="BV21" s="2">
        <f>Data!AY26</f>
        <v>221.96601100000001</v>
      </c>
      <c r="BW21" s="2">
        <f>Data!AZ26</f>
        <v>219.72748899999999</v>
      </c>
      <c r="BX21" s="2">
        <f>Data!BA26</f>
        <v>231.27158900000001</v>
      </c>
      <c r="BY21" s="2">
        <f>Data!BB26</f>
        <v>223.41132880000001</v>
      </c>
      <c r="BZ21" s="2">
        <f>Data!BC26</f>
        <v>265.12039198000002</v>
      </c>
      <c r="CA21" s="2">
        <f>Data!BD26</f>
        <v>261.88630222</v>
      </c>
      <c r="CB21" s="2">
        <f>Data!BE26</f>
        <v>240.97112974999999</v>
      </c>
      <c r="CC21" s="2">
        <f>Data!BF26</f>
        <v>276.03236161999996</v>
      </c>
      <c r="CD21" s="58">
        <f>Data!BG26</f>
        <v>310.14014743939111</v>
      </c>
    </row>
    <row r="22" spans="1:82" x14ac:dyDescent="0.2">
      <c r="A22" s="118" t="s">
        <v>3</v>
      </c>
      <c r="B22" s="120">
        <f>(100*(EXP(LN(AA12/Z12)/($AA$10-$Z$10)))-100)/100</f>
        <v>1.1858128631422318E-2</v>
      </c>
      <c r="C22" s="120">
        <f>(100*(EXP(LN(AA16/Z16)/($AA$10-$Z$10)))-100)/100</f>
        <v>1.8974333622486197E-2</v>
      </c>
      <c r="D22" s="135">
        <f>AVERAGE(BM12:BY12)</f>
        <v>145.85029282307693</v>
      </c>
      <c r="E22" s="120">
        <f>D22/($D$15+$D$23+$D$31+$D$39)</f>
        <v>0.27746725754024193</v>
      </c>
      <c r="F22" s="138"/>
      <c r="R22" s="6" t="s">
        <v>112</v>
      </c>
      <c r="S22" s="6" t="s">
        <v>153</v>
      </c>
      <c r="T22" s="6" t="s">
        <v>113</v>
      </c>
      <c r="U22" s="6" t="s">
        <v>153</v>
      </c>
      <c r="V22" s="6" t="s">
        <v>114</v>
      </c>
      <c r="W22" s="3">
        <f t="shared" si="0"/>
        <v>441.59268800000001</v>
      </c>
      <c r="X22" s="3">
        <f t="shared" si="1"/>
        <v>583.81271366666658</v>
      </c>
      <c r="Y22" s="3">
        <f t="shared" si="2"/>
        <v>922.22206266666672</v>
      </c>
      <c r="Z22" s="3">
        <f t="shared" si="3"/>
        <v>1215.5449763333336</v>
      </c>
      <c r="AA22" s="3">
        <f t="shared" si="4"/>
        <v>1676.7836806866665</v>
      </c>
      <c r="AB22" s="3">
        <f t="shared" si="5"/>
        <v>1886.8396455971913</v>
      </c>
      <c r="AC22" s="3">
        <f>Data!F50</f>
        <v>447.97752200000002</v>
      </c>
      <c r="AD22" s="3">
        <f>Data!G50</f>
        <v>436.87263999999999</v>
      </c>
      <c r="AE22" s="3">
        <f>Data!H50</f>
        <v>439.92790200000002</v>
      </c>
      <c r="AF22" s="3">
        <f>Data!I50</f>
        <v>480.84976799999998</v>
      </c>
      <c r="AG22" s="3">
        <f>Data!J50</f>
        <v>531.29748600000005</v>
      </c>
      <c r="AH22" s="3">
        <f>Data!K50</f>
        <v>531.49282299999993</v>
      </c>
      <c r="AI22" s="3">
        <f>Data!L50</f>
        <v>518.890895</v>
      </c>
      <c r="AJ22" s="3">
        <f>Data!M50</f>
        <v>506.09188</v>
      </c>
      <c r="AK22" s="3">
        <f>Data!N50</f>
        <v>538.25573699999995</v>
      </c>
      <c r="AL22" s="3">
        <f>Data!O50</f>
        <v>608.61610499999995</v>
      </c>
      <c r="AM22" s="3">
        <f>Data!P50</f>
        <v>582.10542599999997</v>
      </c>
      <c r="AN22" s="3">
        <f>Data!Q50</f>
        <v>569.10556999999994</v>
      </c>
      <c r="AO22" s="3">
        <f>Data!R50</f>
        <v>600.22714500000006</v>
      </c>
      <c r="AP22" s="3">
        <f>Data!S50</f>
        <v>648.51649699999996</v>
      </c>
      <c r="AQ22" s="3">
        <f>Data!T50</f>
        <v>655.81579199999999</v>
      </c>
      <c r="AR22" s="3">
        <f>Data!U50</f>
        <v>687.20753799999989</v>
      </c>
      <c r="AS22" s="3">
        <f>Data!V50</f>
        <v>734.85828599999991</v>
      </c>
      <c r="AT22" s="3">
        <f>Data!W50</f>
        <v>774.41685800000005</v>
      </c>
      <c r="AU22" s="3">
        <f>Data!X50</f>
        <v>770.24517800000001</v>
      </c>
      <c r="AV22" s="3">
        <f>Data!Y50</f>
        <v>734.48919999999998</v>
      </c>
      <c r="AW22" s="3">
        <f>Data!Z50</f>
        <v>799.60421400000007</v>
      </c>
      <c r="AX22" s="3">
        <f>Data!AA50</f>
        <v>907.06788000000006</v>
      </c>
      <c r="AY22" s="3">
        <f>Data!AB50</f>
        <v>903.68435299999999</v>
      </c>
      <c r="AZ22" s="3">
        <f>Data!AC50</f>
        <v>929.76824600000009</v>
      </c>
      <c r="BA22" s="3">
        <f>Data!AD50</f>
        <v>933.21358900000007</v>
      </c>
      <c r="BB22" s="3">
        <f>Data!AE50</f>
        <v>934.71918600000004</v>
      </c>
      <c r="BC22" s="3">
        <f>Data!AF50</f>
        <v>990.31925100000001</v>
      </c>
      <c r="BD22" s="3">
        <f>Data!AG50</f>
        <v>992.98251300000004</v>
      </c>
      <c r="BE22" s="3">
        <f>Data!AH50</f>
        <v>1017.998783</v>
      </c>
      <c r="BF22" s="3">
        <f>Data!AI50</f>
        <v>1052.9974970000001</v>
      </c>
      <c r="BG22" s="3">
        <f>Data!AJ50</f>
        <v>1089.3303759999999</v>
      </c>
      <c r="BH22" s="3">
        <f>Data!AK50</f>
        <v>1116.324081</v>
      </c>
      <c r="BI22" s="3">
        <f>Data!AL50</f>
        <v>1030.3798980000001</v>
      </c>
      <c r="BJ22" s="3">
        <f>Data!AM50</f>
        <v>1089.6423600000001</v>
      </c>
      <c r="BK22" s="3">
        <f>Data!AN50</f>
        <v>1172.261485</v>
      </c>
      <c r="BL22" s="3">
        <f>Data!AO50</f>
        <v>1222.8517490000002</v>
      </c>
      <c r="BM22" s="3">
        <f>Data!AP50</f>
        <v>1251.5216950000001</v>
      </c>
      <c r="BN22" s="3">
        <f>Data!AQ50</f>
        <v>1275.913967</v>
      </c>
      <c r="BO22" s="3">
        <f>Data!AR50</f>
        <v>1282.1953959999998</v>
      </c>
      <c r="BP22" s="3">
        <f>Data!AS50</f>
        <v>1255.8878419999999</v>
      </c>
      <c r="BQ22" s="3">
        <f>Data!AT50</f>
        <v>1263.9146519999999</v>
      </c>
      <c r="BR22" s="3">
        <f>Data!AU50</f>
        <v>1333.6537499999999</v>
      </c>
      <c r="BS22" s="3">
        <f>Data!AV50</f>
        <v>1378.7449529999999</v>
      </c>
      <c r="BT22" s="3">
        <f>Data!AW50</f>
        <v>1342.1092697000001</v>
      </c>
      <c r="BU22" s="3">
        <f>Data!AX50</f>
        <v>1315.8901742</v>
      </c>
      <c r="BV22" s="3">
        <f>Data!AY50</f>
        <v>1419.9396526999999</v>
      </c>
      <c r="BW22" s="3">
        <f>Data!AZ50</f>
        <v>1614.7737897000002</v>
      </c>
      <c r="BX22" s="3">
        <f>Data!BA50</f>
        <v>1728.5099829999999</v>
      </c>
      <c r="BY22" s="3">
        <f>Data!BB50</f>
        <v>1687.0672693599997</v>
      </c>
      <c r="BZ22" s="3">
        <f>Data!BC50</f>
        <v>1693.5888414100002</v>
      </c>
      <c r="CA22" s="3">
        <f>Data!BD50</f>
        <v>1800.7993060000001</v>
      </c>
      <c r="CB22" s="3">
        <f>Data!BE50</f>
        <v>1838.5354333800001</v>
      </c>
      <c r="CC22" s="3">
        <f>Data!BF50</f>
        <v>1911.1797754899999</v>
      </c>
      <c r="CD22" s="104">
        <f>Data!BG50</f>
        <v>1910.8037279215735</v>
      </c>
    </row>
    <row r="23" spans="1:82" x14ac:dyDescent="0.2">
      <c r="A23" s="121" t="s">
        <v>9</v>
      </c>
      <c r="B23" s="103">
        <f>(100*(EXP(LN(AB12/AA12)/($AB$10-$AA$10)))-100)/100</f>
        <v>2.620028231346282E-2</v>
      </c>
      <c r="C23" s="103">
        <f>(100*(EXP(LN(AB16/AA16)/($AB$10-$AA$10)))-100)/100</f>
        <v>1.0145278270449438E-2</v>
      </c>
      <c r="D23" s="136">
        <f>AVERAGE(BY12:CD12)</f>
        <v>173.42120400112913</v>
      </c>
      <c r="E23" s="103">
        <f>D23/($D$15+$D$23+$D$31+$D$39)</f>
        <v>0.32991847285414999</v>
      </c>
      <c r="F23" s="137">
        <f>D23/($D$15+$D$23+$D$31+$D$39)*5</f>
        <v>1.64959236427075</v>
      </c>
      <c r="R23" s="106" t="s">
        <v>298</v>
      </c>
      <c r="U23" s="124"/>
      <c r="V23" s="125"/>
      <c r="W23" s="125"/>
      <c r="X23" s="125"/>
      <c r="Y23" s="125"/>
      <c r="Z23" s="125"/>
      <c r="AA23" s="125"/>
      <c r="AB23" s="125"/>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row>
    <row r="24" spans="1:82" x14ac:dyDescent="0.2">
      <c r="F24" s="138"/>
      <c r="U24" s="125"/>
      <c r="V24" s="125"/>
      <c r="W24" s="125"/>
      <c r="X24" s="125"/>
      <c r="Y24" s="125"/>
      <c r="Z24" s="125"/>
      <c r="AA24" s="125"/>
      <c r="AB24" s="125"/>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row>
    <row r="25" spans="1:82" ht="12.75" customHeight="1" x14ac:dyDescent="0.2">
      <c r="A25" s="196" t="s">
        <v>289</v>
      </c>
      <c r="B25" s="187" t="s">
        <v>125</v>
      </c>
      <c r="C25" s="187"/>
      <c r="D25" s="187"/>
      <c r="E25" s="188"/>
      <c r="F25" s="138"/>
      <c r="AC25" s="126"/>
      <c r="AD25" s="126"/>
      <c r="AE25" s="126"/>
      <c r="AF25" s="126"/>
      <c r="AG25" s="126"/>
      <c r="AH25" s="126"/>
      <c r="AI25" s="126"/>
      <c r="AJ25" s="126"/>
      <c r="AK25" s="126"/>
      <c r="AL25" s="126"/>
      <c r="AM25" s="126"/>
      <c r="AN25" s="126"/>
      <c r="AO25" s="126"/>
      <c r="AP25" s="126"/>
      <c r="AR25" s="126"/>
      <c r="AS25" s="126"/>
      <c r="AT25" s="126"/>
      <c r="AU25" s="126"/>
      <c r="AV25" s="126"/>
      <c r="AW25" s="126"/>
      <c r="AX25" s="126"/>
      <c r="AY25" s="126"/>
      <c r="AZ25" s="126"/>
      <c r="BA25" s="126"/>
      <c r="BB25" s="126"/>
      <c r="BC25" s="126"/>
      <c r="BD25" s="126"/>
    </row>
    <row r="26" spans="1:82" x14ac:dyDescent="0.2">
      <c r="A26" s="197"/>
      <c r="B26" s="116" t="s">
        <v>13</v>
      </c>
      <c r="C26" s="117" t="s">
        <v>11</v>
      </c>
      <c r="D26" s="117" t="s">
        <v>296</v>
      </c>
      <c r="E26" s="117" t="s">
        <v>297</v>
      </c>
      <c r="F26" s="138"/>
    </row>
    <row r="27" spans="1:82" x14ac:dyDescent="0.2">
      <c r="A27" s="118" t="s">
        <v>0</v>
      </c>
      <c r="B27" s="119">
        <f>(100*(EXP(LN(X13/W13)/($X$10-$W$10)))-100)/100</f>
        <v>2.6974448734619044E-2</v>
      </c>
      <c r="C27" s="119">
        <f>(100*(EXP(LN(X17/W17)/($X$10-$W$10)))-100)/100</f>
        <v>2.4811198534389688E-2</v>
      </c>
      <c r="D27" s="134">
        <f>AVERAGE(AC13:AO13)</f>
        <v>28.048753615384616</v>
      </c>
      <c r="E27" s="119">
        <f>D27/($D$15+$D$23+$D$31+$D$39)</f>
        <v>5.336026820682066E-2</v>
      </c>
      <c r="F27" s="138"/>
    </row>
    <row r="28" spans="1:82" x14ac:dyDescent="0.2">
      <c r="A28" s="118" t="s">
        <v>1</v>
      </c>
      <c r="B28" s="120">
        <f>(100*(EXP(LN(Y13/X13)/($Y$10-$X$10)))-100)/100</f>
        <v>3.7964435239998977E-2</v>
      </c>
      <c r="C28" s="120">
        <f>(100*(EXP(LN(Y17/X17)/($Y$10-$X$10)))-100)/100</f>
        <v>1.1043636665561109E-2</v>
      </c>
      <c r="D28" s="135">
        <f>AVERAGE(AO13:BA13)</f>
        <v>46.033113</v>
      </c>
      <c r="E28" s="120">
        <f>D28/($D$15+$D$23+$D$31+$D$39)</f>
        <v>8.7573918248103261E-2</v>
      </c>
      <c r="F28" s="138"/>
    </row>
    <row r="29" spans="1:82" x14ac:dyDescent="0.2">
      <c r="A29" s="118" t="s">
        <v>2</v>
      </c>
      <c r="B29" s="120">
        <f>(100*(EXP(LN(Z13/Y13)/($Z$10-$Y$10)))-100)/100</f>
        <v>1.7324341660777946E-2</v>
      </c>
      <c r="C29" s="120">
        <f>(100*(EXP(LN(Z17/Y17)/($Z$10-$Y$10)))-100)/100</f>
        <v>1.570933345186205E-2</v>
      </c>
      <c r="D29" s="135">
        <f>AVERAGE(BA13:BM13)</f>
        <v>57.839830615384614</v>
      </c>
      <c r="E29" s="120">
        <f>D29/($D$15+$D$23+$D$31+$D$39)</f>
        <v>0.11003515225650352</v>
      </c>
      <c r="F29" s="138"/>
    </row>
    <row r="30" spans="1:82" x14ac:dyDescent="0.2">
      <c r="A30" s="118" t="s">
        <v>3</v>
      </c>
      <c r="B30" s="120">
        <f>(100*(EXP(LN(AA13/Z13)/($AA$10-$Z$10)))-100)/100</f>
        <v>3.4412592591798158E-2</v>
      </c>
      <c r="C30" s="120">
        <f>(100*(EXP(LN(AA17/Z17)/($AA$10-$Z$10)))-100)/100</f>
        <v>9.5658636028774433E-3</v>
      </c>
      <c r="D30" s="135">
        <f>AVERAGE(BM13:BY13)</f>
        <v>83.784092975384596</v>
      </c>
      <c r="E30" s="120">
        <f>D30/($D$15+$D$23+$D$31+$D$39)</f>
        <v>0.15939181233990873</v>
      </c>
      <c r="F30" s="138"/>
    </row>
    <row r="31" spans="1:82" x14ac:dyDescent="0.2">
      <c r="A31" s="121" t="s">
        <v>9</v>
      </c>
      <c r="B31" s="103">
        <f>(100*(EXP(LN(AB13/AA13)/($AB$10-$AA$10)))-100)/100</f>
        <v>3.1073836884151405E-2</v>
      </c>
      <c r="C31" s="103">
        <f>(100*(EXP(LN(AB17/AA17)/($AB$10-$AA$10)))-100)/100</f>
        <v>9.5220162694371873E-3</v>
      </c>
      <c r="D31" s="136">
        <f>AVERAGE(BY13:CD13)</f>
        <v>106.53497061229002</v>
      </c>
      <c r="E31" s="103">
        <f>D31/($D$15+$D$23+$D$31+$D$39)</f>
        <v>0.20267334097011361</v>
      </c>
      <c r="F31" s="137">
        <f>D31/($D$15+$D$23+$D$31+$D$39)*5</f>
        <v>1.0133667048505681</v>
      </c>
    </row>
    <row r="32" spans="1:82" x14ac:dyDescent="0.2">
      <c r="F32" s="138"/>
    </row>
    <row r="33" spans="1:82" x14ac:dyDescent="0.2">
      <c r="A33" s="196" t="s">
        <v>289</v>
      </c>
      <c r="B33" s="187" t="s">
        <v>153</v>
      </c>
      <c r="C33" s="187"/>
      <c r="D33" s="187"/>
      <c r="E33" s="188"/>
      <c r="F33" s="138"/>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row>
    <row r="34" spans="1:82" x14ac:dyDescent="0.2">
      <c r="A34" s="197"/>
      <c r="B34" s="116" t="s">
        <v>13</v>
      </c>
      <c r="C34" s="117" t="s">
        <v>11</v>
      </c>
      <c r="D34" s="117" t="s">
        <v>296</v>
      </c>
      <c r="E34" s="117" t="s">
        <v>297</v>
      </c>
      <c r="F34" s="138"/>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row>
    <row r="35" spans="1:82" x14ac:dyDescent="0.2">
      <c r="A35" s="118" t="s">
        <v>0</v>
      </c>
      <c r="B35" s="119">
        <f>(100*(EXP(LN(X14/W14)/($X$10-$W$10)))-100)/100</f>
        <v>1.7138022238184333E-2</v>
      </c>
      <c r="C35" s="119">
        <f>(100*(EXP(LN(X18/W18)/($X$10-$W$10)))-100)/100</f>
        <v>6.2750982409139058E-3</v>
      </c>
      <c r="D35" s="134">
        <f>AVERAGE(AC14:AO14)</f>
        <v>10.047396692307691</v>
      </c>
      <c r="E35" s="119">
        <f>D35/($D$15+$D$23+$D$31+$D$39)</f>
        <v>1.9114281854855586E-2</v>
      </c>
      <c r="F35" s="138"/>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row>
    <row r="36" spans="1:82" x14ac:dyDescent="0.2">
      <c r="A36" s="118" t="s">
        <v>1</v>
      </c>
      <c r="B36" s="120">
        <f>(100*(EXP(LN(Y14/X14)/($Y$10-$X$10)))-100)/100</f>
        <v>2.9646501255719927E-2</v>
      </c>
      <c r="C36" s="120">
        <f>(100*(EXP(LN(Y18/X18)/($Y$10-$X$10)))-100)/100</f>
        <v>8.9363433684130199E-3</v>
      </c>
      <c r="D36" s="135">
        <f>AVERAGE(AO14:BA14)</f>
        <v>13.638344230769231</v>
      </c>
      <c r="E36" s="120">
        <f>D36/($D$15+$D$23+$D$31+$D$39)</f>
        <v>2.5945741334175581E-2</v>
      </c>
      <c r="F36" s="138"/>
    </row>
    <row r="37" spans="1:82" x14ac:dyDescent="0.2">
      <c r="A37" s="118" t="s">
        <v>2</v>
      </c>
      <c r="B37" s="120">
        <f>(100*(EXP(LN(Z14/Y14)/($Z$10-$Y$10)))-100)/100</f>
        <v>1.6700018210113826E-2</v>
      </c>
      <c r="C37" s="120">
        <f>(100*(EXP(LN(Z18/Y18)/($Z$10-$Y$10)))-100)/100</f>
        <v>6.4625880426041251E-3</v>
      </c>
      <c r="D37" s="135">
        <f>AVERAGE(BA14:BM14)</f>
        <v>17.400007076923078</v>
      </c>
      <c r="E37" s="120">
        <f>D37/($D$15+$D$23+$D$31+$D$39)</f>
        <v>3.3101971558405788E-2</v>
      </c>
      <c r="F37" s="138"/>
    </row>
    <row r="38" spans="1:82" x14ac:dyDescent="0.2">
      <c r="A38" s="118" t="s">
        <v>3</v>
      </c>
      <c r="B38" s="120">
        <f>(100*(EXP(LN(AA14/Z14)/($AA$10-$Z$10)))-100)/100</f>
        <v>1.7452122815556238E-2</v>
      </c>
      <c r="C38" s="120">
        <f>(100*(EXP(LN(AA18/Z18)/($AA$10-$Z$10)))-100)/100</f>
        <v>9.5524241735706998E-3</v>
      </c>
      <c r="D38" s="135">
        <f>AVERAGE(BM14:BY14)</f>
        <v>20.661238136153845</v>
      </c>
      <c r="E38" s="120">
        <f>D38/($D$15+$D$23+$D$31+$D$39)</f>
        <v>3.9306174653887305E-2</v>
      </c>
      <c r="F38" s="138"/>
    </row>
    <row r="39" spans="1:82" x14ac:dyDescent="0.2">
      <c r="A39" s="121" t="s">
        <v>9</v>
      </c>
      <c r="B39" s="103">
        <f>(100*(EXP(LN(AB14/AA14)/($AB$10-$AA$10)))-100)/100</f>
        <v>2.5630316395166802E-2</v>
      </c>
      <c r="C39" s="103">
        <f>(100*(EXP(LN(AB18/AA18)/($AB$10-$AA$10)))-100)/100</f>
        <v>-1.6953499388209536E-3</v>
      </c>
      <c r="D39" s="136">
        <f>AVERAGE(BY14:CD14)</f>
        <v>25.503560181993322</v>
      </c>
      <c r="E39" s="103">
        <f>D39/($D$15+$D$23+$D$31+$D$39)</f>
        <v>4.8518263242667607E-2</v>
      </c>
      <c r="F39" s="137">
        <f>D39/($D$15+$D$23+$D$31+$D$39)*5</f>
        <v>0.24259131621333804</v>
      </c>
    </row>
    <row r="41" spans="1:82" x14ac:dyDescent="0.2">
      <c r="A41" s="128"/>
      <c r="G41" s="105"/>
      <c r="N41" s="105"/>
    </row>
    <row r="44" spans="1:82" ht="18" x14ac:dyDescent="0.2">
      <c r="A44" s="10" t="s">
        <v>313</v>
      </c>
      <c r="B44" s="11"/>
      <c r="C44" s="11"/>
      <c r="D44" s="11"/>
      <c r="E44" s="11"/>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12"/>
      <c r="CD44" s="112"/>
    </row>
    <row r="45" spans="1:82" x14ac:dyDescent="0.2">
      <c r="A45" s="105"/>
    </row>
    <row r="46" spans="1:82" x14ac:dyDescent="0.2">
      <c r="A46" s="14" t="s">
        <v>7</v>
      </c>
      <c r="B46" s="12"/>
      <c r="C46" s="12"/>
      <c r="D46" s="12"/>
      <c r="E46" s="12"/>
    </row>
    <row r="47" spans="1:82" x14ac:dyDescent="0.2">
      <c r="A47" s="42" t="s">
        <v>299</v>
      </c>
      <c r="B47" s="13"/>
      <c r="C47" s="13"/>
      <c r="D47" s="15" t="s">
        <v>40</v>
      </c>
    </row>
    <row r="48" spans="1:82" x14ac:dyDescent="0.2">
      <c r="A48" s="31" t="s">
        <v>43</v>
      </c>
      <c r="B48" s="13"/>
      <c r="D48" s="15" t="s">
        <v>44</v>
      </c>
      <c r="F48" s="37"/>
      <c r="G48" s="1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8"/>
      <c r="BI48" s="37"/>
      <c r="BJ48" s="37"/>
      <c r="BK48" s="37"/>
      <c r="BL48" s="37"/>
      <c r="BM48" s="37"/>
      <c r="BN48" s="37"/>
      <c r="BO48" s="37"/>
      <c r="BP48" s="37"/>
      <c r="BQ48" s="37"/>
    </row>
    <row r="49" spans="1:82" x14ac:dyDescent="0.2">
      <c r="A49" s="31" t="s">
        <v>45</v>
      </c>
      <c r="B49" s="13"/>
      <c r="C49" s="13"/>
      <c r="D49" s="15" t="s">
        <v>16</v>
      </c>
      <c r="F49" s="13"/>
      <c r="H49" s="18"/>
    </row>
    <row r="51" spans="1:82" x14ac:dyDescent="0.2">
      <c r="B51" s="113"/>
    </row>
    <row r="52" spans="1:82" x14ac:dyDescent="0.2">
      <c r="A52" s="196" t="s">
        <v>289</v>
      </c>
      <c r="B52" s="198" t="s">
        <v>300</v>
      </c>
      <c r="C52" s="198"/>
      <c r="D52" s="198"/>
      <c r="E52" s="199"/>
      <c r="W52" s="114" t="s">
        <v>290</v>
      </c>
      <c r="X52" s="114" t="s">
        <v>291</v>
      </c>
      <c r="Y52" s="114" t="s">
        <v>292</v>
      </c>
      <c r="Z52" s="114" t="s">
        <v>293</v>
      </c>
      <c r="AA52" s="114" t="s">
        <v>294</v>
      </c>
      <c r="AB52" s="114" t="s">
        <v>295</v>
      </c>
      <c r="CB52" s="47" t="s">
        <v>46</v>
      </c>
      <c r="CD52" s="115"/>
    </row>
    <row r="53" spans="1:82" x14ac:dyDescent="0.2">
      <c r="A53" s="197"/>
      <c r="B53" s="116" t="s">
        <v>301</v>
      </c>
      <c r="C53" s="117" t="s">
        <v>302</v>
      </c>
      <c r="D53" s="117" t="s">
        <v>303</v>
      </c>
      <c r="E53" s="117" t="s">
        <v>304</v>
      </c>
      <c r="R53" s="20" t="s">
        <v>6</v>
      </c>
      <c r="S53" s="20" t="s">
        <v>4</v>
      </c>
      <c r="T53" s="20" t="s">
        <v>5</v>
      </c>
      <c r="U53" s="20" t="s">
        <v>48</v>
      </c>
      <c r="V53" s="20" t="s">
        <v>49</v>
      </c>
      <c r="W53" s="114">
        <v>1961</v>
      </c>
      <c r="X53" s="114">
        <v>1973</v>
      </c>
      <c r="Y53" s="114">
        <v>1985</v>
      </c>
      <c r="Z53" s="114">
        <v>1997</v>
      </c>
      <c r="AA53" s="114">
        <v>2009</v>
      </c>
      <c r="AB53" s="114">
        <v>2014</v>
      </c>
      <c r="AC53" s="20">
        <v>1961</v>
      </c>
      <c r="AD53" s="20">
        <v>1962</v>
      </c>
      <c r="AE53" s="20">
        <v>1963</v>
      </c>
      <c r="AF53" s="20">
        <v>1964</v>
      </c>
      <c r="AG53" s="20">
        <v>1965</v>
      </c>
      <c r="AH53" s="20">
        <v>1966</v>
      </c>
      <c r="AI53" s="20">
        <v>1967</v>
      </c>
      <c r="AJ53" s="20">
        <v>1968</v>
      </c>
      <c r="AK53" s="20">
        <v>1969</v>
      </c>
      <c r="AL53" s="20">
        <v>1970</v>
      </c>
      <c r="AM53" s="20">
        <v>1971</v>
      </c>
      <c r="AN53" s="20">
        <v>1972</v>
      </c>
      <c r="AO53" s="20">
        <v>1973</v>
      </c>
      <c r="AP53" s="20">
        <v>1974</v>
      </c>
      <c r="AQ53" s="20">
        <v>1975</v>
      </c>
      <c r="AR53" s="20">
        <v>1976</v>
      </c>
      <c r="AS53" s="20">
        <v>1977</v>
      </c>
      <c r="AT53" s="20">
        <v>1978</v>
      </c>
      <c r="AU53" s="20">
        <v>1979</v>
      </c>
      <c r="AV53" s="20">
        <v>1980</v>
      </c>
      <c r="AW53" s="20">
        <v>1981</v>
      </c>
      <c r="AX53" s="20">
        <v>1982</v>
      </c>
      <c r="AY53" s="20">
        <v>1983</v>
      </c>
      <c r="AZ53" s="20">
        <v>1984</v>
      </c>
      <c r="BA53" s="20">
        <v>1985</v>
      </c>
      <c r="BB53" s="20">
        <v>1986</v>
      </c>
      <c r="BC53" s="20">
        <v>1987</v>
      </c>
      <c r="BD53" s="20">
        <v>1988</v>
      </c>
      <c r="BE53" s="20">
        <v>1989</v>
      </c>
      <c r="BF53" s="20">
        <v>1990</v>
      </c>
      <c r="BG53" s="20">
        <v>1991</v>
      </c>
      <c r="BH53" s="20">
        <v>1992</v>
      </c>
      <c r="BI53" s="20">
        <v>1993</v>
      </c>
      <c r="BJ53" s="20">
        <v>1994</v>
      </c>
      <c r="BK53" s="20">
        <v>1995</v>
      </c>
      <c r="BL53" s="20">
        <v>1996</v>
      </c>
      <c r="BM53" s="20">
        <v>1997</v>
      </c>
      <c r="BN53" s="20">
        <v>1998</v>
      </c>
      <c r="BO53" s="20">
        <v>1999</v>
      </c>
      <c r="BP53" s="20">
        <v>2000</v>
      </c>
      <c r="BQ53" s="20">
        <v>2001</v>
      </c>
      <c r="BR53" s="20">
        <v>2002</v>
      </c>
      <c r="BS53" s="20">
        <v>2003</v>
      </c>
      <c r="BT53" s="20">
        <v>2004</v>
      </c>
      <c r="BU53" s="20">
        <v>2005</v>
      </c>
      <c r="BV53" s="20">
        <v>2006</v>
      </c>
      <c r="BW53" s="20">
        <v>2007</v>
      </c>
      <c r="BX53" s="20">
        <v>2008</v>
      </c>
      <c r="BY53" s="20">
        <v>2009</v>
      </c>
      <c r="BZ53" s="20">
        <v>2010</v>
      </c>
      <c r="CA53" s="20">
        <v>2011</v>
      </c>
      <c r="CB53" s="20">
        <v>2012</v>
      </c>
      <c r="CC53" s="20">
        <v>2013</v>
      </c>
      <c r="CD53" s="20">
        <v>2014</v>
      </c>
    </row>
    <row r="54" spans="1:82" x14ac:dyDescent="0.2">
      <c r="A54" s="118" t="s">
        <v>0</v>
      </c>
      <c r="B54" s="119">
        <f>(100*(EXP(LN(X54/W54)/($X$10-$W$10)))-100)/100</f>
        <v>8.7965251125142179E-3</v>
      </c>
      <c r="C54" s="119">
        <f>(100*(EXP(LN(X58/W58)/($X$10-$W$10)))-100)/100</f>
        <v>1.4202215316328336E-2</v>
      </c>
      <c r="D54" s="129">
        <f>AVERAGE(AC62:AO62)</f>
        <v>34.492142204615384</v>
      </c>
      <c r="E54" s="119">
        <f>D54/($D$58+$D$66+$D$74+$D$82)</f>
        <v>3.8329846495696894E-2</v>
      </c>
      <c r="R54" s="4" t="s">
        <v>301</v>
      </c>
      <c r="S54" s="4" t="s">
        <v>162</v>
      </c>
      <c r="T54" s="4" t="s">
        <v>164</v>
      </c>
      <c r="U54" s="4" t="s">
        <v>165</v>
      </c>
      <c r="V54" s="4" t="s">
        <v>305</v>
      </c>
      <c r="W54" s="1">
        <f>AVERAGE(AC54:AE54)</f>
        <v>183.71556499999997</v>
      </c>
      <c r="X54" s="1">
        <f>AVERAGE(AM54:AO54)</f>
        <v>204.07456713333332</v>
      </c>
      <c r="Y54" s="1">
        <f>AVERAGE(AY54:BA54)</f>
        <v>244.56547593333335</v>
      </c>
      <c r="Z54" s="1">
        <f>AVERAGE(BK54:BM54)</f>
        <v>262.65940683333332</v>
      </c>
      <c r="AA54" s="1">
        <f>AVERAGE(BW54:BY54)</f>
        <v>294.32612694666665</v>
      </c>
      <c r="AB54" s="1">
        <f>AVERAGE(CB54:CD54)</f>
        <v>297.361314213247</v>
      </c>
      <c r="AC54" s="1">
        <f>Data!F57</f>
        <v>172.95629199999999</v>
      </c>
      <c r="AD54" s="1">
        <f>Data!G57</f>
        <v>184.30601899999999</v>
      </c>
      <c r="AE54" s="1">
        <f>Data!H57</f>
        <v>193.88438399999998</v>
      </c>
      <c r="AF54" s="1">
        <f>Data!I57</f>
        <v>191.78354999999999</v>
      </c>
      <c r="AG54" s="1">
        <f>Data!J57</f>
        <v>191.617876</v>
      </c>
      <c r="AH54" s="1">
        <f>Data!K57</f>
        <v>196.736063</v>
      </c>
      <c r="AI54" s="1">
        <f>Data!L57</f>
        <v>204.6623816</v>
      </c>
      <c r="AJ54" s="1">
        <f>Data!M57</f>
        <v>211.06523119999997</v>
      </c>
      <c r="AK54" s="1">
        <f>Data!N57</f>
        <v>211.6952316</v>
      </c>
      <c r="AL54" s="1">
        <f>Data!O57</f>
        <v>210.51133080000002</v>
      </c>
      <c r="AM54" s="1">
        <f>Data!P57</f>
        <v>204.37163240000001</v>
      </c>
      <c r="AN54" s="1">
        <f>Data!Q57</f>
        <v>203.96648400000001</v>
      </c>
      <c r="AO54" s="1">
        <f>Data!R57</f>
        <v>203.88558499999999</v>
      </c>
      <c r="AP54" s="1">
        <f>Data!S57</f>
        <v>216.9298134</v>
      </c>
      <c r="AQ54" s="1">
        <f>Data!T57</f>
        <v>232.901568</v>
      </c>
      <c r="AR54" s="1">
        <f>Data!U57</f>
        <v>243.24654960000001</v>
      </c>
      <c r="AS54" s="1">
        <f>Data!V57</f>
        <v>243.7880504</v>
      </c>
      <c r="AT54" s="1">
        <f>Data!W57</f>
        <v>245.20277059999998</v>
      </c>
      <c r="AU54" s="1">
        <f>Data!X57</f>
        <v>237.01611</v>
      </c>
      <c r="AV54" s="1">
        <f>Data!Y57</f>
        <v>234.955671</v>
      </c>
      <c r="AW54" s="1">
        <f>Data!Z57</f>
        <v>237.10416899999998</v>
      </c>
      <c r="AX54" s="1">
        <f>Data!AA57</f>
        <v>238.507532</v>
      </c>
      <c r="AY54" s="1">
        <f>Data!AB57</f>
        <v>240.569335</v>
      </c>
      <c r="AZ54" s="1">
        <f>Data!AC57</f>
        <v>246.3199358</v>
      </c>
      <c r="BA54" s="1">
        <f>Data!AD57</f>
        <v>246.80715700000002</v>
      </c>
      <c r="BB54" s="1">
        <f>Data!AE57</f>
        <v>253.5643378</v>
      </c>
      <c r="BC54" s="1">
        <f>Data!AF57</f>
        <v>250.64149639999999</v>
      </c>
      <c r="BD54" s="1">
        <f>Data!AG57</f>
        <v>249.68648899999999</v>
      </c>
      <c r="BE54" s="1">
        <f>Data!AH57</f>
        <v>249.96741299999999</v>
      </c>
      <c r="BF54" s="1">
        <f>Data!AI57</f>
        <v>254.316135</v>
      </c>
      <c r="BG54" s="1">
        <f>Data!AJ57</f>
        <v>255.90239799999998</v>
      </c>
      <c r="BH54" s="1">
        <f>Data!AK57</f>
        <v>254.053301</v>
      </c>
      <c r="BI54" s="1">
        <f>Data!AL57</f>
        <v>254.40208799999999</v>
      </c>
      <c r="BJ54" s="1">
        <f>Data!AM57</f>
        <v>257.282355</v>
      </c>
      <c r="BK54" s="1">
        <f>Data!AN57</f>
        <v>259.32028059999999</v>
      </c>
      <c r="BL54" s="1">
        <f>Data!AO57</f>
        <v>260.71835590000001</v>
      </c>
      <c r="BM54" s="1">
        <f>Data!AP57</f>
        <v>267.93958399999997</v>
      </c>
      <c r="BN54" s="1">
        <f>Data!AQ57</f>
        <v>268.79025589999998</v>
      </c>
      <c r="BO54" s="1">
        <f>Data!AR57</f>
        <v>270.38997999999998</v>
      </c>
      <c r="BP54" s="1">
        <f>Data!AS57</f>
        <v>271.73999220999997</v>
      </c>
      <c r="BQ54" s="1">
        <f>Data!AT57</f>
        <v>267.44857819999999</v>
      </c>
      <c r="BR54" s="1">
        <f>Data!AU57</f>
        <v>272.17461059999999</v>
      </c>
      <c r="BS54" s="1">
        <f>Data!AV57</f>
        <v>278.14530719999999</v>
      </c>
      <c r="BT54" s="1">
        <f>Data!AW57</f>
        <v>281.19379775000004</v>
      </c>
      <c r="BU54" s="1">
        <f>Data!AX57</f>
        <v>283.96495906000001</v>
      </c>
      <c r="BV54" s="1">
        <f>Data!AY57</f>
        <v>287.80379255000003</v>
      </c>
      <c r="BW54" s="1">
        <f>Data!AZ57</f>
        <v>292.66922595</v>
      </c>
      <c r="BX54" s="1">
        <f>Data!BA57</f>
        <v>294.46314638000001</v>
      </c>
      <c r="BY54" s="1">
        <f>Data!BB57</f>
        <v>295.84600850999999</v>
      </c>
      <c r="BZ54" s="1">
        <f>Data!BC57</f>
        <v>296.27100148000005</v>
      </c>
      <c r="CA54" s="1">
        <f>Data!BD57</f>
        <v>294.94645951999996</v>
      </c>
      <c r="CB54" s="1">
        <f>Data!BE57</f>
        <v>295.48151480000001</v>
      </c>
      <c r="CC54" s="1">
        <f>Data!BF57</f>
        <v>298.79916007999998</v>
      </c>
      <c r="CD54" s="51">
        <f>Data!BG57</f>
        <v>297.80326775974106</v>
      </c>
    </row>
    <row r="55" spans="1:82" x14ac:dyDescent="0.2">
      <c r="A55" s="118" t="s">
        <v>1</v>
      </c>
      <c r="B55" s="120">
        <f>(100*(EXP(LN(Y54/X54)/($Y$10-$X$10)))-100)/100</f>
        <v>1.5197459216158081E-2</v>
      </c>
      <c r="C55" s="120">
        <f>(100*(EXP(LN(Y58/X58)/($Y$10-$X$10)))-100)/100</f>
        <v>3.8815235033328576E-3</v>
      </c>
      <c r="D55" s="130">
        <f>AVERAGE(AO62:BA62)</f>
        <v>45.55131784615385</v>
      </c>
      <c r="E55" s="120">
        <f>D55/($D$58+$D$66+$D$74+$D$82)</f>
        <v>5.0619500823180161E-2</v>
      </c>
      <c r="R55" s="5" t="s">
        <v>301</v>
      </c>
      <c r="S55" s="5" t="s">
        <v>171</v>
      </c>
      <c r="T55" s="5" t="s">
        <v>164</v>
      </c>
      <c r="U55" s="5" t="s">
        <v>172</v>
      </c>
      <c r="V55" s="5" t="s">
        <v>305</v>
      </c>
      <c r="W55" s="2">
        <f t="shared" ref="W55:W65" si="6">AVERAGE(AC55:AE55)</f>
        <v>405.09951799999999</v>
      </c>
      <c r="X55" s="2">
        <f t="shared" ref="X55:X65" si="7">AVERAGE(AM55:AO55)</f>
        <v>609.21557786666665</v>
      </c>
      <c r="Y55" s="2">
        <f t="shared" ref="Y55:Y65" si="8">AVERAGE(AY55:BA55)</f>
        <v>792.01235413333325</v>
      </c>
      <c r="Z55" s="2">
        <f t="shared" ref="Z55:Z65" si="9">AVERAGE(BK55:BM55)</f>
        <v>1003.3854668</v>
      </c>
      <c r="AA55" s="2">
        <f t="shared" ref="AA55:AA65" si="10">AVERAGE(BW55:BY55)</f>
        <v>1298.2054546500001</v>
      </c>
      <c r="AB55" s="2">
        <f t="shared" ref="AB55:AB65" si="11">AVERAGE(CB55:CD55)</f>
        <v>1442.6109775537104</v>
      </c>
      <c r="AC55" s="2">
        <f>Data!F60</f>
        <v>376.36682100000002</v>
      </c>
      <c r="AD55" s="2">
        <f>Data!G60</f>
        <v>400.614529</v>
      </c>
      <c r="AE55" s="2">
        <f>Data!H60</f>
        <v>438.317204</v>
      </c>
      <c r="AF55" s="2">
        <f>Data!I60</f>
        <v>453.71572700000002</v>
      </c>
      <c r="AG55" s="2">
        <f>Data!J60</f>
        <v>491.74057299999998</v>
      </c>
      <c r="AH55" s="2">
        <f>Data!K60</f>
        <v>507.14493060000001</v>
      </c>
      <c r="AI55" s="2">
        <f>Data!L60</f>
        <v>525.62773699999991</v>
      </c>
      <c r="AJ55" s="2">
        <f>Data!M60</f>
        <v>528.93360259999997</v>
      </c>
      <c r="AK55" s="2">
        <f>Data!N60</f>
        <v>518.40891820000002</v>
      </c>
      <c r="AL55" s="2">
        <f>Data!O60</f>
        <v>537.22259499999996</v>
      </c>
      <c r="AM55" s="2">
        <f>Data!P60</f>
        <v>595.07427659999996</v>
      </c>
      <c r="AN55" s="2">
        <f>Data!Q60</f>
        <v>617.789219</v>
      </c>
      <c r="AO55" s="2">
        <f>Data!R60</f>
        <v>614.78323799999998</v>
      </c>
      <c r="AP55" s="2">
        <f>Data!S60</f>
        <v>630.84569099999999</v>
      </c>
      <c r="AQ55" s="2">
        <f>Data!T60</f>
        <v>627.30306880000001</v>
      </c>
      <c r="AR55" s="2">
        <f>Data!U60</f>
        <v>621.545118</v>
      </c>
      <c r="AS55" s="2">
        <f>Data!V60</f>
        <v>643.45371739999996</v>
      </c>
      <c r="AT55" s="2">
        <f>Data!W60</f>
        <v>664.92643179999993</v>
      </c>
      <c r="AU55" s="2">
        <f>Data!X60</f>
        <v>721.45978099999991</v>
      </c>
      <c r="AV55" s="2">
        <f>Data!Y60</f>
        <v>756.01403300000004</v>
      </c>
      <c r="AW55" s="2">
        <f>Data!Z60</f>
        <v>748.90503699999999</v>
      </c>
      <c r="AX55" s="2">
        <f>Data!AA60</f>
        <v>744.36826899999994</v>
      </c>
      <c r="AY55" s="2">
        <f>Data!AB60</f>
        <v>770.24791299999993</v>
      </c>
      <c r="AZ55" s="2">
        <f>Data!AC60</f>
        <v>790.75503159999994</v>
      </c>
      <c r="BA55" s="2">
        <f>Data!AD60</f>
        <v>815.03411779999999</v>
      </c>
      <c r="BB55" s="2">
        <f>Data!AE60</f>
        <v>836.06100979999997</v>
      </c>
      <c r="BC55" s="2">
        <f>Data!AF60</f>
        <v>855.73167000000001</v>
      </c>
      <c r="BD55" s="2">
        <f>Data!AG60</f>
        <v>884.32174600000008</v>
      </c>
      <c r="BE55" s="2">
        <f>Data!AH60</f>
        <v>901.13987699999996</v>
      </c>
      <c r="BF55" s="2">
        <f>Data!AI60</f>
        <v>916.67530899999997</v>
      </c>
      <c r="BG55" s="2">
        <f>Data!AJ60</f>
        <v>927.26191159999996</v>
      </c>
      <c r="BH55" s="2">
        <f>Data!AK60</f>
        <v>947.73433200000011</v>
      </c>
      <c r="BI55" s="2">
        <f>Data!AL60</f>
        <v>967.484915</v>
      </c>
      <c r="BJ55" s="2">
        <f>Data!AM60</f>
        <v>993.513462</v>
      </c>
      <c r="BK55" s="2">
        <f>Data!AN60</f>
        <v>1004.8116534</v>
      </c>
      <c r="BL55" s="2">
        <f>Data!AO60</f>
        <v>1003.4406</v>
      </c>
      <c r="BM55" s="2">
        <f>Data!AP60</f>
        <v>1001.904147</v>
      </c>
      <c r="BN55" s="2">
        <f>Data!AQ60</f>
        <v>1059.2427930000001</v>
      </c>
      <c r="BO55" s="2">
        <f>Data!AR60</f>
        <v>1092.5005660000002</v>
      </c>
      <c r="BP55" s="2">
        <f>Data!AS60</f>
        <v>1103.8596143</v>
      </c>
      <c r="BQ55" s="2">
        <f>Data!AT60</f>
        <v>1106.0135719999998</v>
      </c>
      <c r="BR55" s="2">
        <f>Data!AU60</f>
        <v>1136.4585910999999</v>
      </c>
      <c r="BS55" s="2">
        <f>Data!AV60</f>
        <v>1175.9309178999999</v>
      </c>
      <c r="BT55" s="2">
        <f>Data!AW60</f>
        <v>1189.6597390000002</v>
      </c>
      <c r="BU55" s="2">
        <f>Data!AX60</f>
        <v>1206.8998079999999</v>
      </c>
      <c r="BV55" s="2">
        <f>Data!AY60</f>
        <v>1234.9959140000001</v>
      </c>
      <c r="BW55" s="2">
        <f>Data!AZ60</f>
        <v>1267.69262525</v>
      </c>
      <c r="BX55" s="2">
        <f>Data!BA60</f>
        <v>1302.9652560999998</v>
      </c>
      <c r="BY55" s="2">
        <f>Data!BB60</f>
        <v>1323.9584826</v>
      </c>
      <c r="BZ55" s="2">
        <f>Data!BC60</f>
        <v>1388.0431373000001</v>
      </c>
      <c r="CA55" s="2">
        <f>Data!BD60</f>
        <v>1392.3796542</v>
      </c>
      <c r="CB55" s="2">
        <f>Data!BE60</f>
        <v>1430.9314068699998</v>
      </c>
      <c r="CC55" s="2">
        <f>Data!BF60</f>
        <v>1451.85688938</v>
      </c>
      <c r="CD55" s="58">
        <f>Data!BG60</f>
        <v>1445.0446364111315</v>
      </c>
    </row>
    <row r="56" spans="1:82" x14ac:dyDescent="0.2">
      <c r="A56" s="118" t="s">
        <v>2</v>
      </c>
      <c r="B56" s="120">
        <f>(100*(EXP(LN(Z54/Y54)/($Z$10-$Y$10)))-100)/100</f>
        <v>5.9656484886620835E-3</v>
      </c>
      <c r="C56" s="120">
        <f>(100*(EXP(LN(Z58/Y58)/($Z$10-$Y$10)))-100)/100</f>
        <v>3.1504430676470461E-3</v>
      </c>
      <c r="D56" s="130">
        <f>AVERAGE(BA62:BM62)</f>
        <v>52.298945354615384</v>
      </c>
      <c r="E56" s="120">
        <f>D56/($D$58+$D$66+$D$74+$D$82)</f>
        <v>5.8117890603530314E-2</v>
      </c>
      <c r="R56" s="5" t="s">
        <v>301</v>
      </c>
      <c r="S56" s="5" t="s">
        <v>175</v>
      </c>
      <c r="T56" s="5" t="s">
        <v>164</v>
      </c>
      <c r="U56" s="5" t="s">
        <v>176</v>
      </c>
      <c r="V56" s="5" t="s">
        <v>305</v>
      </c>
      <c r="W56" s="2">
        <f t="shared" si="6"/>
        <v>7326.0539933333339</v>
      </c>
      <c r="X56" s="2">
        <f t="shared" si="7"/>
        <v>12770.487293333334</v>
      </c>
      <c r="Y56" s="2">
        <f t="shared" si="8"/>
        <v>22117.76701333333</v>
      </c>
      <c r="Z56" s="2">
        <f t="shared" si="9"/>
        <v>37918.930856666666</v>
      </c>
      <c r="AA56" s="2">
        <f t="shared" si="10"/>
        <v>57316.08638666667</v>
      </c>
      <c r="AB56" s="2">
        <f t="shared" si="11"/>
        <v>64808.056645000004</v>
      </c>
      <c r="AC56" s="2">
        <f>Data!F63</f>
        <v>7014.5807999999997</v>
      </c>
      <c r="AD56" s="2">
        <f>Data!G63</f>
        <v>7288.3628699999999</v>
      </c>
      <c r="AE56" s="2">
        <f>Data!H63</f>
        <v>7675.2183099999993</v>
      </c>
      <c r="AF56" s="2">
        <f>Data!I63</f>
        <v>7970.1132099999995</v>
      </c>
      <c r="AG56" s="2">
        <f>Data!J63</f>
        <v>8622.7124000000003</v>
      </c>
      <c r="AH56" s="2">
        <f>Data!K63</f>
        <v>8809.7593000000015</v>
      </c>
      <c r="AI56" s="2">
        <f>Data!L63</f>
        <v>9716.5665100000006</v>
      </c>
      <c r="AJ56" s="2">
        <f>Data!M63</f>
        <v>10033.86536</v>
      </c>
      <c r="AK56" s="2">
        <f>Data!N63</f>
        <v>10730.34042</v>
      </c>
      <c r="AL56" s="2">
        <f>Data!O63</f>
        <v>11652.66063</v>
      </c>
      <c r="AM56" s="2">
        <f>Data!P63</f>
        <v>12048.34974</v>
      </c>
      <c r="AN56" s="2">
        <f>Data!Q63</f>
        <v>12845.199369999998</v>
      </c>
      <c r="AO56" s="2">
        <f>Data!R63</f>
        <v>13417.912769999999</v>
      </c>
      <c r="AP56" s="2">
        <f>Data!S63</f>
        <v>13927.26678</v>
      </c>
      <c r="AQ56" s="2">
        <f>Data!T63</f>
        <v>14105.575279999999</v>
      </c>
      <c r="AR56" s="2">
        <f>Data!U63</f>
        <v>15048.72639</v>
      </c>
      <c r="AS56" s="2">
        <f>Data!V63</f>
        <v>15985.439890000001</v>
      </c>
      <c r="AT56" s="2">
        <f>Data!W63</f>
        <v>17045.40437</v>
      </c>
      <c r="AU56" s="2">
        <f>Data!X63</f>
        <v>18353.27133</v>
      </c>
      <c r="AV56" s="2">
        <f>Data!Y63</f>
        <v>19319.09878</v>
      </c>
      <c r="AW56" s="2">
        <f>Data!Z63</f>
        <v>20318.509530000003</v>
      </c>
      <c r="AX56" s="2">
        <f>Data!AA63</f>
        <v>21023.380010000001</v>
      </c>
      <c r="AY56" s="2">
        <f>Data!AB63</f>
        <v>21534.132980000002</v>
      </c>
      <c r="AZ56" s="2">
        <f>Data!AC63</f>
        <v>21931.693039999998</v>
      </c>
      <c r="BA56" s="2">
        <f>Data!AD63</f>
        <v>22887.475019999998</v>
      </c>
      <c r="BB56" s="2">
        <f>Data!AE63</f>
        <v>24075.977129999999</v>
      </c>
      <c r="BC56" s="2">
        <f>Data!AF63</f>
        <v>25874.22136</v>
      </c>
      <c r="BD56" s="2">
        <f>Data!AG63</f>
        <v>26903.914140000001</v>
      </c>
      <c r="BE56" s="2">
        <f>Data!AH63</f>
        <v>27330.602500000001</v>
      </c>
      <c r="BF56" s="2">
        <f>Data!AI63</f>
        <v>28786.885999999999</v>
      </c>
      <c r="BG56" s="2">
        <f>Data!AJ63</f>
        <v>29997.972000000002</v>
      </c>
      <c r="BH56" s="2">
        <f>Data!AK63</f>
        <v>31123.25</v>
      </c>
      <c r="BI56" s="2">
        <f>Data!AL63</f>
        <v>32771.256000000001</v>
      </c>
      <c r="BJ56" s="2">
        <f>Data!AM63</f>
        <v>34225.677000000003</v>
      </c>
      <c r="BK56" s="2">
        <f>Data!AN63</f>
        <v>36765.603179999998</v>
      </c>
      <c r="BL56" s="2">
        <f>Data!AO63</f>
        <v>37756.06194</v>
      </c>
      <c r="BM56" s="2">
        <f>Data!AP63</f>
        <v>39235.12745</v>
      </c>
      <c r="BN56" s="2">
        <f>Data!AQ63</f>
        <v>40091.447439999996</v>
      </c>
      <c r="BO56" s="2">
        <f>Data!AR63</f>
        <v>42218.416560000005</v>
      </c>
      <c r="BP56" s="2">
        <f>Data!AS63</f>
        <v>43724.998209999998</v>
      </c>
      <c r="BQ56" s="2">
        <f>Data!AT63</f>
        <v>45356.595840000002</v>
      </c>
      <c r="BR56" s="2">
        <f>Data!AU63</f>
        <v>46896.296280000002</v>
      </c>
      <c r="BS56" s="2">
        <f>Data!AV63</f>
        <v>47686.544700000006</v>
      </c>
      <c r="BT56" s="2">
        <f>Data!AW63</f>
        <v>48627.651439999994</v>
      </c>
      <c r="BU56" s="2">
        <f>Data!AX63</f>
        <v>50933.236219999999</v>
      </c>
      <c r="BV56" s="2">
        <f>Data!AY63</f>
        <v>51692.405020000006</v>
      </c>
      <c r="BW56" s="2">
        <f>Data!AZ63</f>
        <v>54944.137000000002</v>
      </c>
      <c r="BX56" s="2">
        <f>Data!BA63</f>
        <v>57577.163810000005</v>
      </c>
      <c r="BY56" s="2">
        <f>Data!BB63</f>
        <v>59426.958350000001</v>
      </c>
      <c r="BZ56" s="2">
        <f>Data!BC63</f>
        <v>60609.640429999999</v>
      </c>
      <c r="CA56" s="2">
        <f>Data!BD63</f>
        <v>62415.325570000001</v>
      </c>
      <c r="CB56" s="2">
        <f>Data!BE63</f>
        <v>64191.655409999999</v>
      </c>
      <c r="CC56" s="2">
        <f>Data!BF63</f>
        <v>65424.457880000002</v>
      </c>
      <c r="CD56" s="58"/>
    </row>
    <row r="57" spans="1:82" x14ac:dyDescent="0.2">
      <c r="A57" s="118" t="s">
        <v>3</v>
      </c>
      <c r="B57" s="120">
        <f>(100*(EXP(LN(AA54/Z54)/($AA$10-$Z$10)))-100)/100</f>
        <v>9.5309888261361671E-3</v>
      </c>
      <c r="C57" s="120">
        <f>(100*(EXP(LN(AA58/Z58)/($AA$10-$Z$10)))-100)/100</f>
        <v>2.8567289388109884E-3</v>
      </c>
      <c r="D57" s="130">
        <f>AVERAGE(BM62:BY62)</f>
        <v>58.089157880000002</v>
      </c>
      <c r="E57" s="120">
        <f>D57/($D$58+$D$66+$D$74+$D$82)</f>
        <v>6.4552340396728622E-2</v>
      </c>
      <c r="F57" s="138"/>
      <c r="R57" s="6" t="s">
        <v>306</v>
      </c>
      <c r="S57" s="6" t="s">
        <v>196</v>
      </c>
      <c r="T57" s="6" t="s">
        <v>164</v>
      </c>
      <c r="U57" s="6" t="s">
        <v>351</v>
      </c>
      <c r="V57" s="6" t="s">
        <v>306</v>
      </c>
      <c r="W57" s="3">
        <f t="shared" si="6"/>
        <v>177.00819533333333</v>
      </c>
      <c r="X57" s="3">
        <f t="shared" si="7"/>
        <v>188.29047866666667</v>
      </c>
      <c r="Y57" s="3">
        <f t="shared" si="8"/>
        <v>216.324761</v>
      </c>
      <c r="Z57" s="3">
        <f t="shared" si="9"/>
        <v>220.84536266666666</v>
      </c>
      <c r="AA57" s="3">
        <f t="shared" si="10"/>
        <v>253.93753533333336</v>
      </c>
      <c r="AB57" s="3">
        <f t="shared" si="11"/>
        <v>272.02893617820291</v>
      </c>
      <c r="AC57" s="3">
        <v>177.33455699999999</v>
      </c>
      <c r="AD57" s="3">
        <v>176.57224400000001</v>
      </c>
      <c r="AE57" s="3">
        <v>177.117785</v>
      </c>
      <c r="AF57" s="3">
        <v>175.92767699999999</v>
      </c>
      <c r="AG57" s="3">
        <v>176.79488499999999</v>
      </c>
      <c r="AH57" s="3">
        <v>184.186306</v>
      </c>
      <c r="AI57" s="3">
        <v>183.648552</v>
      </c>
      <c r="AJ57" s="3">
        <v>186.15042399999999</v>
      </c>
      <c r="AK57" s="3">
        <v>187.19735800000001</v>
      </c>
      <c r="AL57" s="3">
        <v>184.79628099999999</v>
      </c>
      <c r="AM57" s="3">
        <v>186.78614300000001</v>
      </c>
      <c r="AN57" s="3">
        <v>189.67049</v>
      </c>
      <c r="AO57" s="3">
        <v>188.41480300000001</v>
      </c>
      <c r="AP57" s="3">
        <v>191.664627</v>
      </c>
      <c r="AQ57" s="3">
        <v>194.909493</v>
      </c>
      <c r="AR57" s="3">
        <v>197.40792200000001</v>
      </c>
      <c r="AS57" s="3">
        <v>200.676806</v>
      </c>
      <c r="AT57" s="3">
        <v>203.163678</v>
      </c>
      <c r="AU57" s="3">
        <v>207.24447599999999</v>
      </c>
      <c r="AV57" s="3">
        <v>210.26190600000001</v>
      </c>
      <c r="AW57" s="3">
        <v>212.119923</v>
      </c>
      <c r="AX57" s="3">
        <v>213.21778800000001</v>
      </c>
      <c r="AY57" s="3">
        <v>215.651397</v>
      </c>
      <c r="AZ57" s="3">
        <v>216.368694</v>
      </c>
      <c r="BA57" s="3">
        <v>216.95419200000001</v>
      </c>
      <c r="BB57" s="3">
        <v>220.53723299999999</v>
      </c>
      <c r="BC57" s="3">
        <v>220.439302</v>
      </c>
      <c r="BD57" s="3">
        <v>220.26109600000001</v>
      </c>
      <c r="BE57" s="3">
        <v>222.010096</v>
      </c>
      <c r="BF57" s="3">
        <v>223.05865900000001</v>
      </c>
      <c r="BG57" s="3">
        <v>222.73503700000001</v>
      </c>
      <c r="BH57" s="3">
        <v>221.95577599999999</v>
      </c>
      <c r="BI57" s="3">
        <v>220.540515</v>
      </c>
      <c r="BJ57" s="3">
        <v>222.57804200000001</v>
      </c>
      <c r="BK57" s="3">
        <v>222.46965399999999</v>
      </c>
      <c r="BL57" s="3">
        <v>220.44102100000001</v>
      </c>
      <c r="BM57" s="3">
        <v>219.62541300000001</v>
      </c>
      <c r="BN57" s="3">
        <v>219.46479500000001</v>
      </c>
      <c r="BO57" s="3">
        <v>220.40513799999999</v>
      </c>
      <c r="BP57" s="3">
        <v>220.039377</v>
      </c>
      <c r="BQ57" s="3">
        <v>221.85942800000001</v>
      </c>
      <c r="BR57" s="3">
        <v>224.393192</v>
      </c>
      <c r="BS57" s="3">
        <v>232.14931799999999</v>
      </c>
      <c r="BT57" s="3">
        <v>235.59993800000001</v>
      </c>
      <c r="BU57" s="3">
        <v>239.99807899999999</v>
      </c>
      <c r="BV57" s="3">
        <v>243.335351</v>
      </c>
      <c r="BW57" s="3">
        <v>249.47126700000001</v>
      </c>
      <c r="BX57" s="3">
        <v>252.43158500000001</v>
      </c>
      <c r="BY57" s="3">
        <v>259.90975400000002</v>
      </c>
      <c r="BZ57" s="3">
        <v>263.17144500000001</v>
      </c>
      <c r="CA57" s="3">
        <v>268.00267200000002</v>
      </c>
      <c r="CB57" s="3">
        <v>268.727507</v>
      </c>
      <c r="CC57" s="3">
        <v>270.84820999999999</v>
      </c>
      <c r="CD57" s="104">
        <v>276.51109153460879</v>
      </c>
    </row>
    <row r="58" spans="1:82" x14ac:dyDescent="0.2">
      <c r="A58" s="121" t="s">
        <v>9</v>
      </c>
      <c r="B58" s="103">
        <f>(100*(EXP(LN(AB54/AA54)/($AB$10-$AA$10)))-100)/100</f>
        <v>2.054010135938711E-3</v>
      </c>
      <c r="C58" s="103">
        <f>(100*(EXP(LN(AB58/AA58)/($AB$10-$AA$10)))-100)/100</f>
        <v>2.3026105809394438E-3</v>
      </c>
      <c r="D58" s="131">
        <f>AVERAGE(BY62:CD62)</f>
        <v>63.320078929642705</v>
      </c>
      <c r="E58" s="103">
        <f>D58/($D$58+$D$66+$D$74+$D$82)</f>
        <v>7.0365270184461121E-2</v>
      </c>
      <c r="F58" s="137">
        <f>D58/($D$58+$D$66+$D$74)</f>
        <v>0.22844522273790124</v>
      </c>
      <c r="R58" s="4" t="s">
        <v>307</v>
      </c>
      <c r="S58" s="4" t="s">
        <v>162</v>
      </c>
      <c r="T58" s="4" t="s">
        <v>169</v>
      </c>
      <c r="U58" s="4" t="s">
        <v>165</v>
      </c>
      <c r="V58" s="4" t="s">
        <v>170</v>
      </c>
      <c r="W58" s="1">
        <f t="shared" si="6"/>
        <v>159.22066666666669</v>
      </c>
      <c r="X58" s="1">
        <f t="shared" si="7"/>
        <v>188.57933333333335</v>
      </c>
      <c r="Y58" s="1">
        <f t="shared" si="8"/>
        <v>197.553</v>
      </c>
      <c r="Z58" s="1">
        <f t="shared" si="9"/>
        <v>205.15233333333333</v>
      </c>
      <c r="AA58" s="1">
        <f t="shared" si="10"/>
        <v>212.29666666666665</v>
      </c>
      <c r="AB58" s="1">
        <f t="shared" si="11"/>
        <v>214.75213137167984</v>
      </c>
      <c r="AC58" s="1">
        <f>Data!F58</f>
        <v>160.06700000000001</v>
      </c>
      <c r="AD58" s="1">
        <f>Data!G58</f>
        <v>158.44999999999999</v>
      </c>
      <c r="AE58" s="1">
        <f>Data!H58</f>
        <v>159.14500000000001</v>
      </c>
      <c r="AF58" s="1">
        <f>Data!I58</f>
        <v>163.083</v>
      </c>
      <c r="AG58" s="1">
        <f>Data!J58</f>
        <v>166.26</v>
      </c>
      <c r="AH58" s="1">
        <f>Data!K58</f>
        <v>170.55500000000001</v>
      </c>
      <c r="AI58" s="1">
        <f>Data!L58</f>
        <v>172.32900000000001</v>
      </c>
      <c r="AJ58" s="1">
        <f>Data!M58</f>
        <v>175.136</v>
      </c>
      <c r="AK58" s="1">
        <f>Data!N58</f>
        <v>179.16800000000001</v>
      </c>
      <c r="AL58" s="1">
        <f>Data!O58</f>
        <v>182.173</v>
      </c>
      <c r="AM58" s="1">
        <f>Data!P58</f>
        <v>186.29400000000001</v>
      </c>
      <c r="AN58" s="1">
        <f>Data!Q58</f>
        <v>188.94800000000001</v>
      </c>
      <c r="AO58" s="1">
        <f>Data!R58</f>
        <v>190.49600000000001</v>
      </c>
      <c r="AP58" s="1">
        <f>Data!S58</f>
        <v>192.92099999999999</v>
      </c>
      <c r="AQ58" s="1">
        <f>Data!T58</f>
        <v>187.78199999999998</v>
      </c>
      <c r="AR58" s="1">
        <f>Data!U58</f>
        <v>189.48399999999998</v>
      </c>
      <c r="AS58" s="1">
        <f>Data!V58</f>
        <v>190.684</v>
      </c>
      <c r="AT58" s="1">
        <f>Data!W58</f>
        <v>191.636</v>
      </c>
      <c r="AU58" s="1">
        <f>Data!X58</f>
        <v>193.173</v>
      </c>
      <c r="AV58" s="1">
        <f>Data!Y58</f>
        <v>193.93800000000002</v>
      </c>
      <c r="AW58" s="1">
        <f>Data!Z58</f>
        <v>193.81400000000002</v>
      </c>
      <c r="AX58" s="1">
        <f>Data!AA58</f>
        <v>192.51</v>
      </c>
      <c r="AY58" s="1">
        <f>Data!AB58</f>
        <v>196.03800000000001</v>
      </c>
      <c r="AZ58" s="1">
        <f>Data!AC58</f>
        <v>196.83699999999999</v>
      </c>
      <c r="BA58" s="1">
        <f>Data!AD58</f>
        <v>199.78399999999999</v>
      </c>
      <c r="BB58" s="1">
        <f>Data!AE58</f>
        <v>201.072</v>
      </c>
      <c r="BC58" s="1">
        <f>Data!AF58</f>
        <v>203.24200000000002</v>
      </c>
      <c r="BD58" s="1">
        <f>Data!AG58</f>
        <v>205.61999999999998</v>
      </c>
      <c r="BE58" s="1">
        <f>Data!AH58</f>
        <v>206.26100000000002</v>
      </c>
      <c r="BF58" s="1">
        <f>Data!AI58</f>
        <v>208.51799999999997</v>
      </c>
      <c r="BG58" s="1">
        <f>Data!AJ58</f>
        <v>209.56799999999998</v>
      </c>
      <c r="BH58" s="1">
        <f>Data!AK58</f>
        <v>207.602</v>
      </c>
      <c r="BI58" s="1">
        <f>Data!AL58</f>
        <v>204.89099999999999</v>
      </c>
      <c r="BJ58" s="1">
        <f>Data!AM58</f>
        <v>204.37700000000001</v>
      </c>
      <c r="BK58" s="1">
        <f>Data!AN58</f>
        <v>204.63900000000001</v>
      </c>
      <c r="BL58" s="1">
        <f>Data!AO58</f>
        <v>207.11399999999998</v>
      </c>
      <c r="BM58" s="1">
        <f>Data!AP58</f>
        <v>203.70400000000001</v>
      </c>
      <c r="BN58" s="1">
        <f>Data!AQ58</f>
        <v>202.49100000000001</v>
      </c>
      <c r="BO58" s="1">
        <f>Data!AR58</f>
        <v>205.02600000000001</v>
      </c>
      <c r="BP58" s="1">
        <f>Data!AS58</f>
        <v>206.32399999999998</v>
      </c>
      <c r="BQ58" s="1">
        <f>Data!AT58</f>
        <v>206.31300000000002</v>
      </c>
      <c r="BR58" s="1">
        <f>Data!AU58</f>
        <v>208.471</v>
      </c>
      <c r="BS58" s="1">
        <f>Data!AV58</f>
        <v>205.27199999999999</v>
      </c>
      <c r="BT58" s="1">
        <f>Data!AW58</f>
        <v>206.31599999999997</v>
      </c>
      <c r="BU58" s="1">
        <f>Data!AX58</f>
        <v>208.637</v>
      </c>
      <c r="BV58" s="1">
        <f>Data!AY58</f>
        <v>211.68099999999998</v>
      </c>
      <c r="BW58" s="1">
        <f>Data!AZ58</f>
        <v>213.23699999999999</v>
      </c>
      <c r="BX58" s="1">
        <f>Data!BA58</f>
        <v>212.31100000000001</v>
      </c>
      <c r="BY58" s="1">
        <f>Data!BB58</f>
        <v>211.34200000000001</v>
      </c>
      <c r="BZ58" s="1">
        <f>Data!BC58</f>
        <v>212.88299999999998</v>
      </c>
      <c r="CA58" s="1">
        <f>Data!BD58</f>
        <v>212.738</v>
      </c>
      <c r="CB58" s="1">
        <f>Data!BE58</f>
        <v>213.81</v>
      </c>
      <c r="CC58" s="1">
        <f>Data!BF58</f>
        <v>214.13600000000002</v>
      </c>
      <c r="CD58" s="51">
        <f>Data!BG58</f>
        <v>216.31039411503949</v>
      </c>
    </row>
    <row r="59" spans="1:82" x14ac:dyDescent="0.2">
      <c r="F59" s="139">
        <f>F58/F66</f>
        <v>0.57574440150091166</v>
      </c>
      <c r="R59" s="5" t="s">
        <v>307</v>
      </c>
      <c r="S59" s="5" t="s">
        <v>171</v>
      </c>
      <c r="T59" s="5" t="s">
        <v>169</v>
      </c>
      <c r="U59" s="5" t="s">
        <v>172</v>
      </c>
      <c r="V59" s="5" t="s">
        <v>170</v>
      </c>
      <c r="W59" s="2">
        <f t="shared" si="6"/>
        <v>64.905333333333331</v>
      </c>
      <c r="X59" s="2">
        <f t="shared" si="7"/>
        <v>65.943333333333342</v>
      </c>
      <c r="Y59" s="2">
        <f t="shared" si="8"/>
        <v>72.768999999999991</v>
      </c>
      <c r="Z59" s="2">
        <f t="shared" si="9"/>
        <v>77.403999999999996</v>
      </c>
      <c r="AA59" s="2">
        <f t="shared" si="10"/>
        <v>79.055333333333337</v>
      </c>
      <c r="AB59" s="2">
        <f t="shared" si="11"/>
        <v>78.403963112512287</v>
      </c>
      <c r="AC59" s="2">
        <f>Data!F61</f>
        <v>65.757000000000005</v>
      </c>
      <c r="AD59" s="2">
        <f>Data!G61</f>
        <v>65.039999999999992</v>
      </c>
      <c r="AE59" s="2">
        <f>Data!H61</f>
        <v>63.919000000000004</v>
      </c>
      <c r="AF59" s="2">
        <f>Data!I61</f>
        <v>63.208000000000006</v>
      </c>
      <c r="AG59" s="2">
        <f>Data!J61</f>
        <v>63.622</v>
      </c>
      <c r="AH59" s="2">
        <f>Data!K61</f>
        <v>63.911999999999999</v>
      </c>
      <c r="AI59" s="2">
        <f>Data!L61</f>
        <v>64.427999999999997</v>
      </c>
      <c r="AJ59" s="2">
        <f>Data!M61</f>
        <v>65.042000000000002</v>
      </c>
      <c r="AK59" s="2">
        <f>Data!N61</f>
        <v>65.820999999999998</v>
      </c>
      <c r="AL59" s="2">
        <f>Data!O61</f>
        <v>66.63300000000001</v>
      </c>
      <c r="AM59" s="2">
        <f>Data!P61</f>
        <v>66.241</v>
      </c>
      <c r="AN59" s="2">
        <f>Data!Q61</f>
        <v>65.75800000000001</v>
      </c>
      <c r="AO59" s="2">
        <f>Data!R61</f>
        <v>65.830999999999989</v>
      </c>
      <c r="AP59" s="2">
        <f>Data!S61</f>
        <v>67.262</v>
      </c>
      <c r="AQ59" s="2">
        <f>Data!T61</f>
        <v>66.429999999999993</v>
      </c>
      <c r="AR59" s="2">
        <f>Data!U61</f>
        <v>65.566000000000003</v>
      </c>
      <c r="AS59" s="2">
        <f>Data!V61</f>
        <v>66.748999999999995</v>
      </c>
      <c r="AT59" s="2">
        <f>Data!W61</f>
        <v>68.64500000000001</v>
      </c>
      <c r="AU59" s="2">
        <f>Data!X61</f>
        <v>69.424000000000007</v>
      </c>
      <c r="AV59" s="2">
        <f>Data!Y61</f>
        <v>69.676999999999992</v>
      </c>
      <c r="AW59" s="2">
        <f>Data!Z61</f>
        <v>70.760000000000005</v>
      </c>
      <c r="AX59" s="2">
        <f>Data!AA61</f>
        <v>71.467999999999989</v>
      </c>
      <c r="AY59" s="2">
        <f>Data!AB61</f>
        <v>72.027999999999992</v>
      </c>
      <c r="AZ59" s="2">
        <f>Data!AC61</f>
        <v>72.701999999999998</v>
      </c>
      <c r="BA59" s="2">
        <f>Data!AD61</f>
        <v>73.576999999999998</v>
      </c>
      <c r="BB59" s="2">
        <f>Data!AE61</f>
        <v>72.63</v>
      </c>
      <c r="BC59" s="2">
        <f>Data!AF61</f>
        <v>74.11699999999999</v>
      </c>
      <c r="BD59" s="2">
        <f>Data!AG61</f>
        <v>75.647999999999996</v>
      </c>
      <c r="BE59" s="2">
        <f>Data!AH61</f>
        <v>75.433000000000007</v>
      </c>
      <c r="BF59" s="2">
        <f>Data!AI61</f>
        <v>75.986999999999995</v>
      </c>
      <c r="BG59" s="2">
        <f>Data!AJ61</f>
        <v>76.09</v>
      </c>
      <c r="BH59" s="2">
        <f>Data!AK61</f>
        <v>76.328999999999994</v>
      </c>
      <c r="BI59" s="2">
        <f>Data!AL61</f>
        <v>76.271000000000001</v>
      </c>
      <c r="BJ59" s="2">
        <f>Data!AM61</f>
        <v>76.602000000000004</v>
      </c>
      <c r="BK59" s="2">
        <f>Data!AN61</f>
        <v>76.801999999999992</v>
      </c>
      <c r="BL59" s="2">
        <f>Data!AO61</f>
        <v>77.28</v>
      </c>
      <c r="BM59" s="2">
        <f>Data!AP61</f>
        <v>78.13</v>
      </c>
      <c r="BN59" s="2">
        <f>Data!AQ61</f>
        <v>78.50800000000001</v>
      </c>
      <c r="BO59" s="2">
        <f>Data!AR61</f>
        <v>77.344000000000008</v>
      </c>
      <c r="BP59" s="2">
        <f>Data!AS61</f>
        <v>77.941000000000003</v>
      </c>
      <c r="BQ59" s="2">
        <f>Data!AT61</f>
        <v>78.174999999999997</v>
      </c>
      <c r="BR59" s="2">
        <f>Data!AU61</f>
        <v>78.244</v>
      </c>
      <c r="BS59" s="2">
        <f>Data!AV61</f>
        <v>78.465999999999994</v>
      </c>
      <c r="BT59" s="2">
        <f>Data!AW61</f>
        <v>77.972999999999999</v>
      </c>
      <c r="BU59" s="2">
        <f>Data!AX61</f>
        <v>78.287000000000006</v>
      </c>
      <c r="BV59" s="2">
        <f>Data!AY61</f>
        <v>78.695000000000007</v>
      </c>
      <c r="BW59" s="2">
        <f>Data!AZ61</f>
        <v>78.876000000000005</v>
      </c>
      <c r="BX59" s="2">
        <f>Data!BA61</f>
        <v>79.00800000000001</v>
      </c>
      <c r="BY59" s="2">
        <f>Data!BB61</f>
        <v>79.282000000000011</v>
      </c>
      <c r="BZ59" s="2">
        <f>Data!BC61</f>
        <v>77.498000000000005</v>
      </c>
      <c r="CA59" s="2">
        <f>Data!BD61</f>
        <v>77.576999999999998</v>
      </c>
      <c r="CB59" s="2">
        <f>Data!BE61</f>
        <v>77.849999999999994</v>
      </c>
      <c r="CC59" s="2">
        <f>Data!BF61</f>
        <v>77.85499999999999</v>
      </c>
      <c r="CD59" s="58">
        <f>Data!BG61</f>
        <v>79.506889337536876</v>
      </c>
    </row>
    <row r="60" spans="1:82" ht="12.75" customHeight="1" x14ac:dyDescent="0.2">
      <c r="A60" s="196" t="s">
        <v>289</v>
      </c>
      <c r="B60" s="187" t="s">
        <v>171</v>
      </c>
      <c r="C60" s="187"/>
      <c r="D60" s="187"/>
      <c r="E60" s="188"/>
      <c r="F60" s="138"/>
      <c r="R60" s="5" t="s">
        <v>307</v>
      </c>
      <c r="S60" s="5" t="s">
        <v>175</v>
      </c>
      <c r="T60" s="5" t="s">
        <v>169</v>
      </c>
      <c r="U60" s="5" t="s">
        <v>176</v>
      </c>
      <c r="V60" s="5" t="s">
        <v>170</v>
      </c>
      <c r="W60" s="2">
        <f t="shared" si="6"/>
        <v>1.2697313333333333</v>
      </c>
      <c r="X60" s="2">
        <f t="shared" si="7"/>
        <v>1.3098493333333334</v>
      </c>
      <c r="Y60" s="2">
        <f t="shared" si="8"/>
        <v>1.3586646666666666</v>
      </c>
      <c r="Z60" s="2">
        <f t="shared" si="9"/>
        <v>1.4977326666666668</v>
      </c>
      <c r="AA60" s="2">
        <f t="shared" si="10"/>
        <v>1.6055736666666667</v>
      </c>
      <c r="AB60" s="2">
        <f t="shared" si="11"/>
        <v>1.6568080000000001</v>
      </c>
      <c r="AC60" s="2">
        <f>Data!F64</f>
        <v>1.2758659999999999</v>
      </c>
      <c r="AD60" s="2">
        <f>Data!G64</f>
        <v>1.263077</v>
      </c>
      <c r="AE60" s="2">
        <f>Data!H64</f>
        <v>1.270251</v>
      </c>
      <c r="AF60" s="2">
        <f>Data!I64</f>
        <v>1.2724420000000001</v>
      </c>
      <c r="AG60" s="2">
        <f>Data!J64</f>
        <v>1.2713020000000002</v>
      </c>
      <c r="AH60" s="2">
        <f>Data!K64</f>
        <v>1.3261240000000001</v>
      </c>
      <c r="AI60" s="2">
        <f>Data!L64</f>
        <v>1.274559</v>
      </c>
      <c r="AJ60" s="2">
        <f>Data!M64</f>
        <v>1.2740009999999999</v>
      </c>
      <c r="AK60" s="2">
        <f>Data!N64</f>
        <v>1.279803</v>
      </c>
      <c r="AL60" s="2">
        <f>Data!O64</f>
        <v>1.2955030000000001</v>
      </c>
      <c r="AM60" s="2">
        <f>Data!P64</f>
        <v>1.3057570000000001</v>
      </c>
      <c r="AN60" s="2">
        <f>Data!Q64</f>
        <v>1.310465</v>
      </c>
      <c r="AO60" s="2">
        <f>Data!R64</f>
        <v>1.313326</v>
      </c>
      <c r="AP60" s="2">
        <f>Data!S64</f>
        <v>1.3137969999999999</v>
      </c>
      <c r="AQ60" s="2">
        <f>Data!T64</f>
        <v>1.32392</v>
      </c>
      <c r="AR60" s="2">
        <f>Data!U64</f>
        <v>1.330757</v>
      </c>
      <c r="AS60" s="2">
        <f>Data!V64</f>
        <v>1.3281180000000001</v>
      </c>
      <c r="AT60" s="2">
        <f>Data!W64</f>
        <v>1.3320110000000001</v>
      </c>
      <c r="AU60" s="2">
        <f>Data!X64</f>
        <v>1.338055</v>
      </c>
      <c r="AV60" s="2">
        <f>Data!Y64</f>
        <v>1.343081</v>
      </c>
      <c r="AW60" s="2">
        <f>Data!Z64</f>
        <v>1.3539399999999999</v>
      </c>
      <c r="AX60" s="2">
        <f>Data!AA64</f>
        <v>1.353866</v>
      </c>
      <c r="AY60" s="2">
        <f>Data!AB64</f>
        <v>1.3560020000000002</v>
      </c>
      <c r="AZ60" s="2">
        <f>Data!AC64</f>
        <v>1.357621</v>
      </c>
      <c r="BA60" s="2">
        <f>Data!AD64</f>
        <v>1.362371</v>
      </c>
      <c r="BB60" s="2">
        <f>Data!AE64</f>
        <v>1.384002</v>
      </c>
      <c r="BC60" s="2">
        <f>Data!AF64</f>
        <v>1.3899680000000001</v>
      </c>
      <c r="BD60" s="2">
        <f>Data!AG64</f>
        <v>1.402331</v>
      </c>
      <c r="BE60" s="2">
        <f>Data!AH64</f>
        <v>1.4147459999999998</v>
      </c>
      <c r="BF60" s="2">
        <f>Data!AI64</f>
        <v>1.4241680000000001</v>
      </c>
      <c r="BG60" s="2">
        <f>Data!AJ64</f>
        <v>1.4403280000000001</v>
      </c>
      <c r="BH60" s="2">
        <f>Data!AK64</f>
        <v>1.459125</v>
      </c>
      <c r="BI60" s="2">
        <f>Data!AL64</f>
        <v>1.4679169999999999</v>
      </c>
      <c r="BJ60" s="2">
        <f>Data!AM64</f>
        <v>1.4868680000000001</v>
      </c>
      <c r="BK60" s="2">
        <f>Data!AN64</f>
        <v>1.485854</v>
      </c>
      <c r="BL60" s="2">
        <f>Data!AO64</f>
        <v>1.4878290000000001</v>
      </c>
      <c r="BM60" s="2">
        <f>Data!AP64</f>
        <v>1.5195149999999999</v>
      </c>
      <c r="BN60" s="2">
        <f>Data!AQ64</f>
        <v>1.5512090000000001</v>
      </c>
      <c r="BO60" s="2">
        <f>Data!AR64</f>
        <v>1.5441799999999999</v>
      </c>
      <c r="BP60" s="2">
        <f>Data!AS64</f>
        <v>1.568031</v>
      </c>
      <c r="BQ60" s="2">
        <f>Data!AT64</f>
        <v>1.5654270000000001</v>
      </c>
      <c r="BR60" s="2">
        <f>Data!AU64</f>
        <v>1.5744209999999998</v>
      </c>
      <c r="BS60" s="2">
        <f>Data!AV64</f>
        <v>1.5822579999999999</v>
      </c>
      <c r="BT60" s="2">
        <f>Data!AW64</f>
        <v>1.6105120000000002</v>
      </c>
      <c r="BU60" s="2">
        <f>Data!AX64</f>
        <v>1.586719</v>
      </c>
      <c r="BV60" s="2">
        <f>Data!AY64</f>
        <v>1.607378</v>
      </c>
      <c r="BW60" s="2">
        <f>Data!AZ64</f>
        <v>1.6069329999999999</v>
      </c>
      <c r="BX60" s="2">
        <f>Data!BA64</f>
        <v>1.609321</v>
      </c>
      <c r="BY60" s="2">
        <f>Data!BB64</f>
        <v>1.6004670000000001</v>
      </c>
      <c r="BZ60" s="2">
        <f>Data!BC64</f>
        <v>1.6376409999999999</v>
      </c>
      <c r="CA60" s="2">
        <f>Data!BD64</f>
        <v>1.64968</v>
      </c>
      <c r="CB60" s="2">
        <f>Data!BE64</f>
        <v>1.6526290000000001</v>
      </c>
      <c r="CC60" s="2">
        <f>Data!BF64</f>
        <v>1.660987</v>
      </c>
      <c r="CD60" s="58"/>
    </row>
    <row r="61" spans="1:82" x14ac:dyDescent="0.2">
      <c r="A61" s="197"/>
      <c r="B61" s="116" t="s">
        <v>301</v>
      </c>
      <c r="C61" s="117" t="s">
        <v>302</v>
      </c>
      <c r="D61" s="117" t="s">
        <v>303</v>
      </c>
      <c r="E61" s="117" t="s">
        <v>304</v>
      </c>
      <c r="F61" s="138"/>
      <c r="R61" s="6" t="s">
        <v>308</v>
      </c>
      <c r="S61" s="6" t="s">
        <v>196</v>
      </c>
      <c r="T61" s="6" t="s">
        <v>309</v>
      </c>
      <c r="U61" s="6" t="s">
        <v>351</v>
      </c>
      <c r="V61" s="6" t="s">
        <v>11</v>
      </c>
      <c r="W61" s="3">
        <f t="shared" si="6"/>
        <v>177.49</v>
      </c>
      <c r="X61" s="3">
        <f t="shared" si="7"/>
        <v>196.47666666666669</v>
      </c>
      <c r="Y61" s="3">
        <f t="shared" si="8"/>
        <v>209.82333333333335</v>
      </c>
      <c r="Z61" s="3">
        <f t="shared" si="9"/>
        <v>212.42</v>
      </c>
      <c r="AA61" s="3">
        <f t="shared" si="10"/>
        <v>230.26333333333332</v>
      </c>
      <c r="AB61" s="3">
        <f t="shared" si="11"/>
        <v>235.79525105015941</v>
      </c>
      <c r="AC61" s="3">
        <v>176.86</v>
      </c>
      <c r="AD61" s="3">
        <v>178.99</v>
      </c>
      <c r="AE61" s="3">
        <v>176.62</v>
      </c>
      <c r="AF61" s="3">
        <v>180.54</v>
      </c>
      <c r="AG61" s="3">
        <v>188.08</v>
      </c>
      <c r="AH61" s="3">
        <v>185.09</v>
      </c>
      <c r="AI61" s="3">
        <v>190.69</v>
      </c>
      <c r="AJ61" s="3">
        <v>192.07</v>
      </c>
      <c r="AK61" s="3">
        <v>191.39</v>
      </c>
      <c r="AL61" s="3">
        <v>194.42</v>
      </c>
      <c r="AM61" s="3">
        <v>193.42</v>
      </c>
      <c r="AN61" s="3">
        <v>195.65</v>
      </c>
      <c r="AO61" s="3">
        <v>200.36</v>
      </c>
      <c r="AP61" s="3">
        <v>200.64</v>
      </c>
      <c r="AQ61" s="3">
        <v>198.93</v>
      </c>
      <c r="AR61" s="3">
        <v>200.06</v>
      </c>
      <c r="AS61" s="3">
        <v>202.42</v>
      </c>
      <c r="AT61" s="3">
        <v>202.64</v>
      </c>
      <c r="AU61" s="3">
        <v>201.25</v>
      </c>
      <c r="AV61" s="3">
        <v>200.87</v>
      </c>
      <c r="AW61" s="3">
        <v>199.88</v>
      </c>
      <c r="AX61" s="3">
        <v>203.79</v>
      </c>
      <c r="AY61" s="3">
        <v>208.55</v>
      </c>
      <c r="AZ61" s="3">
        <v>209.45</v>
      </c>
      <c r="BA61" s="3">
        <v>211.47</v>
      </c>
      <c r="BB61" s="3">
        <v>211.61</v>
      </c>
      <c r="BC61" s="3">
        <v>211.29</v>
      </c>
      <c r="BD61" s="3">
        <v>214.01</v>
      </c>
      <c r="BE61" s="3">
        <v>214.75</v>
      </c>
      <c r="BF61" s="3">
        <v>215.31</v>
      </c>
      <c r="BG61" s="3">
        <v>211.5</v>
      </c>
      <c r="BH61" s="3">
        <v>208.03</v>
      </c>
      <c r="BI61" s="3">
        <v>209.21</v>
      </c>
      <c r="BJ61" s="3">
        <v>207.94</v>
      </c>
      <c r="BK61" s="3">
        <v>209.48</v>
      </c>
      <c r="BL61" s="3">
        <v>213.01</v>
      </c>
      <c r="BM61" s="3">
        <v>214.77</v>
      </c>
      <c r="BN61" s="3">
        <v>217.69</v>
      </c>
      <c r="BO61" s="3">
        <v>220.58</v>
      </c>
      <c r="BP61" s="3">
        <v>223.99</v>
      </c>
      <c r="BQ61" s="3">
        <v>225.17</v>
      </c>
      <c r="BR61" s="3">
        <v>228.16</v>
      </c>
      <c r="BS61" s="3">
        <v>223.9</v>
      </c>
      <c r="BT61" s="3">
        <v>224.82</v>
      </c>
      <c r="BU61" s="3">
        <v>227.58</v>
      </c>
      <c r="BV61" s="3">
        <v>231.53</v>
      </c>
      <c r="BW61" s="3">
        <v>230.52</v>
      </c>
      <c r="BX61" s="3">
        <v>232.65</v>
      </c>
      <c r="BY61" s="3">
        <v>227.62</v>
      </c>
      <c r="BZ61" s="3">
        <v>229.19</v>
      </c>
      <c r="CA61" s="3">
        <v>230.21</v>
      </c>
      <c r="CB61" s="3">
        <v>234.51</v>
      </c>
      <c r="CC61" s="3">
        <v>234.66</v>
      </c>
      <c r="CD61" s="104">
        <f>(CD65/CD57)*100</f>
        <v>238.21575315047818</v>
      </c>
    </row>
    <row r="62" spans="1:82" x14ac:dyDescent="0.2">
      <c r="A62" s="118" t="s">
        <v>0</v>
      </c>
      <c r="B62" s="119">
        <f>(100*(EXP(LN(X55/W55)/($X$10-$W$10)))-100)/100</f>
        <v>3.4588006321638998E-2</v>
      </c>
      <c r="C62" s="119">
        <f>(100*(EXP(LN(X59/W59)/($X$10-$W$10)))-100)/100</f>
        <v>1.3230402239294392E-3</v>
      </c>
      <c r="D62" s="129">
        <f>AVERAGE(AC63:AO63)</f>
        <v>33.069208419230762</v>
      </c>
      <c r="E62" s="119">
        <f>D62/($D$58+$D$66+$D$74+$D$82)</f>
        <v>3.6748592619269486E-2</v>
      </c>
      <c r="F62" s="138"/>
      <c r="R62" s="4" t="s">
        <v>310</v>
      </c>
      <c r="S62" s="4" t="s">
        <v>162</v>
      </c>
      <c r="T62" s="4" t="s">
        <v>113</v>
      </c>
      <c r="U62" s="4" t="s">
        <v>165</v>
      </c>
      <c r="V62" s="4" t="s">
        <v>114</v>
      </c>
      <c r="W62" s="1">
        <f t="shared" si="6"/>
        <v>29.247876449999996</v>
      </c>
      <c r="X62" s="1">
        <f t="shared" si="7"/>
        <v>38.483930229999999</v>
      </c>
      <c r="Y62" s="1">
        <f t="shared" si="8"/>
        <v>48.317913940000004</v>
      </c>
      <c r="Z62" s="1">
        <f t="shared" si="9"/>
        <v>53.881938943333331</v>
      </c>
      <c r="AA62" s="1">
        <f t="shared" si="10"/>
        <v>62.483496790000004</v>
      </c>
      <c r="AB62" s="1">
        <f t="shared" si="11"/>
        <v>63.859410909285408</v>
      </c>
      <c r="AC62" s="1">
        <f>Data!F59</f>
        <v>27.684559880000002</v>
      </c>
      <c r="AD62" s="1">
        <f>Data!G59</f>
        <v>29.203329309999997</v>
      </c>
      <c r="AE62" s="1">
        <f>Data!H59</f>
        <v>30.85574016</v>
      </c>
      <c r="AF62" s="1">
        <f>Data!I59</f>
        <v>31.276594410000001</v>
      </c>
      <c r="AG62" s="1">
        <f>Data!J59</f>
        <v>31.858470050000001</v>
      </c>
      <c r="AH62" s="1">
        <f>Data!K59</f>
        <v>33.55440059</v>
      </c>
      <c r="AI62" s="1">
        <f>Data!L59</f>
        <v>35.26922416</v>
      </c>
      <c r="AJ62" s="1">
        <f>Data!M59</f>
        <v>36.965205259999998</v>
      </c>
      <c r="AK62" s="1">
        <f>Data!N59</f>
        <v>37.929078049999994</v>
      </c>
      <c r="AL62" s="1">
        <f>Data!O59</f>
        <v>38.349456100000005</v>
      </c>
      <c r="AM62" s="1">
        <f>Data!P59</f>
        <v>38.073242439999994</v>
      </c>
      <c r="AN62" s="1">
        <f>Data!Q59</f>
        <v>38.539081350000004</v>
      </c>
      <c r="AO62" s="1">
        <f>Data!R59</f>
        <v>38.839466899999998</v>
      </c>
      <c r="AP62" s="1">
        <f>Data!S59</f>
        <v>41.85038565</v>
      </c>
      <c r="AQ62" s="1">
        <f>Data!T59</f>
        <v>43.734816350000003</v>
      </c>
      <c r="AR62" s="1">
        <f>Data!U59</f>
        <v>46.091329770000002</v>
      </c>
      <c r="AS62" s="1">
        <f>Data!V59</f>
        <v>46.486429780000002</v>
      </c>
      <c r="AT62" s="1">
        <f>Data!W59</f>
        <v>46.989772709999997</v>
      </c>
      <c r="AU62" s="1">
        <f>Data!X59</f>
        <v>45.785103450000001</v>
      </c>
      <c r="AV62" s="1">
        <f>Data!Y59</f>
        <v>45.566784850000005</v>
      </c>
      <c r="AW62" s="1">
        <f>Data!Z59</f>
        <v>45.95418866</v>
      </c>
      <c r="AX62" s="1">
        <f>Data!AA59</f>
        <v>45.915112059999998</v>
      </c>
      <c r="AY62" s="1">
        <f>Data!AB59</f>
        <v>47.160771649999994</v>
      </c>
      <c r="AZ62" s="1">
        <f>Data!AC59</f>
        <v>48.484894060000009</v>
      </c>
      <c r="BA62" s="1">
        <f>Data!AD59</f>
        <v>49.308076110000002</v>
      </c>
      <c r="BB62" s="1">
        <f>Data!AE59</f>
        <v>50.984707880000002</v>
      </c>
      <c r="BC62" s="1">
        <f>Data!AF59</f>
        <v>50.940955929999994</v>
      </c>
      <c r="BD62" s="1">
        <f>Data!AG59</f>
        <v>51.340629420000006</v>
      </c>
      <c r="BE62" s="1">
        <f>Data!AH59</f>
        <v>51.558609280000006</v>
      </c>
      <c r="BF62" s="1">
        <f>Data!AI59</f>
        <v>53.029398020000002</v>
      </c>
      <c r="BG62" s="1">
        <f>Data!AJ59</f>
        <v>53.62893429999999</v>
      </c>
      <c r="BH62" s="1">
        <f>Data!AK59</f>
        <v>52.741876229999995</v>
      </c>
      <c r="BI62" s="1">
        <f>Data!AL59</f>
        <v>52.124786439999994</v>
      </c>
      <c r="BJ62" s="1">
        <f>Data!AM59</f>
        <v>52.582499170000006</v>
      </c>
      <c r="BK62" s="1">
        <f>Data!AN59</f>
        <v>53.067105710000007</v>
      </c>
      <c r="BL62" s="1">
        <f>Data!AO59</f>
        <v>53.998412659999993</v>
      </c>
      <c r="BM62" s="1">
        <f>Data!AP59</f>
        <v>54.580298460000002</v>
      </c>
      <c r="BN62" s="1">
        <f>Data!AQ59</f>
        <v>54.427594659999997</v>
      </c>
      <c r="BO62" s="1">
        <f>Data!AR59</f>
        <v>55.437066850000001</v>
      </c>
      <c r="BP62" s="1">
        <f>Data!AS59</f>
        <v>56.066473210000005</v>
      </c>
      <c r="BQ62" s="1">
        <f>Data!AT59</f>
        <v>55.178104659999995</v>
      </c>
      <c r="BR62" s="1">
        <f>Data!AU59</f>
        <v>56.740383790000003</v>
      </c>
      <c r="BS62" s="1">
        <f>Data!AV59</f>
        <v>57.095541910000001</v>
      </c>
      <c r="BT62" s="1">
        <f>Data!AW59</f>
        <v>58.014814909999991</v>
      </c>
      <c r="BU62" s="1">
        <f>Data!AX59</f>
        <v>59.245629270000002</v>
      </c>
      <c r="BV62" s="1">
        <f>Data!AY59</f>
        <v>60.922654350000002</v>
      </c>
      <c r="BW62" s="1">
        <f>Data!AZ59</f>
        <v>62.408005760000002</v>
      </c>
      <c r="BX62" s="1">
        <f>Data!BA59</f>
        <v>62.517895639999999</v>
      </c>
      <c r="BY62" s="1">
        <f>Data!BB59</f>
        <v>62.524588969999996</v>
      </c>
      <c r="BZ62" s="1">
        <f>Data!BC59</f>
        <v>63.071205459999995</v>
      </c>
      <c r="CA62" s="1">
        <f>Data!BD59</f>
        <v>62.746446419999998</v>
      </c>
      <c r="CB62" s="1">
        <f>Data!BE59</f>
        <v>63.176761590000005</v>
      </c>
      <c r="CC62" s="1">
        <f>Data!BF59</f>
        <v>63.983528920000005</v>
      </c>
      <c r="CD62" s="51">
        <f>Data!BG59</f>
        <v>64.417942217856222</v>
      </c>
    </row>
    <row r="63" spans="1:82" x14ac:dyDescent="0.2">
      <c r="A63" s="118" t="s">
        <v>1</v>
      </c>
      <c r="B63" s="120">
        <f>(100*(EXP(LN(Y55/X55)/($Y$10-$X$10)))-100)/100</f>
        <v>2.2107903111753872E-2</v>
      </c>
      <c r="C63" s="120">
        <f>(100*(EXP(LN(Y59/X59)/($Y$10-$X$10)))-100)/100</f>
        <v>8.2416311992810163E-3</v>
      </c>
      <c r="D63" s="130">
        <f>AVERAGE(AO63:BA63)</f>
        <v>48.908687043076924</v>
      </c>
      <c r="E63" s="120">
        <f>D63/($D$58+$D$66+$D$74+$D$82)</f>
        <v>5.4350421482849215E-2</v>
      </c>
      <c r="F63" s="138"/>
      <c r="R63" s="5" t="s">
        <v>310</v>
      </c>
      <c r="S63" s="5" t="s">
        <v>171</v>
      </c>
      <c r="T63" s="5" t="s">
        <v>113</v>
      </c>
      <c r="U63" s="5" t="s">
        <v>172</v>
      </c>
      <c r="V63" s="5" t="s">
        <v>114</v>
      </c>
      <c r="W63" s="2">
        <f t="shared" si="6"/>
        <v>26.273837523333331</v>
      </c>
      <c r="X63" s="2">
        <f t="shared" si="7"/>
        <v>40.171589009999998</v>
      </c>
      <c r="Y63" s="2">
        <f t="shared" si="8"/>
        <v>57.645513119999997</v>
      </c>
      <c r="Z63" s="2">
        <f t="shared" si="9"/>
        <v>77.665167243333329</v>
      </c>
      <c r="AA63" s="2">
        <f t="shared" si="10"/>
        <v>102.63346624666667</v>
      </c>
      <c r="AB63" s="2">
        <f t="shared" si="11"/>
        <v>113.10777504831367</v>
      </c>
      <c r="AC63" s="2">
        <f>Data!F62</f>
        <v>24.748623329999997</v>
      </c>
      <c r="AD63" s="2">
        <f>Data!G62</f>
        <v>26.0558783</v>
      </c>
      <c r="AE63" s="2">
        <f>Data!H62</f>
        <v>28.017010939999999</v>
      </c>
      <c r="AF63" s="2">
        <f>Data!I62</f>
        <v>28.678415149999996</v>
      </c>
      <c r="AG63" s="2">
        <f>Data!J62</f>
        <v>31.285283940000003</v>
      </c>
      <c r="AH63" s="2">
        <f>Data!K62</f>
        <v>32.412805159999998</v>
      </c>
      <c r="AI63" s="2">
        <f>Data!L62</f>
        <v>33.86498744</v>
      </c>
      <c r="AJ63" s="2">
        <f>Data!M62</f>
        <v>34.402875159999994</v>
      </c>
      <c r="AK63" s="2">
        <f>Data!N62</f>
        <v>34.122221039999999</v>
      </c>
      <c r="AL63" s="2">
        <f>Data!O62</f>
        <v>35.796841959999995</v>
      </c>
      <c r="AM63" s="2">
        <f>Data!P62</f>
        <v>39.418389479999995</v>
      </c>
      <c r="AN63" s="2">
        <f>Data!Q62</f>
        <v>40.624567020000001</v>
      </c>
      <c r="AO63" s="2">
        <f>Data!R62</f>
        <v>40.471810529999999</v>
      </c>
      <c r="AP63" s="2">
        <f>Data!S62</f>
        <v>42.431731719999995</v>
      </c>
      <c r="AQ63" s="2">
        <f>Data!T62</f>
        <v>41.671810579999999</v>
      </c>
      <c r="AR63" s="2">
        <f>Data!U62</f>
        <v>40.752457419999999</v>
      </c>
      <c r="AS63" s="2">
        <f>Data!V62</f>
        <v>42.950132590000003</v>
      </c>
      <c r="AT63" s="2">
        <f>Data!W62</f>
        <v>45.643944990000001</v>
      </c>
      <c r="AU63" s="2">
        <f>Data!X62</f>
        <v>50.086459920000003</v>
      </c>
      <c r="AV63" s="2">
        <f>Data!Y62</f>
        <v>52.676912770000001</v>
      </c>
      <c r="AW63" s="2">
        <f>Data!Z62</f>
        <v>52.992604390000004</v>
      </c>
      <c r="AX63" s="2">
        <f>Data!AA62</f>
        <v>53.198527290000001</v>
      </c>
      <c r="AY63" s="2">
        <f>Data!AB62</f>
        <v>55.479655310000005</v>
      </c>
      <c r="AZ63" s="2">
        <f>Data!AC62</f>
        <v>57.489120799999995</v>
      </c>
      <c r="BA63" s="2">
        <f>Data!AD62</f>
        <v>59.967763250000004</v>
      </c>
      <c r="BB63" s="2">
        <f>Data!AE62</f>
        <v>60.72285136</v>
      </c>
      <c r="BC63" s="2">
        <f>Data!AF62</f>
        <v>63.424667079999999</v>
      </c>
      <c r="BD63" s="2">
        <f>Data!AG62</f>
        <v>66.897432760000001</v>
      </c>
      <c r="BE63" s="2">
        <f>Data!AH62</f>
        <v>67.976022409999985</v>
      </c>
      <c r="BF63" s="2">
        <f>Data!AI62</f>
        <v>69.654967870000007</v>
      </c>
      <c r="BG63" s="2">
        <f>Data!AJ62</f>
        <v>70.555798949999996</v>
      </c>
      <c r="BH63" s="2">
        <f>Data!AK62</f>
        <v>72.339690140000002</v>
      </c>
      <c r="BI63" s="2">
        <f>Data!AL62</f>
        <v>73.791477760000006</v>
      </c>
      <c r="BJ63" s="2">
        <f>Data!AM62</f>
        <v>76.104882529999998</v>
      </c>
      <c r="BK63" s="2">
        <f>Data!AN62</f>
        <v>77.171210840000001</v>
      </c>
      <c r="BL63" s="2">
        <f>Data!AO62</f>
        <v>77.545670299999998</v>
      </c>
      <c r="BM63" s="2">
        <f>Data!AP62</f>
        <v>78.278620590000003</v>
      </c>
      <c r="BN63" s="2">
        <f>Data!AQ62</f>
        <v>83.15859918000001</v>
      </c>
      <c r="BO63" s="2">
        <f>Data!AR62</f>
        <v>84.498526870000006</v>
      </c>
      <c r="BP63" s="2">
        <f>Data!AS62</f>
        <v>86.035889310000002</v>
      </c>
      <c r="BQ63" s="2">
        <f>Data!AT62</f>
        <v>86.463099349999993</v>
      </c>
      <c r="BR63" s="2">
        <f>Data!AU62</f>
        <v>88.921056300000004</v>
      </c>
      <c r="BS63" s="2">
        <f>Data!AV62</f>
        <v>92.270141679999995</v>
      </c>
      <c r="BT63" s="2">
        <f>Data!AW62</f>
        <v>92.761877589999997</v>
      </c>
      <c r="BU63" s="2">
        <f>Data!AX62</f>
        <v>94.484765709999991</v>
      </c>
      <c r="BV63" s="2">
        <f>Data!AY62</f>
        <v>97.187397079999997</v>
      </c>
      <c r="BW63" s="2">
        <f>Data!AZ62</f>
        <v>99.99065490000001</v>
      </c>
      <c r="BX63" s="2">
        <f>Data!BA62</f>
        <v>102.94429584999999</v>
      </c>
      <c r="BY63" s="2">
        <f>Data!BB62</f>
        <v>104.96544799</v>
      </c>
      <c r="BZ63" s="2">
        <f>Data!BC62</f>
        <v>107.57108798000002</v>
      </c>
      <c r="CA63" s="2">
        <f>Data!BD62</f>
        <v>108.01711309</v>
      </c>
      <c r="CB63" s="2">
        <f>Data!BE62</f>
        <v>111.39750748</v>
      </c>
      <c r="CC63" s="2">
        <f>Data!BF62</f>
        <v>113.03481367000001</v>
      </c>
      <c r="CD63" s="58">
        <f>Data!BG62</f>
        <v>114.89100399494103</v>
      </c>
    </row>
    <row r="64" spans="1:82" x14ac:dyDescent="0.2">
      <c r="A64" s="118" t="s">
        <v>2</v>
      </c>
      <c r="B64" s="120">
        <f>(100*(EXP(LN(Z55/Y55)/($Z$10-$Y$10)))-100)/100</f>
        <v>1.9908757438925589E-2</v>
      </c>
      <c r="C64" s="120">
        <f>(100*(EXP(LN(Z59/Y59)/($Z$10-$Y$10)))-100)/100</f>
        <v>5.15896340202687E-3</v>
      </c>
      <c r="D64" s="130">
        <f>AVERAGE(BA63:BM63)</f>
        <v>70.340850449230771</v>
      </c>
      <c r="E64" s="120">
        <f>D64/($D$58+$D$66+$D$74+$D$82)</f>
        <v>7.8167194838220738E-2</v>
      </c>
      <c r="F64" s="138"/>
      <c r="R64" s="5" t="s">
        <v>310</v>
      </c>
      <c r="S64" s="5" t="s">
        <v>175</v>
      </c>
      <c r="T64" s="5" t="s">
        <v>113</v>
      </c>
      <c r="U64" s="5" t="s">
        <v>176</v>
      </c>
      <c r="V64" s="5" t="s">
        <v>114</v>
      </c>
      <c r="W64" s="2">
        <f t="shared" si="6"/>
        <v>9.3016292200000006</v>
      </c>
      <c r="X64" s="2">
        <f t="shared" si="7"/>
        <v>16.729162873333333</v>
      </c>
      <c r="Y64" s="2">
        <f t="shared" si="8"/>
        <v>30.052159683333333</v>
      </c>
      <c r="Z64" s="2">
        <f t="shared" si="9"/>
        <v>56.807085293333337</v>
      </c>
      <c r="AA64" s="2">
        <f t="shared" si="10"/>
        <v>92.020855249999997</v>
      </c>
      <c r="AB64" s="2">
        <f t="shared" si="11"/>
        <v>108.64663008817462</v>
      </c>
      <c r="AC64" s="2">
        <f>Data!F65</f>
        <v>8.9496681799999998</v>
      </c>
      <c r="AD64" s="2">
        <f>Data!G65</f>
        <v>9.2057668599999989</v>
      </c>
      <c r="AE64" s="2">
        <f>Data!H65</f>
        <v>9.7494526199999996</v>
      </c>
      <c r="AF64" s="2">
        <f>Data!I65</f>
        <v>10.14150705</v>
      </c>
      <c r="AG64" s="2">
        <f>Data!J65</f>
        <v>10.9620689</v>
      </c>
      <c r="AH64" s="2">
        <f>Data!K65</f>
        <v>11.682833570000001</v>
      </c>
      <c r="AI64" s="2">
        <f>Data!L65</f>
        <v>12.384333199999999</v>
      </c>
      <c r="AJ64" s="2">
        <f>Data!M65</f>
        <v>12.783155239999999</v>
      </c>
      <c r="AK64" s="2">
        <f>Data!N65</f>
        <v>13.732718609999999</v>
      </c>
      <c r="AL64" s="2">
        <f>Data!O65</f>
        <v>15.096052380000001</v>
      </c>
      <c r="AM64" s="2">
        <f>Data!P65</f>
        <v>15.732218369999998</v>
      </c>
      <c r="AN64" s="2">
        <f>Data!Q65</f>
        <v>16.833181789999998</v>
      </c>
      <c r="AO64" s="2">
        <f>Data!R65</f>
        <v>17.622088460000004</v>
      </c>
      <c r="AP64" s="2">
        <f>Data!S65</f>
        <v>18.297605339999997</v>
      </c>
      <c r="AQ64" s="2">
        <f>Data!T65</f>
        <v>18.674659680000001</v>
      </c>
      <c r="AR64" s="2">
        <f>Data!U65</f>
        <v>20.026205059999999</v>
      </c>
      <c r="AS64" s="2">
        <f>Data!V65</f>
        <v>21.230556629999999</v>
      </c>
      <c r="AT64" s="2">
        <f>Data!W65</f>
        <v>22.7046642</v>
      </c>
      <c r="AU64" s="2">
        <f>Data!X65</f>
        <v>24.557695640000002</v>
      </c>
      <c r="AV64" s="2">
        <f>Data!Y65</f>
        <v>25.9471071</v>
      </c>
      <c r="AW64" s="2">
        <f>Data!Z65</f>
        <v>27.510043670000002</v>
      </c>
      <c r="AX64" s="2">
        <f>Data!AA65</f>
        <v>28.462847699999998</v>
      </c>
      <c r="AY64" s="2">
        <f>Data!AB65</f>
        <v>29.200321899999999</v>
      </c>
      <c r="AZ64" s="2">
        <f>Data!AC65</f>
        <v>29.774918699999997</v>
      </c>
      <c r="BA64" s="2">
        <f>Data!AD65</f>
        <v>31.181238450000002</v>
      </c>
      <c r="BB64" s="2">
        <f>Data!AE65</f>
        <v>33.321190549999997</v>
      </c>
      <c r="BC64" s="2">
        <f>Data!AF65</f>
        <v>35.964327250000004</v>
      </c>
      <c r="BD64" s="2">
        <f>Data!AG65</f>
        <v>37.728180249999994</v>
      </c>
      <c r="BE64" s="2">
        <f>Data!AH65</f>
        <v>38.665868549999999</v>
      </c>
      <c r="BF64" s="2">
        <f>Data!AI65</f>
        <v>40.997355849999998</v>
      </c>
      <c r="BG64" s="2">
        <f>Data!AJ65</f>
        <v>43.206916049999997</v>
      </c>
      <c r="BH64" s="2">
        <f>Data!AK65</f>
        <v>45.412700999999998</v>
      </c>
      <c r="BI64" s="2">
        <f>Data!AL65</f>
        <v>48.105469450000001</v>
      </c>
      <c r="BJ64" s="2">
        <f>Data!AM65</f>
        <v>50.889080849999999</v>
      </c>
      <c r="BK64" s="2">
        <f>Data!AN65</f>
        <v>54.628324930000005</v>
      </c>
      <c r="BL64" s="2">
        <f>Data!AO65</f>
        <v>56.1745771</v>
      </c>
      <c r="BM64" s="2">
        <f>Data!AP65</f>
        <v>59.618353849999998</v>
      </c>
      <c r="BN64" s="2">
        <f>Data!AQ65</f>
        <v>62.190228600000005</v>
      </c>
      <c r="BO64" s="2">
        <f>Data!AR65</f>
        <v>65.192837949999998</v>
      </c>
      <c r="BP64" s="2">
        <f>Data!AS65</f>
        <v>68.562133749999987</v>
      </c>
      <c r="BQ64" s="2">
        <f>Data!AT65</f>
        <v>71.002447499999988</v>
      </c>
      <c r="BR64" s="2">
        <f>Data!AU65</f>
        <v>73.83453286000001</v>
      </c>
      <c r="BS64" s="2">
        <f>Data!AV65</f>
        <v>75.452417099999991</v>
      </c>
      <c r="BT64" s="2">
        <f>Data!AW65</f>
        <v>78.315408149999996</v>
      </c>
      <c r="BU64" s="2">
        <f>Data!AX65</f>
        <v>80.816753200000008</v>
      </c>
      <c r="BV64" s="2">
        <f>Data!AY65</f>
        <v>83.089240439999998</v>
      </c>
      <c r="BW64" s="2">
        <f>Data!AZ65</f>
        <v>88.291546240000002</v>
      </c>
      <c r="BX64" s="2">
        <f>Data!BA65</f>
        <v>92.660139479999998</v>
      </c>
      <c r="BY64" s="2">
        <f>Data!BB65</f>
        <v>95.110880030000004</v>
      </c>
      <c r="BZ64" s="2">
        <f>Data!BC65</f>
        <v>99.256803599999998</v>
      </c>
      <c r="CA64" s="2">
        <f>Data!BD65</f>
        <v>102.96531538000001</v>
      </c>
      <c r="CB64" s="2">
        <f>Data!BE65</f>
        <v>106.08497690000002</v>
      </c>
      <c r="CC64" s="2">
        <f>Data!BF65</f>
        <v>108.66914585000001</v>
      </c>
      <c r="CD64" s="58">
        <f>Data!BG65</f>
        <v>111.18576751452385</v>
      </c>
    </row>
    <row r="65" spans="1:82" x14ac:dyDescent="0.2">
      <c r="A65" s="118" t="s">
        <v>3</v>
      </c>
      <c r="B65" s="120">
        <f>(100*(EXP(LN(AA55/Z55)/($AA$10-$Z$10)))-100)/100</f>
        <v>2.1699000685876369E-2</v>
      </c>
      <c r="C65" s="120">
        <f>(100*(EXP(LN(AA59/Z59)/($AA$10-$Z$10)))-100)/100</f>
        <v>1.7606790433899277E-3</v>
      </c>
      <c r="D65" s="130">
        <f>AVERAGE(BM63:BY63)</f>
        <v>91.689259415384626</v>
      </c>
      <c r="E65" s="120">
        <f>D65/($D$58+$D$66+$D$74+$D$82)</f>
        <v>0.10189089497101628</v>
      </c>
      <c r="F65" s="138"/>
      <c r="R65" s="6" t="s">
        <v>311</v>
      </c>
      <c r="S65" s="6" t="s">
        <v>196</v>
      </c>
      <c r="T65" s="6" t="s">
        <v>113</v>
      </c>
      <c r="U65" s="6" t="s">
        <v>351</v>
      </c>
      <c r="V65" s="6" t="s">
        <v>112</v>
      </c>
      <c r="W65" s="3">
        <f t="shared" si="6"/>
        <v>314.16488966666662</v>
      </c>
      <c r="X65" s="3">
        <f t="shared" si="7"/>
        <v>369.95843333333329</v>
      </c>
      <c r="Y65" s="3">
        <f t="shared" si="8"/>
        <v>453.91055433333332</v>
      </c>
      <c r="Z65" s="3">
        <f t="shared" si="9"/>
        <v>469.09640599999994</v>
      </c>
      <c r="AA65" s="3">
        <f t="shared" si="10"/>
        <v>584.65928766666673</v>
      </c>
      <c r="AB65" s="3">
        <f t="shared" si="11"/>
        <v>641.48424241459213</v>
      </c>
      <c r="AC65" s="3">
        <v>313.62661900000001</v>
      </c>
      <c r="AD65" s="3">
        <v>316.04368399999998</v>
      </c>
      <c r="AE65" s="3">
        <v>312.824366</v>
      </c>
      <c r="AF65" s="3">
        <v>317.61578300000002</v>
      </c>
      <c r="AG65" s="3">
        <v>332.513734</v>
      </c>
      <c r="AH65" s="3">
        <v>340.90523400000001</v>
      </c>
      <c r="AI65" s="3">
        <v>350.20653399999998</v>
      </c>
      <c r="AJ65" s="3">
        <v>357.54590899999999</v>
      </c>
      <c r="AK65" s="3">
        <v>358.27749799999998</v>
      </c>
      <c r="AL65" s="3">
        <v>359.280844</v>
      </c>
      <c r="AM65" s="3">
        <v>361.28298599999999</v>
      </c>
      <c r="AN65" s="3">
        <v>371.08535000000001</v>
      </c>
      <c r="AO65" s="3">
        <v>377.50696399999998</v>
      </c>
      <c r="AP65" s="3">
        <v>384.56154299999997</v>
      </c>
      <c r="AQ65" s="3">
        <v>387.72733599999998</v>
      </c>
      <c r="AR65" s="3">
        <v>394.9271</v>
      </c>
      <c r="AS65" s="3">
        <v>406.20929000000001</v>
      </c>
      <c r="AT65" s="3">
        <v>411.68545599999999</v>
      </c>
      <c r="AU65" s="3">
        <v>417.08790900000002</v>
      </c>
      <c r="AV65" s="3">
        <v>422.35116299999999</v>
      </c>
      <c r="AW65" s="3">
        <v>423.98032699999999</v>
      </c>
      <c r="AX65" s="3">
        <v>434.51646</v>
      </c>
      <c r="AY65" s="3">
        <v>449.74079999999998</v>
      </c>
      <c r="AZ65" s="3">
        <v>453.18866000000003</v>
      </c>
      <c r="BA65" s="3">
        <v>458.80220300000002</v>
      </c>
      <c r="BB65" s="3">
        <v>466.67004300000002</v>
      </c>
      <c r="BC65" s="3">
        <v>465.77603800000003</v>
      </c>
      <c r="BD65" s="3">
        <v>471.37888500000003</v>
      </c>
      <c r="BE65" s="3">
        <v>476.76244100000002</v>
      </c>
      <c r="BF65" s="3">
        <v>480.27000399999997</v>
      </c>
      <c r="BG65" s="3">
        <v>471.08117800000002</v>
      </c>
      <c r="BH65" s="3">
        <v>461.741018</v>
      </c>
      <c r="BI65" s="3">
        <v>461.39065399999998</v>
      </c>
      <c r="BJ65" s="3">
        <v>462.83024999999998</v>
      </c>
      <c r="BK65" s="3">
        <v>466.03564399999999</v>
      </c>
      <c r="BL65" s="3">
        <v>469.56156900000002</v>
      </c>
      <c r="BM65" s="3">
        <v>471.69200499999999</v>
      </c>
      <c r="BN65" s="3">
        <v>477.76234299999999</v>
      </c>
      <c r="BO65" s="3">
        <v>486.17480899999998</v>
      </c>
      <c r="BP65" s="3">
        <v>492.87248799999998</v>
      </c>
      <c r="BQ65" s="3">
        <v>499.55543699999998</v>
      </c>
      <c r="BR65" s="3">
        <v>511.97724799999997</v>
      </c>
      <c r="BS65" s="3">
        <v>519.79044099999999</v>
      </c>
      <c r="BT65" s="3">
        <v>529.67286300000001</v>
      </c>
      <c r="BU65" s="3">
        <v>546.18769599999996</v>
      </c>
      <c r="BV65" s="3">
        <v>563.40230099999997</v>
      </c>
      <c r="BW65" s="3">
        <v>575.07215299999996</v>
      </c>
      <c r="BX65" s="3">
        <v>587.29192</v>
      </c>
      <c r="BY65" s="3">
        <v>591.61378999999999</v>
      </c>
      <c r="BZ65" s="3">
        <v>603.16826000000003</v>
      </c>
      <c r="CA65" s="3">
        <v>616.95609200000001</v>
      </c>
      <c r="CB65" s="3">
        <v>630.183853</v>
      </c>
      <c r="CC65" s="3">
        <v>635.57589499999995</v>
      </c>
      <c r="CD65" s="104">
        <v>658.69297924377645</v>
      </c>
    </row>
    <row r="66" spans="1:82" x14ac:dyDescent="0.2">
      <c r="A66" s="121" t="s">
        <v>9</v>
      </c>
      <c r="B66" s="103">
        <f>(100*(EXP(LN(AB55/AA55)/($AB$10-$AA$10)))-100)/100</f>
        <v>2.131841038524044E-2</v>
      </c>
      <c r="C66" s="103">
        <f>(100*(EXP(LN(AB59/AA59)/($AB$10-$AA$10)))-100)/100</f>
        <v>-1.6533423698862747E-3</v>
      </c>
      <c r="D66" s="131">
        <f>AVERAGE(BY63:CD63)</f>
        <v>109.97949570082351</v>
      </c>
      <c r="E66" s="103">
        <f>D66/($D$58+$D$66+$D$74+$D$82)</f>
        <v>0.12221616050633836</v>
      </c>
      <c r="F66" s="137">
        <f>D66/($D$58+$D$66+$D$74)</f>
        <v>0.39678236061413014</v>
      </c>
      <c r="R66" s="106" t="s">
        <v>298</v>
      </c>
      <c r="U66" s="124"/>
      <c r="V66" s="125"/>
      <c r="W66" s="125"/>
      <c r="X66" s="125"/>
      <c r="Y66" s="125"/>
      <c r="Z66" s="125"/>
      <c r="AA66" s="125"/>
      <c r="AB66" s="125"/>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row>
    <row r="67" spans="1:82" x14ac:dyDescent="0.2">
      <c r="F67" s="140">
        <v>1</v>
      </c>
      <c r="U67" s="125"/>
      <c r="V67" s="125"/>
      <c r="W67" s="125"/>
      <c r="X67" s="125"/>
      <c r="Y67" s="125"/>
      <c r="Z67" s="125"/>
      <c r="AA67" s="125"/>
      <c r="AB67" s="125"/>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row>
    <row r="68" spans="1:82" ht="12.75" customHeight="1" x14ac:dyDescent="0.2">
      <c r="A68" s="196" t="s">
        <v>289</v>
      </c>
      <c r="B68" s="187" t="s">
        <v>175</v>
      </c>
      <c r="C68" s="187"/>
      <c r="D68" s="187"/>
      <c r="E68" s="188"/>
      <c r="F68" s="138"/>
      <c r="AC68" s="126"/>
      <c r="AD68" s="126"/>
      <c r="AE68" s="126"/>
      <c r="AF68" s="126"/>
      <c r="AG68" s="126"/>
      <c r="AH68" s="126"/>
      <c r="AI68" s="126"/>
      <c r="AJ68" s="126"/>
      <c r="AK68" s="126"/>
      <c r="AL68" s="126"/>
      <c r="AM68" s="126"/>
      <c r="AN68" s="126"/>
      <c r="AO68" s="126"/>
      <c r="AP68" s="126"/>
      <c r="AR68" s="126"/>
      <c r="AS68" s="126"/>
      <c r="AT68" s="126"/>
      <c r="AU68" s="126"/>
      <c r="AV68" s="126"/>
      <c r="AW68" s="126"/>
      <c r="AX68" s="126"/>
      <c r="AY68" s="126"/>
      <c r="AZ68" s="126"/>
      <c r="BA68" s="126"/>
      <c r="BB68" s="126"/>
      <c r="BC68" s="126"/>
      <c r="BD68" s="126"/>
    </row>
    <row r="69" spans="1:82" x14ac:dyDescent="0.2">
      <c r="A69" s="197"/>
      <c r="B69" s="116" t="s">
        <v>301</v>
      </c>
      <c r="C69" s="117" t="s">
        <v>302</v>
      </c>
      <c r="D69" s="117" t="s">
        <v>303</v>
      </c>
      <c r="E69" s="117" t="s">
        <v>304</v>
      </c>
      <c r="F69" s="138"/>
    </row>
    <row r="70" spans="1:82" x14ac:dyDescent="0.2">
      <c r="A70" s="118" t="s">
        <v>0</v>
      </c>
      <c r="B70" s="119">
        <f>(100*(EXP(LN(X56/W56)/($X$10-$W$10)))-100)/100</f>
        <v>4.7397290707708067E-2</v>
      </c>
      <c r="C70" s="119">
        <f>(100*(EXP(LN(X60/W60)/($X$10-$W$10)))-100)/100</f>
        <v>2.5955951011337676E-3</v>
      </c>
      <c r="D70" s="129">
        <f>AVERAGE(AC64:AO64)</f>
        <v>12.682695786923079</v>
      </c>
      <c r="E70" s="119">
        <f>D70/($D$58+$D$66+$D$74+$D$82)</f>
        <v>1.4093812433584799E-2</v>
      </c>
      <c r="F70" s="138"/>
    </row>
    <row r="71" spans="1:82" x14ac:dyDescent="0.2">
      <c r="A71" s="118" t="s">
        <v>1</v>
      </c>
      <c r="B71" s="120">
        <f>(100*(EXP(LN(Y56/X56)/($Y$10-$X$10)))-100)/100</f>
        <v>4.6833994872899326E-2</v>
      </c>
      <c r="C71" s="120">
        <f>(100*(EXP(LN(Y60/X60)/($Y$10-$X$10)))-100)/100</f>
        <v>3.0538398960999304E-3</v>
      </c>
      <c r="D71" s="130">
        <f>AVERAGE(AO64:BA64)</f>
        <v>24.245380963846156</v>
      </c>
      <c r="E71" s="120">
        <f>D71/($D$58+$D$66+$D$74+$D$82)</f>
        <v>2.6942998351942388E-2</v>
      </c>
      <c r="F71" s="138"/>
    </row>
    <row r="72" spans="1:82" x14ac:dyDescent="0.2">
      <c r="A72" s="118" t="s">
        <v>2</v>
      </c>
      <c r="B72" s="120">
        <f>(100*(EXP(LN(Z56/Y56)/($Z$10-$Y$10)))-100)/100</f>
        <v>4.5946731346083708E-2</v>
      </c>
      <c r="C72" s="120">
        <f>(100*(EXP(LN(Z60/Y60)/($Z$10-$Y$10)))-100)/100</f>
        <v>8.1539013058196021E-3</v>
      </c>
      <c r="D72" s="130">
        <f>AVERAGE(BA64:BM64)</f>
        <v>44.299506471538464</v>
      </c>
      <c r="E72" s="120">
        <f>D72/($D$58+$D$66+$D$74+$D$82)</f>
        <v>4.9228408975479421E-2</v>
      </c>
      <c r="F72" s="138"/>
    </row>
    <row r="73" spans="1:82" x14ac:dyDescent="0.2">
      <c r="A73" s="118" t="s">
        <v>3</v>
      </c>
      <c r="B73" s="120">
        <f>(100*(EXP(LN(AA56/Z56)/($AA$10-$Z$10)))-100)/100</f>
        <v>3.5027058804089538E-2</v>
      </c>
      <c r="C73" s="120">
        <f>(100*(EXP(LN(AA60/Z60)/($AA$10-$Z$10)))-100)/100</f>
        <v>5.8108770621980452E-3</v>
      </c>
      <c r="D73" s="130">
        <f>AVERAGE(BM64:BY64)</f>
        <v>76.472070703846143</v>
      </c>
      <c r="E73" s="120">
        <f>D73/($D$58+$D$66+$D$74+$D$82)</f>
        <v>8.4980593953781283E-2</v>
      </c>
      <c r="F73" s="138"/>
    </row>
    <row r="74" spans="1:82" x14ac:dyDescent="0.2">
      <c r="A74" s="121" t="s">
        <v>312</v>
      </c>
      <c r="B74" s="103">
        <f>(100*(EXP(LN(AB56/AA56)/($AB$10-$AA$10)))-100)/100</f>
        <v>2.4874043350768604E-2</v>
      </c>
      <c r="C74" s="103">
        <f>(100*(EXP(LN(AB60/AA60)/($AB$10-$AA$10)))-100)/100</f>
        <v>6.30212378865707E-3</v>
      </c>
      <c r="D74" s="131">
        <f>AVERAGE(BY64:CD64)</f>
        <v>103.8788148790873</v>
      </c>
      <c r="E74" s="103">
        <f>D74/($D$58+$D$66+$D$74+$D$82)</f>
        <v>0.11543669873706905</v>
      </c>
      <c r="F74" s="137">
        <f>D74/($D$58+$D$66+$D$74)</f>
        <v>0.37477241664796851</v>
      </c>
    </row>
    <row r="75" spans="1:82" x14ac:dyDescent="0.2">
      <c r="F75" s="139">
        <f>F74/F66</f>
        <v>0.94452892529774968</v>
      </c>
    </row>
    <row r="76" spans="1:82" x14ac:dyDescent="0.2">
      <c r="A76" s="196" t="s">
        <v>289</v>
      </c>
      <c r="B76" s="187" t="s">
        <v>196</v>
      </c>
      <c r="C76" s="187"/>
      <c r="D76" s="187"/>
      <c r="E76" s="188"/>
      <c r="F76" s="138"/>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row>
    <row r="77" spans="1:82" x14ac:dyDescent="0.2">
      <c r="A77" s="197"/>
      <c r="B77" s="116" t="s">
        <v>301</v>
      </c>
      <c r="C77" s="117" t="s">
        <v>11</v>
      </c>
      <c r="D77" s="117" t="s">
        <v>303</v>
      </c>
      <c r="E77" s="117" t="s">
        <v>304</v>
      </c>
      <c r="F77" s="138"/>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row>
    <row r="78" spans="1:82" x14ac:dyDescent="0.2">
      <c r="A78" s="118" t="s">
        <v>0</v>
      </c>
      <c r="B78" s="119">
        <f>(100*(EXP(LN(X57/W57)/($X$10-$W$10)))-100)/100</f>
        <v>5.1624327438102571E-3</v>
      </c>
      <c r="C78" s="119">
        <f>(100*(EXP(LN(X61/W61)/($X$10-$W$10)))-100)/100</f>
        <v>8.5050819547265628E-3</v>
      </c>
      <c r="D78" s="129">
        <f>AVERAGE(AC65:AO65)</f>
        <v>343.74734653846156</v>
      </c>
      <c r="E78" s="119">
        <f>D78/($D$58+$D$66+$D$74+$D$82)</f>
        <v>0.38199375811338587</v>
      </c>
      <c r="F78" s="138"/>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row>
    <row r="79" spans="1:82" x14ac:dyDescent="0.2">
      <c r="A79" s="118" t="s">
        <v>1</v>
      </c>
      <c r="B79" s="120">
        <f>(100*(EXP(LN(Y57/Z57)/($Y$10-$Z$10)))-100)/100</f>
        <v>1.7249809449523922E-3</v>
      </c>
      <c r="C79" s="120">
        <f>(100*(EXP(LN(Y61/X61)/($Y$10-$X$10)))-100)/100</f>
        <v>5.4918776443268766E-3</v>
      </c>
      <c r="D79" s="130">
        <f>AVERAGE(AO65:BA65)</f>
        <v>417.09886238461524</v>
      </c>
      <c r="E79" s="120">
        <f>D79/($D$58+$D$66+$D$74+$D$82)</f>
        <v>0.46350659445538422</v>
      </c>
      <c r="F79" s="138"/>
    </row>
    <row r="80" spans="1:82" x14ac:dyDescent="0.2">
      <c r="A80" s="118" t="s">
        <v>2</v>
      </c>
      <c r="B80" s="120">
        <f>(100*(EXP(LN(Z57/Y57)/($Z$10-$Y$10)))-100)/100</f>
        <v>1.7249809449523922E-3</v>
      </c>
      <c r="C80" s="120">
        <f>(100*(EXP(LN(Z61/Y61)/($Z$10-$Y$10)))-100)/100</f>
        <v>1.0254871263286702E-3</v>
      </c>
      <c r="D80" s="130">
        <f>AVERAGE(BA65:BM65)</f>
        <v>467.99937938461539</v>
      </c>
      <c r="E80" s="120">
        <f>D80/($D$58+$D$66+$D$74+$D$82)</f>
        <v>0.52007046316460437</v>
      </c>
      <c r="F80" s="138"/>
    </row>
    <row r="81" spans="1:7" x14ac:dyDescent="0.2">
      <c r="A81" s="118" t="s">
        <v>3</v>
      </c>
      <c r="B81" s="120">
        <f>(100*(EXP(LN(AA57/Z57)/($AA$10-$Z$10)))-100)/100</f>
        <v>1.1703419718015909E-2</v>
      </c>
      <c r="C81" s="120">
        <f>(100*(EXP(LN(AA61/Z61)/($AA$10-$Z$10)))-100)/100</f>
        <v>6.7441512729331521E-3</v>
      </c>
      <c r="D81" s="130">
        <f>AVERAGE(BM65:BY65)</f>
        <v>527.1588841538462</v>
      </c>
      <c r="E81" s="120">
        <f>D81/($D$58+$D$66+$D$74+$D$82)</f>
        <v>0.58581224061392279</v>
      </c>
      <c r="F81" s="138"/>
    </row>
    <row r="82" spans="1:7" x14ac:dyDescent="0.2">
      <c r="A82" s="121" t="s">
        <v>9</v>
      </c>
      <c r="B82" s="103">
        <f>(100*(EXP(LN(AB57/AA57)/($AB$10-$AA$10)))-100)/100</f>
        <v>1.3859186454217536E-2</v>
      </c>
      <c r="C82" s="103">
        <f>(100*(EXP(LN(AB61/AA61)/($AB$10-$AA$10)))-100)/100</f>
        <v>4.759343193286583E-3</v>
      </c>
      <c r="D82" s="131">
        <f>AVERAGE(BY65:CD65)</f>
        <v>622.69847820729603</v>
      </c>
      <c r="E82" s="103">
        <f>D82/($D$58+$D$66+$D$74+$D$82)</f>
        <v>0.69198187057213145</v>
      </c>
      <c r="F82" s="137">
        <f>D82/($D$58+$D$66+$D$74+$D$82)*5</f>
        <v>3.4599093528606573</v>
      </c>
    </row>
    <row r="83" spans="1:7" x14ac:dyDescent="0.2">
      <c r="F83" s="138"/>
    </row>
    <row r="84" spans="1:7" x14ac:dyDescent="0.2">
      <c r="A84" s="128"/>
      <c r="E84" s="105"/>
      <c r="G84" s="105"/>
    </row>
  </sheetData>
  <mergeCells count="16">
    <mergeCell ref="A9:A10"/>
    <mergeCell ref="B9:E9"/>
    <mergeCell ref="A17:A18"/>
    <mergeCell ref="B17:E17"/>
    <mergeCell ref="A25:A26"/>
    <mergeCell ref="B25:E25"/>
    <mergeCell ref="A68:A69"/>
    <mergeCell ref="B68:E68"/>
    <mergeCell ref="A76:A77"/>
    <mergeCell ref="B76:E76"/>
    <mergeCell ref="A33:A34"/>
    <mergeCell ref="B33:E33"/>
    <mergeCell ref="A52:A53"/>
    <mergeCell ref="B52:E52"/>
    <mergeCell ref="A60:A61"/>
    <mergeCell ref="B60:E60"/>
  </mergeCells>
  <hyperlinks>
    <hyperlink ref="D47" r:id="rId1" xr:uid="{00000000-0004-0000-0600-000000000000}"/>
    <hyperlink ref="D49" r:id="rId2" xr:uid="{00000000-0004-0000-0600-000001000000}"/>
    <hyperlink ref="D4" r:id="rId3" xr:uid="{00000000-0004-0000-0600-000002000000}"/>
    <hyperlink ref="D5" r:id="rId4" xr:uid="{00000000-0004-0000-0600-000003000000}"/>
    <hyperlink ref="D6" r:id="rId5" xr:uid="{00000000-0004-0000-0600-000004000000}"/>
    <hyperlink ref="D48" r:id="rId6" xr:uid="{00000000-0004-0000-0600-000005000000}"/>
  </hyperlinks>
  <pageMargins left="0.7" right="0.7" top="0.75" bottom="0.75" header="0.3" footer="0.3"/>
  <pageSetup paperSize="9" orientation="portrait" r:id="rId7"/>
  <ignoredErrors>
    <ignoredError sqref="W57:AB65 D78:D82" formulaRange="1"/>
  </ignoredErrors>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K146"/>
  <sheetViews>
    <sheetView zoomScale="90" zoomScaleNormal="90" workbookViewId="0"/>
  </sheetViews>
  <sheetFormatPr defaultRowHeight="12.75" x14ac:dyDescent="0.2"/>
  <cols>
    <col min="1" max="1" width="13.75" customWidth="1"/>
    <col min="2" max="2" width="19" bestFit="1" customWidth="1"/>
    <col min="3" max="3" width="19.375" bestFit="1" customWidth="1"/>
    <col min="4" max="4" width="32.25" customWidth="1"/>
    <col min="5" max="5" width="32.125" bestFit="1" customWidth="1"/>
  </cols>
  <sheetData>
    <row r="1" spans="1:59" ht="18" x14ac:dyDescent="0.2">
      <c r="A1" s="10" t="s">
        <v>35</v>
      </c>
      <c r="B1" s="11"/>
      <c r="C1" s="11"/>
      <c r="D1" s="11"/>
      <c r="E1" s="11"/>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row>
    <row r="2" spans="1:59" x14ac:dyDescent="0.2">
      <c r="A2" s="12"/>
      <c r="B2" s="12"/>
      <c r="C2" s="12"/>
      <c r="D2" s="12"/>
      <c r="E2" s="12"/>
    </row>
    <row r="3" spans="1:59" x14ac:dyDescent="0.2">
      <c r="A3" s="14" t="s">
        <v>7</v>
      </c>
      <c r="B3" s="12"/>
      <c r="C3" s="12"/>
      <c r="D3" s="12"/>
      <c r="E3" s="12"/>
    </row>
    <row r="4" spans="1:59" x14ac:dyDescent="0.2">
      <c r="A4" s="42" t="s">
        <v>258</v>
      </c>
      <c r="E4" s="15" t="s">
        <v>259</v>
      </c>
      <c r="BG4" s="43"/>
    </row>
    <row r="5" spans="1:59" x14ac:dyDescent="0.2">
      <c r="A5" s="9"/>
      <c r="B5" s="8"/>
      <c r="C5" s="8"/>
      <c r="D5" s="8"/>
      <c r="E5" s="8"/>
    </row>
    <row r="6" spans="1:59" ht="12.75" customHeight="1" x14ac:dyDescent="0.2">
      <c r="A6" s="20" t="s">
        <v>251</v>
      </c>
      <c r="B6" s="20" t="s">
        <v>6</v>
      </c>
      <c r="C6" s="20" t="s">
        <v>5</v>
      </c>
      <c r="D6" s="20" t="s">
        <v>48</v>
      </c>
      <c r="E6" s="20" t="s">
        <v>49</v>
      </c>
      <c r="F6" s="20">
        <v>1970</v>
      </c>
      <c r="G6" s="20">
        <v>1971</v>
      </c>
      <c r="H6" s="20">
        <v>1972</v>
      </c>
      <c r="I6" s="20">
        <v>1973</v>
      </c>
      <c r="J6" s="20">
        <v>1974</v>
      </c>
      <c r="K6" s="20">
        <v>1975</v>
      </c>
      <c r="L6" s="20">
        <v>1976</v>
      </c>
      <c r="M6" s="20">
        <v>1977</v>
      </c>
      <c r="N6" s="20">
        <v>1978</v>
      </c>
      <c r="O6" s="20">
        <v>1979</v>
      </c>
      <c r="P6" s="20">
        <v>1980</v>
      </c>
      <c r="Q6" s="20">
        <v>1981</v>
      </c>
      <c r="R6" s="20">
        <v>1982</v>
      </c>
      <c r="S6" s="20">
        <v>1983</v>
      </c>
      <c r="T6" s="20">
        <v>1984</v>
      </c>
      <c r="U6" s="20">
        <v>1985</v>
      </c>
      <c r="V6" s="20">
        <v>1986</v>
      </c>
      <c r="W6" s="20">
        <v>1987</v>
      </c>
      <c r="X6" s="20">
        <v>1988</v>
      </c>
      <c r="Y6" s="20">
        <v>1989</v>
      </c>
      <c r="Z6" s="20">
        <v>1990</v>
      </c>
      <c r="AA6" s="20">
        <v>1991</v>
      </c>
      <c r="AB6" s="20">
        <v>1992</v>
      </c>
      <c r="AC6" s="20">
        <v>1993</v>
      </c>
      <c r="AD6" s="20">
        <v>1994</v>
      </c>
      <c r="AE6" s="20">
        <v>1995</v>
      </c>
      <c r="AF6" s="20">
        <v>1996</v>
      </c>
      <c r="AG6" s="20">
        <v>1997</v>
      </c>
      <c r="AH6" s="20">
        <v>1998</v>
      </c>
      <c r="AI6" s="20">
        <v>1999</v>
      </c>
      <c r="AJ6" s="20">
        <v>2000</v>
      </c>
      <c r="AK6" s="20">
        <v>2001</v>
      </c>
      <c r="AL6" s="20">
        <v>2002</v>
      </c>
      <c r="AM6" s="20">
        <v>2003</v>
      </c>
      <c r="AN6" s="20">
        <v>2004</v>
      </c>
      <c r="AO6" s="20">
        <v>2005</v>
      </c>
      <c r="AP6" s="20">
        <v>2006</v>
      </c>
      <c r="AQ6" s="20">
        <v>2007</v>
      </c>
      <c r="AR6" s="20">
        <v>2008</v>
      </c>
      <c r="AS6" s="20">
        <v>2009</v>
      </c>
      <c r="AT6" s="20">
        <v>2010</v>
      </c>
      <c r="AU6" s="20">
        <v>2011</v>
      </c>
    </row>
    <row r="7" spans="1:59" x14ac:dyDescent="0.2">
      <c r="A7" s="78" t="s">
        <v>10</v>
      </c>
      <c r="B7" s="78" t="s">
        <v>262</v>
      </c>
      <c r="C7" s="78" t="s">
        <v>263</v>
      </c>
      <c r="D7" s="78" t="s">
        <v>260</v>
      </c>
      <c r="E7" s="78" t="s">
        <v>261</v>
      </c>
      <c r="F7" s="74">
        <v>0.87031999999999998</v>
      </c>
      <c r="G7" s="74">
        <v>0.88618699999999995</v>
      </c>
      <c r="H7" s="74">
        <v>0.957395</v>
      </c>
      <c r="I7" s="74">
        <v>0.97541199999999995</v>
      </c>
      <c r="J7" s="74">
        <v>0.95649200000000001</v>
      </c>
      <c r="K7" s="74">
        <v>0.97407900000000003</v>
      </c>
      <c r="L7" s="74">
        <v>1.206021</v>
      </c>
      <c r="M7" s="74">
        <v>1.3671420000000001</v>
      </c>
      <c r="N7" s="74">
        <v>1.3879969999999999</v>
      </c>
      <c r="O7" s="74">
        <v>1.549763</v>
      </c>
      <c r="P7" s="74">
        <v>1.4881439999999999</v>
      </c>
      <c r="Q7" s="74">
        <v>1.3967259999999999</v>
      </c>
      <c r="R7" s="74">
        <v>1.8080639999999999</v>
      </c>
      <c r="S7" s="74">
        <v>1.91479</v>
      </c>
      <c r="T7" s="74">
        <v>1.929797</v>
      </c>
      <c r="U7" s="74">
        <v>1.2469140000000001</v>
      </c>
      <c r="V7" s="74">
        <v>2.333825</v>
      </c>
      <c r="W7" s="74">
        <v>2.4199109999999999</v>
      </c>
      <c r="X7" s="74">
        <v>2.5250889999999999</v>
      </c>
      <c r="Y7" s="74">
        <v>2.5478360000000002</v>
      </c>
      <c r="Z7" s="74">
        <v>2.4973969999999999</v>
      </c>
      <c r="AA7" s="74">
        <v>2.5751840000000001</v>
      </c>
      <c r="AB7" s="74">
        <v>3.50143775</v>
      </c>
      <c r="AC7" s="74">
        <v>3.3943819400000002</v>
      </c>
      <c r="AD7" s="74">
        <v>3.34824806</v>
      </c>
      <c r="AE7" s="74">
        <v>3.4967778900000002</v>
      </c>
      <c r="AF7" s="74">
        <v>3.49982156</v>
      </c>
      <c r="AG7" s="74">
        <v>3.5371308399999997</v>
      </c>
      <c r="AH7" s="74">
        <v>3.56017596</v>
      </c>
      <c r="AI7" s="74">
        <v>3.5511995600000001</v>
      </c>
      <c r="AJ7" s="74">
        <v>3.6201578999999997</v>
      </c>
      <c r="AK7" s="74">
        <v>3.6524845099999999</v>
      </c>
      <c r="AL7" s="74">
        <v>3.6506457799999996</v>
      </c>
      <c r="AM7" s="74">
        <v>3.4256724300000001</v>
      </c>
      <c r="AN7" s="74">
        <v>3.6963762999999998</v>
      </c>
      <c r="AO7" s="74">
        <v>3.9003460899999998</v>
      </c>
      <c r="AP7" s="74">
        <v>4.1901973699999999</v>
      </c>
      <c r="AQ7" s="74">
        <v>3.84032324</v>
      </c>
      <c r="AR7" s="74">
        <v>3.9191027099999998</v>
      </c>
      <c r="AS7" s="74">
        <v>3.6665780899999998</v>
      </c>
      <c r="AT7" s="74">
        <v>3.9117277100000001</v>
      </c>
      <c r="AU7" s="74">
        <v>4.05185657</v>
      </c>
    </row>
    <row r="25" spans="1:47" ht="18" x14ac:dyDescent="0.2">
      <c r="A25" s="10" t="s">
        <v>36</v>
      </c>
      <c r="B25" s="11"/>
      <c r="C25" s="11"/>
      <c r="D25" s="11"/>
      <c r="E25" s="11"/>
      <c r="F25" s="16"/>
      <c r="G25" s="16"/>
      <c r="H25" s="16"/>
      <c r="I25" s="16"/>
      <c r="J25" s="16"/>
      <c r="K25" s="16"/>
      <c r="L25" s="16"/>
      <c r="M25" s="16"/>
      <c r="N25" s="16"/>
      <c r="O25" s="16"/>
      <c r="P25" s="16"/>
      <c r="Q25" s="16"/>
    </row>
    <row r="26" spans="1:47" x14ac:dyDescent="0.2">
      <c r="A26" s="12"/>
      <c r="B26" s="12"/>
      <c r="C26" s="12"/>
      <c r="D26" s="12"/>
      <c r="E26" s="12"/>
    </row>
    <row r="27" spans="1:47" x14ac:dyDescent="0.2">
      <c r="A27" s="14" t="s">
        <v>7</v>
      </c>
      <c r="B27" s="12"/>
      <c r="C27" s="12"/>
      <c r="D27" s="12"/>
      <c r="E27" s="12"/>
    </row>
    <row r="28" spans="1:47" x14ac:dyDescent="0.2">
      <c r="A28" s="42" t="s">
        <v>264</v>
      </c>
      <c r="D28" s="15" t="s">
        <v>254</v>
      </c>
      <c r="AU28" s="43"/>
    </row>
    <row r="29" spans="1:47" x14ac:dyDescent="0.2">
      <c r="A29" s="9"/>
      <c r="B29" s="8"/>
      <c r="C29" s="8"/>
      <c r="D29" s="8"/>
      <c r="E29" s="8"/>
    </row>
    <row r="30" spans="1:47" ht="12.75" customHeight="1" x14ac:dyDescent="0.2">
      <c r="A30" s="20" t="s">
        <v>251</v>
      </c>
      <c r="B30" s="20" t="s">
        <v>6</v>
      </c>
      <c r="C30" s="20" t="s">
        <v>5</v>
      </c>
      <c r="D30" s="20" t="s">
        <v>48</v>
      </c>
      <c r="E30" s="20" t="s">
        <v>49</v>
      </c>
      <c r="F30" s="20">
        <v>2002</v>
      </c>
      <c r="G30" s="20">
        <v>2003</v>
      </c>
      <c r="H30" s="20">
        <v>2004</v>
      </c>
      <c r="I30" s="20">
        <v>2005</v>
      </c>
      <c r="J30" s="20">
        <v>2006</v>
      </c>
      <c r="K30" s="20">
        <v>2007</v>
      </c>
      <c r="L30" s="20">
        <v>2008</v>
      </c>
      <c r="M30" s="20">
        <v>2009</v>
      </c>
      <c r="N30" s="20">
        <v>2010</v>
      </c>
      <c r="O30" s="20">
        <v>2011</v>
      </c>
      <c r="P30" s="20">
        <v>2012</v>
      </c>
      <c r="Q30" s="20">
        <v>2013</v>
      </c>
    </row>
    <row r="31" spans="1:47" x14ac:dyDescent="0.2">
      <c r="A31" s="4" t="s">
        <v>10</v>
      </c>
      <c r="B31" s="4" t="s">
        <v>270</v>
      </c>
      <c r="C31" s="4" t="s">
        <v>269</v>
      </c>
      <c r="D31" s="4" t="s">
        <v>265</v>
      </c>
      <c r="E31" s="4" t="s">
        <v>268</v>
      </c>
      <c r="F31" s="1">
        <v>79.154775999999998</v>
      </c>
      <c r="G31" s="1">
        <v>82.916521000000003</v>
      </c>
      <c r="H31" s="1">
        <v>85.050312000000005</v>
      </c>
      <c r="I31" s="1">
        <v>85.148148000000006</v>
      </c>
      <c r="J31" s="1">
        <v>87.390007999999995</v>
      </c>
      <c r="K31" s="1">
        <v>91.123414999999994</v>
      </c>
      <c r="L31" s="1">
        <v>90.258920000000003</v>
      </c>
      <c r="M31" s="1">
        <v>92.040356000000003</v>
      </c>
      <c r="N31" s="1">
        <v>94.855671000000001</v>
      </c>
      <c r="O31" s="1">
        <v>98.366528000000002</v>
      </c>
      <c r="P31" s="1">
        <v>98.697660999999997</v>
      </c>
      <c r="Q31" s="1">
        <v>99.572136</v>
      </c>
    </row>
    <row r="32" spans="1:47" x14ac:dyDescent="0.2">
      <c r="A32" s="5" t="s">
        <v>10</v>
      </c>
      <c r="B32" s="5" t="s">
        <v>271</v>
      </c>
      <c r="C32" s="5" t="s">
        <v>269</v>
      </c>
      <c r="D32" s="5" t="s">
        <v>266</v>
      </c>
      <c r="E32" s="5" t="s">
        <v>268</v>
      </c>
      <c r="F32" s="2">
        <v>31.115853999999999</v>
      </c>
      <c r="G32" s="2">
        <v>33.330030000000001</v>
      </c>
      <c r="H32" s="2">
        <v>34.619442999999997</v>
      </c>
      <c r="I32" s="2">
        <v>34.522058999999999</v>
      </c>
      <c r="J32" s="2">
        <v>35.204647999999999</v>
      </c>
      <c r="K32" s="2">
        <v>36.716149000000001</v>
      </c>
      <c r="L32" s="2">
        <v>32.316026000000001</v>
      </c>
      <c r="M32" s="2">
        <v>32.758920000000003</v>
      </c>
      <c r="N32" s="2">
        <v>37.014232</v>
      </c>
      <c r="O32" s="2">
        <v>38.749918999999998</v>
      </c>
      <c r="P32" s="2">
        <v>39.617198000000002</v>
      </c>
      <c r="Q32" s="2">
        <v>38.181645000000003</v>
      </c>
    </row>
    <row r="33" spans="1:17" x14ac:dyDescent="0.2">
      <c r="A33" s="6" t="s">
        <v>10</v>
      </c>
      <c r="B33" s="6" t="s">
        <v>272</v>
      </c>
      <c r="C33" s="6" t="s">
        <v>269</v>
      </c>
      <c r="D33" s="6" t="s">
        <v>267</v>
      </c>
      <c r="E33" s="6" t="s">
        <v>268</v>
      </c>
      <c r="F33" s="3">
        <v>23.229357</v>
      </c>
      <c r="G33" s="3">
        <v>24.748535</v>
      </c>
      <c r="H33" s="3">
        <v>26.859587999999999</v>
      </c>
      <c r="I33" s="3">
        <v>25.300875000000001</v>
      </c>
      <c r="J33" s="3">
        <v>25.872406000000002</v>
      </c>
      <c r="K33" s="3">
        <v>28.491828999999999</v>
      </c>
      <c r="L33" s="3">
        <v>26.902038000000001</v>
      </c>
      <c r="M33" s="3">
        <v>22.777515000000001</v>
      </c>
      <c r="N33" s="3">
        <v>27.279737000000001</v>
      </c>
      <c r="O33" s="3">
        <v>28.618392</v>
      </c>
      <c r="P33" s="3">
        <v>27.793727000000001</v>
      </c>
      <c r="Q33" s="3">
        <v>28.840674</v>
      </c>
    </row>
    <row r="55" spans="1:59" ht="18" x14ac:dyDescent="0.2">
      <c r="A55" s="10" t="s">
        <v>37</v>
      </c>
      <c r="B55" s="11"/>
      <c r="C55" s="11"/>
      <c r="D55" s="11"/>
      <c r="E55" s="11"/>
      <c r="F55" s="16"/>
      <c r="G55" s="16"/>
      <c r="H55" s="16"/>
      <c r="I55" s="16"/>
      <c r="J55" s="16"/>
      <c r="K55" s="16"/>
      <c r="L55" s="16"/>
      <c r="M55" s="16"/>
      <c r="N55" s="16"/>
      <c r="O55" s="16"/>
      <c r="P55" s="16"/>
      <c r="Q55" s="16"/>
      <c r="R55" s="16"/>
      <c r="S55" s="16"/>
      <c r="T55" s="16"/>
      <c r="U55" s="16"/>
      <c r="V55" s="16"/>
      <c r="W55" s="16"/>
      <c r="X55" s="16"/>
      <c r="Y55" s="16"/>
      <c r="Z55" s="16"/>
      <c r="AA55" s="16"/>
      <c r="AB55" s="16"/>
    </row>
    <row r="56" spans="1:59" x14ac:dyDescent="0.2">
      <c r="A56" s="12"/>
      <c r="B56" s="12"/>
      <c r="C56" s="12"/>
      <c r="D56" s="12"/>
      <c r="E56" s="12"/>
    </row>
    <row r="57" spans="1:59" x14ac:dyDescent="0.2">
      <c r="A57" s="14" t="s">
        <v>7</v>
      </c>
      <c r="B57" s="12"/>
      <c r="C57" s="12"/>
      <c r="D57" s="12"/>
      <c r="E57" s="12"/>
    </row>
    <row r="58" spans="1:59" x14ac:dyDescent="0.2">
      <c r="A58" s="42" t="s">
        <v>253</v>
      </c>
      <c r="D58" s="15" t="s">
        <v>254</v>
      </c>
      <c r="BG58" s="43"/>
    </row>
    <row r="59" spans="1:59" x14ac:dyDescent="0.2">
      <c r="A59" s="9"/>
      <c r="B59" s="8"/>
      <c r="C59" s="8"/>
      <c r="D59" s="8"/>
      <c r="E59" s="8"/>
    </row>
    <row r="60" spans="1:59" s="113" customFormat="1" x14ac:dyDescent="0.2">
      <c r="A60" s="20" t="s">
        <v>315</v>
      </c>
      <c r="B60" s="20"/>
      <c r="C60" s="20"/>
      <c r="D60" s="20" t="s">
        <v>316</v>
      </c>
      <c r="E60" s="20"/>
      <c r="F60" s="20" t="s">
        <v>317</v>
      </c>
      <c r="G60" s="20" t="s">
        <v>318</v>
      </c>
      <c r="H60" s="20" t="s">
        <v>319</v>
      </c>
      <c r="I60" s="20" t="s">
        <v>320</v>
      </c>
      <c r="J60" s="20" t="s">
        <v>321</v>
      </c>
      <c r="K60" s="20" t="s">
        <v>322</v>
      </c>
      <c r="L60" s="20" t="s">
        <v>323</v>
      </c>
      <c r="M60" s="20" t="s">
        <v>324</v>
      </c>
      <c r="N60" s="20" t="s">
        <v>325</v>
      </c>
      <c r="O60" s="20" t="s">
        <v>326</v>
      </c>
      <c r="P60" s="20" t="s">
        <v>327</v>
      </c>
      <c r="Q60" s="20" t="s">
        <v>328</v>
      </c>
      <c r="R60" s="20" t="s">
        <v>329</v>
      </c>
      <c r="S60" s="20" t="s">
        <v>330</v>
      </c>
      <c r="T60" s="20" t="s">
        <v>331</v>
      </c>
      <c r="U60" s="20" t="s">
        <v>332</v>
      </c>
      <c r="V60" s="20" t="s">
        <v>333</v>
      </c>
      <c r="W60" s="20" t="s">
        <v>334</v>
      </c>
      <c r="X60" s="20" t="s">
        <v>335</v>
      </c>
      <c r="Y60" s="20" t="s">
        <v>336</v>
      </c>
      <c r="Z60" s="20" t="s">
        <v>337</v>
      </c>
      <c r="AA60" s="20" t="s">
        <v>338</v>
      </c>
      <c r="AB60" s="20" t="s">
        <v>339</v>
      </c>
      <c r="AC60" s="20" t="s">
        <v>340</v>
      </c>
    </row>
    <row r="61" spans="1:59" x14ac:dyDescent="0.2">
      <c r="A61" s="5" t="s">
        <v>346</v>
      </c>
      <c r="B61" s="5"/>
      <c r="C61" s="5"/>
      <c r="D61" s="5" t="s">
        <v>247</v>
      </c>
      <c r="E61" s="5" t="s">
        <v>341</v>
      </c>
      <c r="F61" s="2">
        <v>18388</v>
      </c>
      <c r="G61" s="58" t="s">
        <v>342</v>
      </c>
      <c r="H61" s="58" t="s">
        <v>342</v>
      </c>
      <c r="I61" s="58" t="s">
        <v>342</v>
      </c>
      <c r="J61" s="58" t="s">
        <v>342</v>
      </c>
      <c r="K61" s="58" t="s">
        <v>342</v>
      </c>
      <c r="L61" s="58" t="s">
        <v>342</v>
      </c>
      <c r="M61" s="58" t="s">
        <v>342</v>
      </c>
      <c r="N61" s="58" t="s">
        <v>342</v>
      </c>
      <c r="O61" s="2">
        <v>28907</v>
      </c>
      <c r="P61" s="2">
        <v>28382</v>
      </c>
      <c r="Q61" s="2">
        <v>29799</v>
      </c>
      <c r="R61" s="2">
        <v>29208</v>
      </c>
      <c r="S61" s="2">
        <v>34049</v>
      </c>
      <c r="T61" s="2">
        <v>43192</v>
      </c>
      <c r="U61" s="2">
        <v>43763</v>
      </c>
      <c r="V61" s="2">
        <v>45435</v>
      </c>
      <c r="W61" s="2">
        <v>57421</v>
      </c>
      <c r="X61" s="2">
        <v>65642</v>
      </c>
      <c r="Y61" s="2">
        <v>61180</v>
      </c>
      <c r="Z61" s="2">
        <v>66471</v>
      </c>
      <c r="AA61" s="2">
        <v>60614</v>
      </c>
      <c r="AB61" s="2">
        <v>57170</v>
      </c>
      <c r="AC61" s="2">
        <v>70424</v>
      </c>
    </row>
    <row r="62" spans="1:59" x14ac:dyDescent="0.2">
      <c r="A62" s="5" t="s">
        <v>346</v>
      </c>
      <c r="B62" s="5"/>
      <c r="C62" s="5"/>
      <c r="D62" s="5" t="s">
        <v>343</v>
      </c>
      <c r="E62" s="5" t="s">
        <v>341</v>
      </c>
      <c r="F62" s="2">
        <v>22903</v>
      </c>
      <c r="G62" s="2" t="s">
        <v>342</v>
      </c>
      <c r="H62" s="2" t="s">
        <v>342</v>
      </c>
      <c r="I62" s="2" t="s">
        <v>342</v>
      </c>
      <c r="J62" s="2" t="s">
        <v>342</v>
      </c>
      <c r="K62" s="2" t="s">
        <v>342</v>
      </c>
      <c r="L62" s="2" t="s">
        <v>342</v>
      </c>
      <c r="M62" s="2" t="s">
        <v>342</v>
      </c>
      <c r="N62" s="2" t="s">
        <v>342</v>
      </c>
      <c r="O62" s="2">
        <v>68131</v>
      </c>
      <c r="P62" s="2">
        <v>81862</v>
      </c>
      <c r="Q62" s="2">
        <v>88359</v>
      </c>
      <c r="R62" s="2">
        <v>83859</v>
      </c>
      <c r="S62" s="2">
        <v>110215</v>
      </c>
      <c r="T62" s="2">
        <v>124060</v>
      </c>
      <c r="U62" s="2">
        <v>136853</v>
      </c>
      <c r="V62" s="2">
        <v>144986</v>
      </c>
      <c r="W62" s="2">
        <v>189101</v>
      </c>
      <c r="X62" s="2">
        <v>185665</v>
      </c>
      <c r="Y62" s="2">
        <v>202554</v>
      </c>
      <c r="Z62" s="2">
        <v>189537</v>
      </c>
      <c r="AA62" s="2">
        <v>188745</v>
      </c>
      <c r="AB62" s="2">
        <v>214201</v>
      </c>
      <c r="AC62" s="2">
        <v>239657</v>
      </c>
    </row>
    <row r="63" spans="1:59" x14ac:dyDescent="0.2">
      <c r="A63" s="5" t="s">
        <v>346</v>
      </c>
      <c r="B63" s="5"/>
      <c r="C63" s="5"/>
      <c r="D63" s="5" t="s">
        <v>344</v>
      </c>
      <c r="E63" s="5" t="s">
        <v>341</v>
      </c>
      <c r="F63" s="2">
        <v>8404</v>
      </c>
      <c r="G63" s="2" t="s">
        <v>342</v>
      </c>
      <c r="H63" s="2" t="s">
        <v>342</v>
      </c>
      <c r="I63" s="2" t="s">
        <v>342</v>
      </c>
      <c r="J63" s="2" t="s">
        <v>342</v>
      </c>
      <c r="K63" s="2" t="s">
        <v>342</v>
      </c>
      <c r="L63" s="2" t="s">
        <v>342</v>
      </c>
      <c r="M63" s="2" t="s">
        <v>342</v>
      </c>
      <c r="N63" s="2" t="s">
        <v>342</v>
      </c>
      <c r="O63" s="2">
        <v>20168</v>
      </c>
      <c r="P63" s="2">
        <v>19072</v>
      </c>
      <c r="Q63" s="2">
        <v>18607</v>
      </c>
      <c r="R63" s="2">
        <v>17262</v>
      </c>
      <c r="S63" s="2">
        <v>19363</v>
      </c>
      <c r="T63" s="2">
        <v>25631</v>
      </c>
      <c r="U63" s="2">
        <v>26999</v>
      </c>
      <c r="V63" s="2">
        <v>24707</v>
      </c>
      <c r="W63" s="2">
        <v>27734</v>
      </c>
      <c r="X63" s="2">
        <v>32881</v>
      </c>
      <c r="Y63" s="2">
        <v>37934</v>
      </c>
      <c r="Z63" s="2">
        <v>55583</v>
      </c>
      <c r="AA63" s="2">
        <v>56253</v>
      </c>
      <c r="AB63" s="2">
        <v>37381</v>
      </c>
      <c r="AC63" s="2">
        <v>44310</v>
      </c>
    </row>
    <row r="64" spans="1:59" x14ac:dyDescent="0.2">
      <c r="A64" s="4" t="s">
        <v>248</v>
      </c>
      <c r="B64" s="4"/>
      <c r="C64" s="4"/>
      <c r="D64" s="4" t="s">
        <v>247</v>
      </c>
      <c r="E64" s="4" t="s">
        <v>341</v>
      </c>
      <c r="F64" s="1">
        <v>11039</v>
      </c>
      <c r="G64" s="51">
        <v>10673</v>
      </c>
      <c r="H64" s="51">
        <v>6110</v>
      </c>
      <c r="I64" s="51">
        <v>5408</v>
      </c>
      <c r="J64" s="51">
        <v>4558</v>
      </c>
      <c r="K64" s="51">
        <v>8848</v>
      </c>
      <c r="L64" s="51">
        <v>7603</v>
      </c>
      <c r="M64" s="51">
        <v>6074</v>
      </c>
      <c r="N64" s="51">
        <v>4672</v>
      </c>
      <c r="O64" s="1">
        <v>3250</v>
      </c>
      <c r="P64" s="1">
        <v>3103</v>
      </c>
      <c r="Q64" s="1">
        <v>2488</v>
      </c>
      <c r="R64" s="1">
        <v>2308</v>
      </c>
      <c r="S64" s="1">
        <v>2224</v>
      </c>
      <c r="T64" s="1">
        <v>2460</v>
      </c>
      <c r="U64" s="1">
        <v>2506</v>
      </c>
      <c r="V64" s="1">
        <v>2140</v>
      </c>
      <c r="W64" s="1">
        <v>2101</v>
      </c>
      <c r="X64" s="1">
        <v>1300</v>
      </c>
      <c r="Y64" s="1">
        <v>1100</v>
      </c>
      <c r="Z64" s="1">
        <v>1033</v>
      </c>
      <c r="AA64" s="1" t="s">
        <v>342</v>
      </c>
      <c r="AB64" s="1" t="s">
        <v>342</v>
      </c>
      <c r="AC64" s="1" t="s">
        <v>342</v>
      </c>
    </row>
    <row r="65" spans="1:29" x14ac:dyDescent="0.2">
      <c r="A65" s="5" t="s">
        <v>248</v>
      </c>
      <c r="B65" s="5"/>
      <c r="C65" s="5"/>
      <c r="D65" s="5" t="s">
        <v>343</v>
      </c>
      <c r="E65" s="5" t="s">
        <v>341</v>
      </c>
      <c r="F65" s="2">
        <v>37429</v>
      </c>
      <c r="G65" s="2">
        <v>33713</v>
      </c>
      <c r="H65" s="2">
        <v>27821</v>
      </c>
      <c r="I65" s="2">
        <v>25982</v>
      </c>
      <c r="J65" s="2">
        <v>29923</v>
      </c>
      <c r="K65" s="2">
        <v>27419</v>
      </c>
      <c r="L65" s="2">
        <v>36052</v>
      </c>
      <c r="M65" s="2">
        <v>33576</v>
      </c>
      <c r="N65" s="2">
        <v>36439</v>
      </c>
      <c r="O65" s="2">
        <v>40430</v>
      </c>
      <c r="P65" s="2">
        <v>30845</v>
      </c>
      <c r="Q65" s="2">
        <v>32122</v>
      </c>
      <c r="R65" s="2">
        <v>28779</v>
      </c>
      <c r="S65" s="2">
        <v>24508</v>
      </c>
      <c r="T65" s="2">
        <v>26102</v>
      </c>
      <c r="U65" s="2">
        <v>29209</v>
      </c>
      <c r="V65" s="2">
        <v>23068</v>
      </c>
      <c r="W65" s="2">
        <v>26808</v>
      </c>
      <c r="X65" s="2">
        <v>27200</v>
      </c>
      <c r="Y65" s="2">
        <v>22600</v>
      </c>
      <c r="Z65" s="2">
        <v>22632</v>
      </c>
      <c r="AA65" s="2" t="s">
        <v>342</v>
      </c>
      <c r="AB65" s="2" t="s">
        <v>342</v>
      </c>
      <c r="AC65" s="2" t="s">
        <v>342</v>
      </c>
    </row>
    <row r="66" spans="1:29" x14ac:dyDescent="0.2">
      <c r="A66" s="5" t="s">
        <v>248</v>
      </c>
      <c r="B66" s="5"/>
      <c r="C66" s="5"/>
      <c r="D66" s="5" t="s">
        <v>344</v>
      </c>
      <c r="E66" s="5" t="s">
        <v>341</v>
      </c>
      <c r="F66" s="2">
        <v>41514</v>
      </c>
      <c r="G66" s="2">
        <v>55565</v>
      </c>
      <c r="H66" s="2">
        <v>44786</v>
      </c>
      <c r="I66" s="2">
        <v>54254</v>
      </c>
      <c r="J66" s="2">
        <v>49399</v>
      </c>
      <c r="K66" s="2">
        <v>42579</v>
      </c>
      <c r="L66" s="2">
        <v>48624</v>
      </c>
      <c r="M66" s="2">
        <v>64050</v>
      </c>
      <c r="N66" s="2">
        <v>58807</v>
      </c>
      <c r="O66" s="2">
        <v>61345</v>
      </c>
      <c r="P66" s="58">
        <v>52834</v>
      </c>
      <c r="Q66" s="58">
        <v>54130</v>
      </c>
      <c r="R66" s="58">
        <v>43351</v>
      </c>
      <c r="S66" s="2">
        <v>39317</v>
      </c>
      <c r="T66" s="2">
        <v>37175</v>
      </c>
      <c r="U66" s="2">
        <v>35921</v>
      </c>
      <c r="V66" s="2">
        <v>35957</v>
      </c>
      <c r="W66" s="2">
        <v>36919</v>
      </c>
      <c r="X66" s="2">
        <v>39200</v>
      </c>
      <c r="Y66" s="2">
        <v>32500</v>
      </c>
      <c r="Z66" s="2">
        <v>29829</v>
      </c>
      <c r="AA66" s="2" t="s">
        <v>342</v>
      </c>
      <c r="AB66" s="2" t="s">
        <v>342</v>
      </c>
      <c r="AC66" s="2" t="s">
        <v>342</v>
      </c>
    </row>
    <row r="67" spans="1:29" x14ac:dyDescent="0.2">
      <c r="A67" s="5" t="s">
        <v>248</v>
      </c>
      <c r="B67" s="5"/>
      <c r="C67" s="5"/>
      <c r="D67" s="5" t="s">
        <v>347</v>
      </c>
      <c r="E67" s="5" t="s">
        <v>341</v>
      </c>
      <c r="F67" s="2" t="s">
        <v>342</v>
      </c>
      <c r="G67" s="2" t="s">
        <v>342</v>
      </c>
      <c r="H67" s="2" t="s">
        <v>342</v>
      </c>
      <c r="I67" s="2" t="s">
        <v>342</v>
      </c>
      <c r="J67" s="2" t="s">
        <v>342</v>
      </c>
      <c r="K67" s="2">
        <v>3412</v>
      </c>
      <c r="L67" s="2">
        <v>4500</v>
      </c>
      <c r="M67" s="2" t="s">
        <v>342</v>
      </c>
      <c r="N67" s="2" t="s">
        <v>342</v>
      </c>
      <c r="O67" s="2" t="s">
        <v>342</v>
      </c>
      <c r="P67" s="2">
        <v>3184</v>
      </c>
      <c r="Q67" s="2">
        <v>3826</v>
      </c>
      <c r="R67" s="2">
        <v>3158</v>
      </c>
      <c r="S67" s="2">
        <v>3156</v>
      </c>
      <c r="T67" s="2">
        <v>3920</v>
      </c>
      <c r="U67" s="2">
        <v>4195</v>
      </c>
      <c r="V67" s="2">
        <v>4258</v>
      </c>
      <c r="W67" s="2">
        <v>3603</v>
      </c>
      <c r="X67" s="2" t="s">
        <v>342</v>
      </c>
      <c r="Y67" s="2" t="s">
        <v>342</v>
      </c>
      <c r="Z67" s="2" t="s">
        <v>342</v>
      </c>
      <c r="AA67" s="2" t="s">
        <v>342</v>
      </c>
      <c r="AB67" s="2" t="s">
        <v>342</v>
      </c>
      <c r="AC67" s="2" t="s">
        <v>342</v>
      </c>
    </row>
    <row r="68" spans="1:29" x14ac:dyDescent="0.2">
      <c r="A68" s="5" t="s">
        <v>248</v>
      </c>
      <c r="B68" s="5"/>
      <c r="C68" s="5"/>
      <c r="D68" s="5" t="s">
        <v>345</v>
      </c>
      <c r="E68" s="5" t="s">
        <v>341</v>
      </c>
      <c r="F68" s="2" t="s">
        <v>342</v>
      </c>
      <c r="G68" s="58" t="s">
        <v>342</v>
      </c>
      <c r="H68" s="58" t="s">
        <v>342</v>
      </c>
      <c r="I68" s="58" t="s">
        <v>342</v>
      </c>
      <c r="J68" s="58" t="s">
        <v>342</v>
      </c>
      <c r="K68" s="58">
        <v>1</v>
      </c>
      <c r="L68" s="58">
        <v>1</v>
      </c>
      <c r="M68" s="58" t="s">
        <v>342</v>
      </c>
      <c r="N68" s="58" t="s">
        <v>342</v>
      </c>
      <c r="O68" s="2" t="s">
        <v>342</v>
      </c>
      <c r="P68" s="2">
        <v>1</v>
      </c>
      <c r="Q68" s="2">
        <v>2</v>
      </c>
      <c r="R68" s="2">
        <v>11</v>
      </c>
      <c r="S68" s="2">
        <v>18</v>
      </c>
      <c r="T68" s="2" t="s">
        <v>342</v>
      </c>
      <c r="U68" s="2" t="s">
        <v>342</v>
      </c>
      <c r="V68" s="2" t="s">
        <v>342</v>
      </c>
      <c r="W68" s="2">
        <v>32</v>
      </c>
      <c r="X68" s="2" t="s">
        <v>342</v>
      </c>
      <c r="Y68" s="2" t="s">
        <v>342</v>
      </c>
      <c r="Z68" s="2" t="s">
        <v>342</v>
      </c>
      <c r="AA68" s="2" t="s">
        <v>342</v>
      </c>
      <c r="AB68" s="2" t="s">
        <v>342</v>
      </c>
      <c r="AC68" s="2" t="s">
        <v>342</v>
      </c>
    </row>
    <row r="69" spans="1:29" x14ac:dyDescent="0.2">
      <c r="A69" s="6" t="s">
        <v>248</v>
      </c>
      <c r="B69" s="6"/>
      <c r="C69" s="6"/>
      <c r="D69" s="6" t="s">
        <v>348</v>
      </c>
      <c r="E69" s="6" t="s">
        <v>341</v>
      </c>
      <c r="F69" s="2">
        <v>7719</v>
      </c>
      <c r="G69" s="2">
        <v>3483</v>
      </c>
      <c r="H69" s="2">
        <v>6532</v>
      </c>
      <c r="I69" s="2">
        <v>6309</v>
      </c>
      <c r="J69" s="2">
        <v>5635</v>
      </c>
      <c r="K69" s="2" t="s">
        <v>342</v>
      </c>
      <c r="L69" s="2" t="s">
        <v>342</v>
      </c>
      <c r="M69" s="2">
        <v>6092</v>
      </c>
      <c r="N69" s="2">
        <v>7835</v>
      </c>
      <c r="O69" s="2">
        <v>9670</v>
      </c>
      <c r="P69" s="2">
        <v>7911</v>
      </c>
      <c r="Q69" s="2">
        <v>7126</v>
      </c>
      <c r="R69" s="2">
        <v>4841</v>
      </c>
      <c r="S69" s="2">
        <v>5308</v>
      </c>
      <c r="T69" s="2">
        <v>6442</v>
      </c>
      <c r="U69" s="2">
        <v>6434</v>
      </c>
      <c r="V69" s="2">
        <v>6189</v>
      </c>
      <c r="W69" s="2">
        <v>7792</v>
      </c>
      <c r="X69" s="2">
        <v>10900</v>
      </c>
      <c r="Y69" s="2">
        <v>7500</v>
      </c>
      <c r="Z69" s="2">
        <v>8410</v>
      </c>
      <c r="AA69" s="2" t="s">
        <v>342</v>
      </c>
      <c r="AB69" s="2" t="s">
        <v>342</v>
      </c>
      <c r="AC69" s="2" t="s">
        <v>342</v>
      </c>
    </row>
    <row r="70" spans="1:29" x14ac:dyDescent="0.2">
      <c r="A70" s="5" t="s">
        <v>249</v>
      </c>
      <c r="B70" s="5"/>
      <c r="C70" s="5"/>
      <c r="D70" s="5" t="s">
        <v>247</v>
      </c>
      <c r="E70" s="5" t="s">
        <v>341</v>
      </c>
      <c r="F70" s="1">
        <v>1838</v>
      </c>
      <c r="G70" s="51">
        <v>1477</v>
      </c>
      <c r="H70" s="51">
        <v>1098</v>
      </c>
      <c r="I70" s="51">
        <v>1790</v>
      </c>
      <c r="J70" s="51">
        <v>1439</v>
      </c>
      <c r="K70" s="51">
        <v>1518</v>
      </c>
      <c r="L70" s="51">
        <v>1296</v>
      </c>
      <c r="M70" s="51">
        <v>1311</v>
      </c>
      <c r="N70" s="51">
        <v>1442</v>
      </c>
      <c r="O70" s="1">
        <v>1362</v>
      </c>
      <c r="P70" s="1">
        <v>1380.35</v>
      </c>
      <c r="Q70" s="1">
        <v>1308.7</v>
      </c>
      <c r="R70" s="1">
        <v>1412.29</v>
      </c>
      <c r="S70" s="1">
        <v>1038.1400000000001</v>
      </c>
      <c r="T70" s="1">
        <v>1201.6600000000001</v>
      </c>
      <c r="U70" s="1">
        <v>963.31</v>
      </c>
      <c r="V70" s="1">
        <v>776.24</v>
      </c>
      <c r="W70" s="1">
        <v>1370.44</v>
      </c>
      <c r="X70" s="1">
        <v>1175.57</v>
      </c>
      <c r="Y70" s="1">
        <v>1355.56</v>
      </c>
      <c r="Z70" s="1">
        <v>1243.79</v>
      </c>
      <c r="AA70" s="1">
        <v>1109.3900000000001</v>
      </c>
      <c r="AB70" s="1">
        <v>1090.47</v>
      </c>
      <c r="AC70" s="1" t="s">
        <v>342</v>
      </c>
    </row>
    <row r="71" spans="1:29" x14ac:dyDescent="0.2">
      <c r="A71" s="5" t="s">
        <v>249</v>
      </c>
      <c r="B71" s="5"/>
      <c r="C71" s="5"/>
      <c r="D71" s="5" t="s">
        <v>343</v>
      </c>
      <c r="E71" s="5" t="s">
        <v>341</v>
      </c>
      <c r="F71" s="2">
        <v>15941</v>
      </c>
      <c r="G71" s="2">
        <v>17790</v>
      </c>
      <c r="H71" s="2">
        <v>15394</v>
      </c>
      <c r="I71" s="2">
        <v>12696</v>
      </c>
      <c r="J71" s="2">
        <v>14834</v>
      </c>
      <c r="K71" s="2">
        <v>16065</v>
      </c>
      <c r="L71" s="2">
        <v>16541</v>
      </c>
      <c r="M71" s="2">
        <v>16485</v>
      </c>
      <c r="N71" s="2">
        <v>17269</v>
      </c>
      <c r="O71" s="2">
        <v>15825</v>
      </c>
      <c r="P71" s="2">
        <v>16610.8</v>
      </c>
      <c r="Q71" s="2">
        <v>14942.19</v>
      </c>
      <c r="R71" s="2">
        <v>14327.94</v>
      </c>
      <c r="S71" s="2">
        <v>15349.53</v>
      </c>
      <c r="T71" s="2">
        <v>15922.91</v>
      </c>
      <c r="U71" s="2">
        <v>15610.29</v>
      </c>
      <c r="V71" s="2">
        <v>17062.78</v>
      </c>
      <c r="W71" s="2">
        <v>17163.7</v>
      </c>
      <c r="X71" s="2">
        <v>18625.990000000002</v>
      </c>
      <c r="Y71" s="2">
        <v>15159.04</v>
      </c>
      <c r="Z71" s="2">
        <v>16675</v>
      </c>
      <c r="AA71" s="2">
        <v>17912.77</v>
      </c>
      <c r="AB71" s="2">
        <v>19871.07</v>
      </c>
      <c r="AC71" s="2" t="s">
        <v>342</v>
      </c>
    </row>
    <row r="72" spans="1:29" x14ac:dyDescent="0.2">
      <c r="A72" s="5" t="s">
        <v>249</v>
      </c>
      <c r="B72" s="5"/>
      <c r="C72" s="5"/>
      <c r="D72" s="5" t="s">
        <v>344</v>
      </c>
      <c r="E72" s="5" t="s">
        <v>341</v>
      </c>
      <c r="F72" s="2">
        <v>10945</v>
      </c>
      <c r="G72" s="2">
        <v>9765</v>
      </c>
      <c r="H72" s="2">
        <v>9373</v>
      </c>
      <c r="I72" s="2">
        <v>7660</v>
      </c>
      <c r="J72" s="2">
        <v>7698</v>
      </c>
      <c r="K72" s="2">
        <v>9652</v>
      </c>
      <c r="L72" s="2">
        <v>10404</v>
      </c>
      <c r="M72" s="2">
        <v>9397</v>
      </c>
      <c r="N72" s="2">
        <v>10062</v>
      </c>
      <c r="O72" s="2">
        <v>9273</v>
      </c>
      <c r="P72" s="58">
        <v>9375.86</v>
      </c>
      <c r="Q72" s="58">
        <v>8021.94</v>
      </c>
      <c r="R72" s="58">
        <v>9915.7900000000009</v>
      </c>
      <c r="S72" s="2">
        <v>9825.33</v>
      </c>
      <c r="T72" s="2">
        <v>7856.1</v>
      </c>
      <c r="U72" s="2">
        <v>9541.11</v>
      </c>
      <c r="V72" s="2">
        <v>9521.5499999999993</v>
      </c>
      <c r="W72" s="2">
        <v>10309.379999999999</v>
      </c>
      <c r="X72" s="2">
        <v>10752.52</v>
      </c>
      <c r="Y72" s="2">
        <v>10201.24</v>
      </c>
      <c r="Z72" s="2">
        <v>9666.7000000000007</v>
      </c>
      <c r="AA72" s="2">
        <v>10087.67</v>
      </c>
      <c r="AB72" s="2">
        <v>8774.17</v>
      </c>
      <c r="AC72" s="2" t="s">
        <v>342</v>
      </c>
    </row>
    <row r="73" spans="1:29" x14ac:dyDescent="0.2">
      <c r="A73" s="5" t="s">
        <v>249</v>
      </c>
      <c r="B73" s="5"/>
      <c r="C73" s="5"/>
      <c r="D73" s="5" t="s">
        <v>347</v>
      </c>
      <c r="E73" s="5" t="s">
        <v>341</v>
      </c>
      <c r="F73" s="2">
        <v>1910</v>
      </c>
      <c r="G73" s="2">
        <v>2392</v>
      </c>
      <c r="H73" s="2">
        <v>2912</v>
      </c>
      <c r="I73" s="2">
        <v>2293</v>
      </c>
      <c r="J73" s="2">
        <v>1672</v>
      </c>
      <c r="K73" s="2">
        <v>2435</v>
      </c>
      <c r="L73" s="2">
        <v>2642</v>
      </c>
      <c r="M73" s="2">
        <v>3040</v>
      </c>
      <c r="N73" s="2">
        <v>3741</v>
      </c>
      <c r="O73" s="2">
        <v>2765</v>
      </c>
      <c r="P73" s="2">
        <v>2141.86</v>
      </c>
      <c r="Q73" s="2">
        <v>2943.45</v>
      </c>
      <c r="R73" s="2">
        <v>3146.74</v>
      </c>
      <c r="S73" s="2">
        <v>3275.93</v>
      </c>
      <c r="T73" s="2">
        <v>3007.76</v>
      </c>
      <c r="U73" s="2">
        <v>3347.26</v>
      </c>
      <c r="V73" s="2">
        <v>3229.24</v>
      </c>
      <c r="W73" s="2">
        <v>2826.45</v>
      </c>
      <c r="X73" s="2">
        <v>2921.53</v>
      </c>
      <c r="Y73" s="2">
        <v>2844.31</v>
      </c>
      <c r="Z73" s="2">
        <v>2710.49</v>
      </c>
      <c r="AA73" s="2">
        <v>3165.29</v>
      </c>
      <c r="AB73" s="2">
        <v>3233.11</v>
      </c>
      <c r="AC73" s="2" t="s">
        <v>342</v>
      </c>
    </row>
    <row r="74" spans="1:29" x14ac:dyDescent="0.2">
      <c r="A74" s="5" t="s">
        <v>249</v>
      </c>
      <c r="B74" s="5"/>
      <c r="C74" s="5"/>
      <c r="D74" s="5" t="s">
        <v>345</v>
      </c>
      <c r="E74" s="5" t="s">
        <v>341</v>
      </c>
      <c r="F74" s="2">
        <v>13</v>
      </c>
      <c r="G74" s="58">
        <v>10</v>
      </c>
      <c r="H74" s="58">
        <v>8</v>
      </c>
      <c r="I74" s="58">
        <v>49</v>
      </c>
      <c r="J74" s="58">
        <v>20</v>
      </c>
      <c r="K74" s="58">
        <v>19</v>
      </c>
      <c r="L74" s="58">
        <v>18</v>
      </c>
      <c r="M74" s="58">
        <v>43</v>
      </c>
      <c r="N74" s="58">
        <v>81</v>
      </c>
      <c r="O74" s="2">
        <v>140</v>
      </c>
      <c r="P74" s="2">
        <v>114.3</v>
      </c>
      <c r="Q74" s="2">
        <v>81.78</v>
      </c>
      <c r="R74" s="2">
        <v>106.54</v>
      </c>
      <c r="S74" s="2">
        <v>78.92</v>
      </c>
      <c r="T74" s="2">
        <v>131.61000000000001</v>
      </c>
      <c r="U74" s="2">
        <v>100.35</v>
      </c>
      <c r="V74" s="2">
        <v>115.43</v>
      </c>
      <c r="W74" s="2">
        <v>143.65</v>
      </c>
      <c r="X74" s="2">
        <v>184.06</v>
      </c>
      <c r="Y74" s="2">
        <v>174.54</v>
      </c>
      <c r="Z74" s="2">
        <v>126</v>
      </c>
      <c r="AA74" s="2">
        <v>107.97</v>
      </c>
      <c r="AB74" s="2">
        <v>159.15</v>
      </c>
      <c r="AC74" s="2" t="s">
        <v>342</v>
      </c>
    </row>
    <row r="75" spans="1:29" x14ac:dyDescent="0.2">
      <c r="A75" s="6" t="s">
        <v>249</v>
      </c>
      <c r="B75" s="6"/>
      <c r="C75" s="6"/>
      <c r="D75" s="6" t="s">
        <v>348</v>
      </c>
      <c r="E75" s="6" t="s">
        <v>341</v>
      </c>
      <c r="F75" s="3" t="s">
        <v>342</v>
      </c>
      <c r="G75" s="3" t="s">
        <v>342</v>
      </c>
      <c r="H75" s="3" t="s">
        <v>342</v>
      </c>
      <c r="I75" s="3" t="s">
        <v>342</v>
      </c>
      <c r="J75" s="3" t="s">
        <v>342</v>
      </c>
      <c r="K75" s="3" t="s">
        <v>342</v>
      </c>
      <c r="L75" s="3" t="s">
        <v>342</v>
      </c>
      <c r="M75" s="3" t="s">
        <v>342</v>
      </c>
      <c r="N75" s="3" t="s">
        <v>342</v>
      </c>
      <c r="O75" s="3" t="s">
        <v>342</v>
      </c>
      <c r="P75" s="3">
        <v>5266.04</v>
      </c>
      <c r="Q75" s="3">
        <v>5777.65</v>
      </c>
      <c r="R75" s="3">
        <v>5146.93</v>
      </c>
      <c r="S75" s="3">
        <v>5590.52</v>
      </c>
      <c r="T75" s="3">
        <v>6245.64</v>
      </c>
      <c r="U75" s="3">
        <v>5982.26</v>
      </c>
      <c r="V75" s="3">
        <v>6967.32</v>
      </c>
      <c r="W75" s="3">
        <v>8061.18</v>
      </c>
      <c r="X75" s="3">
        <v>8755.9599999999991</v>
      </c>
      <c r="Y75" s="3">
        <v>8594.94</v>
      </c>
      <c r="Z75" s="3">
        <v>9419.11</v>
      </c>
      <c r="AA75" s="3">
        <v>10797.5</v>
      </c>
      <c r="AB75" s="3">
        <v>11712.56</v>
      </c>
      <c r="AC75" s="3" t="s">
        <v>342</v>
      </c>
    </row>
    <row r="76" spans="1:29" x14ac:dyDescent="0.2">
      <c r="A76" s="5" t="s">
        <v>250</v>
      </c>
      <c r="B76" s="5"/>
      <c r="C76" s="5"/>
      <c r="D76" s="5" t="s">
        <v>247</v>
      </c>
      <c r="E76" s="5" t="s">
        <v>341</v>
      </c>
      <c r="F76" s="2">
        <v>57945</v>
      </c>
      <c r="G76" s="58">
        <v>54420</v>
      </c>
      <c r="H76" s="58">
        <v>51659</v>
      </c>
      <c r="I76" s="58">
        <v>47031</v>
      </c>
      <c r="J76" s="58">
        <v>41994</v>
      </c>
      <c r="K76" s="58">
        <v>40045</v>
      </c>
      <c r="L76" s="58">
        <v>35486</v>
      </c>
      <c r="M76" s="58">
        <v>31078</v>
      </c>
      <c r="N76" s="58">
        <v>28268</v>
      </c>
      <c r="O76" s="2">
        <v>27405</v>
      </c>
      <c r="P76" s="2" t="s">
        <v>342</v>
      </c>
      <c r="Q76" s="2" t="s">
        <v>342</v>
      </c>
      <c r="R76" s="2" t="s">
        <v>342</v>
      </c>
      <c r="S76" s="2">
        <v>22694</v>
      </c>
      <c r="T76" s="2">
        <v>21489</v>
      </c>
      <c r="U76" s="2">
        <v>21783</v>
      </c>
      <c r="V76" s="2">
        <v>16913</v>
      </c>
      <c r="W76" s="2">
        <v>14617.64</v>
      </c>
      <c r="X76" s="2">
        <v>3278.33</v>
      </c>
      <c r="Y76" s="2">
        <v>14810.19</v>
      </c>
      <c r="Z76" s="2">
        <v>20618.830000000002</v>
      </c>
      <c r="AA76" s="2" t="s">
        <v>342</v>
      </c>
      <c r="AB76" s="2" t="s">
        <v>342</v>
      </c>
      <c r="AC76" s="2" t="s">
        <v>342</v>
      </c>
    </row>
    <row r="77" spans="1:29" x14ac:dyDescent="0.2">
      <c r="A77" s="5" t="s">
        <v>250</v>
      </c>
      <c r="B77" s="5"/>
      <c r="C77" s="5"/>
      <c r="D77" s="5" t="s">
        <v>343</v>
      </c>
      <c r="E77" s="5" t="s">
        <v>341</v>
      </c>
      <c r="F77" s="2">
        <v>5821</v>
      </c>
      <c r="G77" s="2">
        <v>6003</v>
      </c>
      <c r="H77" s="2">
        <v>7437</v>
      </c>
      <c r="I77" s="2">
        <v>6593</v>
      </c>
      <c r="J77" s="2">
        <v>6810</v>
      </c>
      <c r="K77" s="2">
        <v>6120</v>
      </c>
      <c r="L77" s="2">
        <v>7258</v>
      </c>
      <c r="M77" s="2">
        <v>6992</v>
      </c>
      <c r="N77" s="2">
        <v>7481</v>
      </c>
      <c r="O77" s="2">
        <v>7480</v>
      </c>
      <c r="P77" s="2" t="s">
        <v>342</v>
      </c>
      <c r="Q77" s="2" t="s">
        <v>342</v>
      </c>
      <c r="R77" s="2" t="s">
        <v>342</v>
      </c>
      <c r="S77" s="2">
        <v>7500</v>
      </c>
      <c r="T77" s="2">
        <v>5154</v>
      </c>
      <c r="U77" s="2">
        <v>6959</v>
      </c>
      <c r="V77" s="2">
        <v>6304</v>
      </c>
      <c r="W77" s="2">
        <v>4121.66</v>
      </c>
      <c r="X77" s="2">
        <v>3574.67</v>
      </c>
      <c r="Y77" s="2">
        <v>4219.9799999999996</v>
      </c>
      <c r="Z77" s="2">
        <v>6334.98</v>
      </c>
      <c r="AA77" s="2" t="s">
        <v>342</v>
      </c>
      <c r="AB77" s="2" t="s">
        <v>342</v>
      </c>
      <c r="AC77" s="2" t="s">
        <v>342</v>
      </c>
    </row>
    <row r="78" spans="1:29" x14ac:dyDescent="0.2">
      <c r="A78" s="5" t="s">
        <v>250</v>
      </c>
      <c r="B78" s="5"/>
      <c r="C78" s="5"/>
      <c r="D78" s="5" t="s">
        <v>344</v>
      </c>
      <c r="E78" s="5" t="s">
        <v>341</v>
      </c>
      <c r="F78" s="2">
        <v>10902</v>
      </c>
      <c r="G78" s="2">
        <v>11078</v>
      </c>
      <c r="H78" s="2">
        <v>10968</v>
      </c>
      <c r="I78" s="2">
        <v>10465</v>
      </c>
      <c r="J78" s="2">
        <v>10177</v>
      </c>
      <c r="K78" s="2">
        <v>9635</v>
      </c>
      <c r="L78" s="2">
        <v>9227</v>
      </c>
      <c r="M78" s="2">
        <v>8641</v>
      </c>
      <c r="N78" s="2">
        <v>9864</v>
      </c>
      <c r="O78" s="2">
        <v>7801</v>
      </c>
      <c r="P78" s="2" t="s">
        <v>342</v>
      </c>
      <c r="Q78" s="2" t="s">
        <v>342</v>
      </c>
      <c r="R78" s="2" t="s">
        <v>342</v>
      </c>
      <c r="S78" s="2">
        <v>11028.08</v>
      </c>
      <c r="T78" s="2">
        <v>8435</v>
      </c>
      <c r="U78" s="2">
        <v>6566</v>
      </c>
      <c r="V78" s="2">
        <v>13367</v>
      </c>
      <c r="W78" s="2">
        <v>8297.14</v>
      </c>
      <c r="X78" s="2">
        <v>7491.31</v>
      </c>
      <c r="Y78" s="2">
        <v>9626.7099999999991</v>
      </c>
      <c r="Z78" s="2">
        <v>13055.44</v>
      </c>
      <c r="AA78" s="2" t="s">
        <v>342</v>
      </c>
      <c r="AB78" s="2" t="s">
        <v>342</v>
      </c>
      <c r="AC78" s="2" t="s">
        <v>342</v>
      </c>
    </row>
    <row r="79" spans="1:29" x14ac:dyDescent="0.2">
      <c r="A79" s="5" t="s">
        <v>250</v>
      </c>
      <c r="B79" s="5"/>
      <c r="C79" s="5"/>
      <c r="D79" s="5" t="s">
        <v>347</v>
      </c>
      <c r="E79" s="5" t="s">
        <v>341</v>
      </c>
      <c r="F79" s="2">
        <v>28</v>
      </c>
      <c r="G79" s="58">
        <v>39</v>
      </c>
      <c r="H79" s="58">
        <v>43</v>
      </c>
      <c r="I79" s="58">
        <v>48</v>
      </c>
      <c r="J79" s="58">
        <v>51</v>
      </c>
      <c r="K79" s="58">
        <v>58</v>
      </c>
      <c r="L79" s="58">
        <v>55</v>
      </c>
      <c r="M79" s="58">
        <v>65</v>
      </c>
      <c r="N79" s="58">
        <v>48</v>
      </c>
      <c r="O79" s="2">
        <v>68</v>
      </c>
      <c r="P79" s="2" t="s">
        <v>342</v>
      </c>
      <c r="Q79" s="2" t="s">
        <v>342</v>
      </c>
      <c r="R79" s="2" t="s">
        <v>342</v>
      </c>
      <c r="S79" s="2">
        <v>23</v>
      </c>
      <c r="T79" s="2">
        <v>35</v>
      </c>
      <c r="U79" s="2">
        <v>34</v>
      </c>
      <c r="V79" s="2">
        <v>839</v>
      </c>
      <c r="W79" s="2">
        <v>43.02</v>
      </c>
      <c r="X79" s="2">
        <v>141.02000000000001</v>
      </c>
      <c r="Y79" s="2">
        <v>50.13</v>
      </c>
      <c r="Z79" s="2">
        <v>84.44</v>
      </c>
      <c r="AA79" s="2" t="s">
        <v>342</v>
      </c>
      <c r="AB79" s="2" t="s">
        <v>342</v>
      </c>
      <c r="AC79" s="2" t="s">
        <v>342</v>
      </c>
    </row>
    <row r="80" spans="1:29" x14ac:dyDescent="0.2">
      <c r="A80" s="5" t="s">
        <v>250</v>
      </c>
      <c r="B80" s="5"/>
      <c r="C80" s="5"/>
      <c r="D80" s="5" t="s">
        <v>345</v>
      </c>
      <c r="E80" s="5" t="s">
        <v>341</v>
      </c>
      <c r="F80" s="2">
        <v>304</v>
      </c>
      <c r="G80" s="2">
        <v>593</v>
      </c>
      <c r="H80" s="2">
        <v>684</v>
      </c>
      <c r="I80" s="2">
        <v>456</v>
      </c>
      <c r="J80" s="2">
        <v>310</v>
      </c>
      <c r="K80" s="2">
        <v>236</v>
      </c>
      <c r="L80" s="2">
        <v>259</v>
      </c>
      <c r="M80" s="2">
        <v>695</v>
      </c>
      <c r="N80" s="2">
        <v>603</v>
      </c>
      <c r="O80" s="2">
        <v>563</v>
      </c>
      <c r="P80" s="2" t="s">
        <v>342</v>
      </c>
      <c r="Q80" s="2" t="s">
        <v>342</v>
      </c>
      <c r="R80" s="2" t="s">
        <v>342</v>
      </c>
      <c r="S80" s="2" t="s">
        <v>342</v>
      </c>
      <c r="T80" s="2" t="s">
        <v>342</v>
      </c>
      <c r="U80" s="2" t="s">
        <v>342</v>
      </c>
      <c r="V80" s="2" t="s">
        <v>342</v>
      </c>
      <c r="W80" s="2">
        <v>343.31</v>
      </c>
      <c r="X80" s="2" t="s">
        <v>342</v>
      </c>
      <c r="Y80" s="2" t="s">
        <v>342</v>
      </c>
      <c r="Z80" s="2" t="s">
        <v>342</v>
      </c>
      <c r="AA80" s="2" t="s">
        <v>342</v>
      </c>
      <c r="AB80" s="2" t="s">
        <v>342</v>
      </c>
      <c r="AC80" s="2" t="s">
        <v>342</v>
      </c>
    </row>
    <row r="81" spans="1:29" x14ac:dyDescent="0.2">
      <c r="A81" s="6" t="s">
        <v>250</v>
      </c>
      <c r="B81" s="6"/>
      <c r="C81" s="6"/>
      <c r="D81" s="6" t="s">
        <v>348</v>
      </c>
      <c r="E81" s="6" t="s">
        <v>341</v>
      </c>
      <c r="F81" s="3" t="s">
        <v>342</v>
      </c>
      <c r="G81" s="104" t="s">
        <v>342</v>
      </c>
      <c r="H81" s="104" t="s">
        <v>342</v>
      </c>
      <c r="I81" s="104">
        <v>1795</v>
      </c>
      <c r="J81" s="104">
        <v>2015</v>
      </c>
      <c r="K81" s="104">
        <v>5163</v>
      </c>
      <c r="L81" s="104">
        <v>3829</v>
      </c>
      <c r="M81" s="104">
        <v>2075</v>
      </c>
      <c r="N81" s="104">
        <v>364</v>
      </c>
      <c r="O81" s="3">
        <v>835</v>
      </c>
      <c r="P81" s="3" t="s">
        <v>342</v>
      </c>
      <c r="Q81" s="3" t="s">
        <v>342</v>
      </c>
      <c r="R81" s="3" t="s">
        <v>342</v>
      </c>
      <c r="S81" s="3" t="s">
        <v>342</v>
      </c>
      <c r="T81" s="3" t="s">
        <v>342</v>
      </c>
      <c r="U81" s="3" t="s">
        <v>342</v>
      </c>
      <c r="V81" s="3" t="s">
        <v>342</v>
      </c>
      <c r="W81" s="3" t="s">
        <v>342</v>
      </c>
      <c r="X81" s="3" t="s">
        <v>342</v>
      </c>
      <c r="Y81" s="3" t="s">
        <v>342</v>
      </c>
      <c r="Z81" s="3" t="s">
        <v>342</v>
      </c>
      <c r="AA81" s="3" t="s">
        <v>342</v>
      </c>
      <c r="AB81" s="3" t="s">
        <v>342</v>
      </c>
      <c r="AC81" s="3" t="s">
        <v>342</v>
      </c>
    </row>
    <row r="82" spans="1:29" x14ac:dyDescent="0.2">
      <c r="A82" s="5" t="s">
        <v>314</v>
      </c>
      <c r="B82" s="5"/>
      <c r="C82" s="5"/>
      <c r="D82" s="5" t="s">
        <v>247</v>
      </c>
      <c r="E82" s="5" t="s">
        <v>341</v>
      </c>
      <c r="F82" s="2">
        <v>86182.48</v>
      </c>
      <c r="G82" s="58">
        <v>88904.03</v>
      </c>
      <c r="H82" s="58">
        <v>92079.18</v>
      </c>
      <c r="I82" s="58">
        <v>91171.99</v>
      </c>
      <c r="J82" s="58">
        <v>98883.06</v>
      </c>
      <c r="K82" s="58">
        <v>104326.16</v>
      </c>
      <c r="L82" s="58">
        <v>111583.63</v>
      </c>
      <c r="M82" s="58">
        <v>100697.42</v>
      </c>
      <c r="N82" s="58">
        <v>81646.559999999998</v>
      </c>
      <c r="O82" s="2">
        <v>94347.14</v>
      </c>
      <c r="P82" s="2">
        <v>100243.83</v>
      </c>
      <c r="Q82" s="2">
        <v>79378.600000000006</v>
      </c>
      <c r="R82" s="2">
        <v>90264.81</v>
      </c>
      <c r="S82" s="2">
        <v>79378.600000000006</v>
      </c>
      <c r="T82" s="2">
        <v>91625.58</v>
      </c>
      <c r="U82" s="2">
        <v>75749.86</v>
      </c>
      <c r="V82" s="2">
        <v>74842.679999999993</v>
      </c>
      <c r="W82" s="2">
        <v>78471.42</v>
      </c>
      <c r="X82" s="2" t="s">
        <v>342</v>
      </c>
      <c r="Y82" s="2" t="s">
        <v>342</v>
      </c>
      <c r="Z82" s="2" t="s">
        <v>342</v>
      </c>
      <c r="AA82" s="2" t="s">
        <v>342</v>
      </c>
      <c r="AB82" s="2" t="s">
        <v>342</v>
      </c>
      <c r="AC82" s="2" t="s">
        <v>342</v>
      </c>
    </row>
    <row r="83" spans="1:29" x14ac:dyDescent="0.2">
      <c r="A83" s="5" t="s">
        <v>314</v>
      </c>
      <c r="B83" s="5"/>
      <c r="C83" s="5"/>
      <c r="D83" s="5" t="s">
        <v>343</v>
      </c>
      <c r="E83" s="5" t="s">
        <v>341</v>
      </c>
      <c r="F83" s="2">
        <v>206384.36</v>
      </c>
      <c r="G83" s="2">
        <v>199580.48</v>
      </c>
      <c r="H83" s="2">
        <v>204116.4</v>
      </c>
      <c r="I83" s="2">
        <v>192776.6</v>
      </c>
      <c r="J83" s="2">
        <v>219992.12</v>
      </c>
      <c r="K83" s="2">
        <v>209105.91</v>
      </c>
      <c r="L83" s="2">
        <v>218177.75</v>
      </c>
      <c r="M83" s="2">
        <v>213188.24</v>
      </c>
      <c r="N83" s="2">
        <v>210920.28</v>
      </c>
      <c r="O83" s="2">
        <v>194137.38</v>
      </c>
      <c r="P83" s="2">
        <v>195951.74</v>
      </c>
      <c r="Q83" s="2">
        <v>196405.34</v>
      </c>
      <c r="R83" s="2">
        <v>189147.86</v>
      </c>
      <c r="S83" s="2">
        <v>193230.19</v>
      </c>
      <c r="T83" s="2">
        <v>192776.6</v>
      </c>
      <c r="U83" s="2">
        <v>190962.23</v>
      </c>
      <c r="V83" s="2">
        <v>184611.94</v>
      </c>
      <c r="W83" s="2">
        <v>200487.66</v>
      </c>
      <c r="X83" s="2" t="s">
        <v>342</v>
      </c>
      <c r="Y83" s="2" t="s">
        <v>342</v>
      </c>
      <c r="Z83" s="2" t="s">
        <v>342</v>
      </c>
      <c r="AA83" s="2" t="s">
        <v>342</v>
      </c>
      <c r="AB83" s="2" t="s">
        <v>342</v>
      </c>
      <c r="AC83" s="2" t="s">
        <v>342</v>
      </c>
    </row>
    <row r="84" spans="1:29" x14ac:dyDescent="0.2">
      <c r="A84" s="5" t="s">
        <v>314</v>
      </c>
      <c r="B84" s="5"/>
      <c r="C84" s="5"/>
      <c r="D84" s="5" t="s">
        <v>344</v>
      </c>
      <c r="E84" s="5" t="s">
        <v>341</v>
      </c>
      <c r="F84" s="2">
        <v>22680</v>
      </c>
      <c r="G84" s="2">
        <v>21319</v>
      </c>
      <c r="H84" s="2">
        <v>20412</v>
      </c>
      <c r="I84" s="2">
        <v>21319</v>
      </c>
      <c r="J84" s="2">
        <v>21772</v>
      </c>
      <c r="K84" s="2">
        <v>22226</v>
      </c>
      <c r="L84" s="2">
        <v>23133.19</v>
      </c>
      <c r="M84" s="2">
        <v>24040</v>
      </c>
      <c r="N84" s="2">
        <v>24493.97</v>
      </c>
      <c r="O84" s="2">
        <v>20411.64</v>
      </c>
      <c r="P84" s="58">
        <v>19958.05</v>
      </c>
      <c r="Q84" s="58">
        <v>19050.86</v>
      </c>
      <c r="R84" s="58">
        <v>18143.68</v>
      </c>
      <c r="S84" s="2">
        <v>19504.46</v>
      </c>
      <c r="T84" s="2">
        <v>19504.46</v>
      </c>
      <c r="U84" s="2">
        <v>21318.82</v>
      </c>
      <c r="V84" s="2">
        <v>20865.23</v>
      </c>
      <c r="W84" s="2">
        <v>19958.05</v>
      </c>
      <c r="X84" s="2" t="s">
        <v>342</v>
      </c>
      <c r="Y84" s="2" t="s">
        <v>342</v>
      </c>
      <c r="Z84" s="2" t="s">
        <v>342</v>
      </c>
      <c r="AA84" s="2" t="s">
        <v>342</v>
      </c>
      <c r="AB84" s="2" t="s">
        <v>342</v>
      </c>
      <c r="AC84" s="2" t="s">
        <v>342</v>
      </c>
    </row>
    <row r="85" spans="1:29" x14ac:dyDescent="0.2">
      <c r="A85" s="5" t="s">
        <v>314</v>
      </c>
      <c r="B85" s="5"/>
      <c r="C85" s="5"/>
      <c r="D85" s="5" t="s">
        <v>345</v>
      </c>
      <c r="E85" s="5" t="s">
        <v>341</v>
      </c>
      <c r="F85" s="2">
        <v>11340</v>
      </c>
      <c r="G85" s="2">
        <v>11340</v>
      </c>
      <c r="H85" s="2">
        <v>11340</v>
      </c>
      <c r="I85" s="2">
        <v>11340</v>
      </c>
      <c r="J85" s="2">
        <v>11340</v>
      </c>
      <c r="K85" s="2">
        <v>11340</v>
      </c>
      <c r="L85" s="2">
        <v>11339.8</v>
      </c>
      <c r="M85" s="2">
        <v>11339.8</v>
      </c>
      <c r="N85" s="2">
        <v>11339.8</v>
      </c>
      <c r="O85" s="2">
        <v>11339.8</v>
      </c>
      <c r="P85" s="2">
        <v>11339.8</v>
      </c>
      <c r="Q85" s="2">
        <v>11339.8</v>
      </c>
      <c r="R85" s="2">
        <v>11339.8</v>
      </c>
      <c r="S85" s="2">
        <v>11339.8</v>
      </c>
      <c r="T85" s="2">
        <v>11339.8</v>
      </c>
      <c r="U85" s="2">
        <v>11339.8</v>
      </c>
      <c r="V85" s="2">
        <v>11339.8</v>
      </c>
      <c r="W85" s="2">
        <v>11339.8</v>
      </c>
      <c r="X85" s="2" t="s">
        <v>342</v>
      </c>
      <c r="Y85" s="2" t="s">
        <v>342</v>
      </c>
      <c r="Z85" s="2" t="s">
        <v>342</v>
      </c>
      <c r="AA85" s="2" t="s">
        <v>342</v>
      </c>
      <c r="AB85" s="2" t="s">
        <v>342</v>
      </c>
      <c r="AC85" s="2" t="s">
        <v>342</v>
      </c>
    </row>
    <row r="86" spans="1:29" x14ac:dyDescent="0.2">
      <c r="A86" s="6" t="s">
        <v>314</v>
      </c>
      <c r="B86" s="6"/>
      <c r="C86" s="6"/>
      <c r="D86" s="6" t="s">
        <v>348</v>
      </c>
      <c r="E86" s="6" t="s">
        <v>341</v>
      </c>
      <c r="F86" s="3">
        <v>13390.04</v>
      </c>
      <c r="G86" s="104">
        <v>11430.52</v>
      </c>
      <c r="H86" s="104">
        <v>13145.1</v>
      </c>
      <c r="I86" s="104">
        <v>13553.33</v>
      </c>
      <c r="J86" s="104">
        <v>13154.17</v>
      </c>
      <c r="K86" s="104">
        <v>13607.76</v>
      </c>
      <c r="L86" s="104">
        <v>12700.58</v>
      </c>
      <c r="M86" s="104">
        <v>14496.8</v>
      </c>
      <c r="N86" s="104">
        <v>23586.78</v>
      </c>
      <c r="O86" s="3">
        <v>27215.52</v>
      </c>
      <c r="P86" s="3">
        <v>27215.52</v>
      </c>
      <c r="Q86" s="3">
        <v>27215.52</v>
      </c>
      <c r="R86" s="3">
        <v>28068.27</v>
      </c>
      <c r="S86" s="3">
        <v>29719.35</v>
      </c>
      <c r="T86" s="3">
        <v>28540.01</v>
      </c>
      <c r="U86" s="3">
        <v>26535.13</v>
      </c>
      <c r="V86" s="3">
        <v>29029.89</v>
      </c>
      <c r="W86" s="3">
        <v>18597.27</v>
      </c>
      <c r="X86" s="3" t="s">
        <v>342</v>
      </c>
      <c r="Y86" s="3" t="s">
        <v>342</v>
      </c>
      <c r="Z86" s="3" t="s">
        <v>342</v>
      </c>
      <c r="AA86" s="3" t="s">
        <v>342</v>
      </c>
      <c r="AB86" s="3" t="s">
        <v>342</v>
      </c>
      <c r="AC86" s="3" t="s">
        <v>342</v>
      </c>
    </row>
    <row r="87" spans="1:29" ht="12.75" customHeight="1" x14ac:dyDescent="0.2">
      <c r="A87" s="143" t="s">
        <v>251</v>
      </c>
      <c r="B87" s="143" t="s">
        <v>6</v>
      </c>
      <c r="C87" s="143" t="s">
        <v>5</v>
      </c>
      <c r="D87" s="143" t="s">
        <v>48</v>
      </c>
      <c r="E87" s="143" t="s">
        <v>49</v>
      </c>
      <c r="F87" s="143">
        <v>1990</v>
      </c>
      <c r="G87" s="143">
        <v>1991</v>
      </c>
      <c r="H87" s="143">
        <v>1992</v>
      </c>
      <c r="I87" s="143">
        <v>1993</v>
      </c>
      <c r="J87" s="143">
        <v>1994</v>
      </c>
      <c r="K87" s="143">
        <v>1995</v>
      </c>
      <c r="L87" s="143">
        <v>1996</v>
      </c>
      <c r="M87" s="143">
        <v>1997</v>
      </c>
      <c r="N87" s="143">
        <v>1998</v>
      </c>
      <c r="O87" s="143">
        <v>1999</v>
      </c>
      <c r="P87" s="143">
        <v>2000</v>
      </c>
      <c r="Q87" s="143">
        <v>2001</v>
      </c>
      <c r="R87" s="143">
        <v>2002</v>
      </c>
      <c r="S87" s="143">
        <v>2003</v>
      </c>
      <c r="T87" s="143">
        <v>2004</v>
      </c>
      <c r="U87" s="143">
        <v>2005</v>
      </c>
      <c r="V87" s="143">
        <v>2006</v>
      </c>
      <c r="W87" s="143">
        <v>2007</v>
      </c>
      <c r="X87" s="143">
        <v>2008</v>
      </c>
      <c r="Y87" s="143">
        <v>2009</v>
      </c>
      <c r="Z87" s="143">
        <v>2010</v>
      </c>
      <c r="AA87" s="143">
        <v>2011</v>
      </c>
      <c r="AB87" s="143">
        <v>2012</v>
      </c>
      <c r="AC87" s="143">
        <v>2013</v>
      </c>
    </row>
    <row r="88" spans="1:29" x14ac:dyDescent="0.2">
      <c r="A88" s="5" t="s">
        <v>346</v>
      </c>
      <c r="B88" s="5" t="s">
        <v>256</v>
      </c>
      <c r="C88" s="5" t="s">
        <v>252</v>
      </c>
      <c r="D88" s="5" t="s">
        <v>350</v>
      </c>
      <c r="E88" s="5" t="s">
        <v>255</v>
      </c>
      <c r="F88" s="2">
        <f>SUM(F61:F63)/1000</f>
        <v>49.695</v>
      </c>
      <c r="G88" s="58">
        <f>F88+(($O$88-$F$88)/9)</f>
        <v>57.196222222222218</v>
      </c>
      <c r="H88" s="58">
        <f t="shared" ref="H88:N88" si="0">G88+(($O$88-$F$88)/9)</f>
        <v>64.697444444444443</v>
      </c>
      <c r="I88" s="58">
        <f t="shared" si="0"/>
        <v>72.198666666666668</v>
      </c>
      <c r="J88" s="58">
        <f t="shared" si="0"/>
        <v>79.699888888888893</v>
      </c>
      <c r="K88" s="58">
        <f t="shared" si="0"/>
        <v>87.201111111111118</v>
      </c>
      <c r="L88" s="58">
        <f t="shared" si="0"/>
        <v>94.702333333333343</v>
      </c>
      <c r="M88" s="58">
        <f t="shared" si="0"/>
        <v>102.20355555555557</v>
      </c>
      <c r="N88" s="58">
        <f t="shared" si="0"/>
        <v>109.70477777777779</v>
      </c>
      <c r="O88" s="2">
        <f t="shared" ref="O88:AC88" si="1">SUM(O61:O63)/1000</f>
        <v>117.206</v>
      </c>
      <c r="P88" s="2">
        <f t="shared" si="1"/>
        <v>129.316</v>
      </c>
      <c r="Q88" s="2">
        <f t="shared" si="1"/>
        <v>136.76499999999999</v>
      </c>
      <c r="R88" s="2">
        <f t="shared" si="1"/>
        <v>130.32900000000001</v>
      </c>
      <c r="S88" s="2">
        <f t="shared" si="1"/>
        <v>163.62700000000001</v>
      </c>
      <c r="T88" s="2">
        <f t="shared" si="1"/>
        <v>192.88300000000001</v>
      </c>
      <c r="U88" s="2">
        <f t="shared" si="1"/>
        <v>207.61500000000001</v>
      </c>
      <c r="V88" s="2">
        <f t="shared" si="1"/>
        <v>215.12799999999999</v>
      </c>
      <c r="W88" s="2">
        <f t="shared" si="1"/>
        <v>274.25599999999997</v>
      </c>
      <c r="X88" s="2">
        <f t="shared" si="1"/>
        <v>284.18799999999999</v>
      </c>
      <c r="Y88" s="2">
        <f t="shared" si="1"/>
        <v>301.66800000000001</v>
      </c>
      <c r="Z88" s="2">
        <f t="shared" si="1"/>
        <v>311.59100000000001</v>
      </c>
      <c r="AA88" s="2">
        <f t="shared" si="1"/>
        <v>305.61200000000002</v>
      </c>
      <c r="AB88" s="2">
        <f t="shared" si="1"/>
        <v>308.75200000000001</v>
      </c>
      <c r="AC88" s="2">
        <f t="shared" si="1"/>
        <v>354.39100000000002</v>
      </c>
    </row>
    <row r="89" spans="1:29" x14ac:dyDescent="0.2">
      <c r="A89" s="5" t="s">
        <v>248</v>
      </c>
      <c r="B89" s="5" t="s">
        <v>256</v>
      </c>
      <c r="C89" s="5" t="s">
        <v>252</v>
      </c>
      <c r="D89" s="5" t="s">
        <v>350</v>
      </c>
      <c r="E89" s="5" t="s">
        <v>255</v>
      </c>
      <c r="F89" s="2">
        <f t="shared" ref="F89:Z89" si="2">SUM(F64,F65,F66)/1000</f>
        <v>89.981999999999999</v>
      </c>
      <c r="G89" s="2">
        <f t="shared" si="2"/>
        <v>99.950999999999993</v>
      </c>
      <c r="H89" s="2">
        <f t="shared" si="2"/>
        <v>78.716999999999999</v>
      </c>
      <c r="I89" s="2">
        <f t="shared" si="2"/>
        <v>85.644000000000005</v>
      </c>
      <c r="J89" s="2">
        <f t="shared" si="2"/>
        <v>83.88</v>
      </c>
      <c r="K89" s="2">
        <f t="shared" si="2"/>
        <v>78.846000000000004</v>
      </c>
      <c r="L89" s="2">
        <f t="shared" si="2"/>
        <v>92.278999999999996</v>
      </c>
      <c r="M89" s="2">
        <f t="shared" si="2"/>
        <v>103.7</v>
      </c>
      <c r="N89" s="2">
        <f t="shared" si="2"/>
        <v>99.918000000000006</v>
      </c>
      <c r="O89" s="2">
        <f t="shared" si="2"/>
        <v>105.02500000000001</v>
      </c>
      <c r="P89" s="2">
        <f t="shared" si="2"/>
        <v>86.781999999999996</v>
      </c>
      <c r="Q89" s="2">
        <f t="shared" si="2"/>
        <v>88.74</v>
      </c>
      <c r="R89" s="2">
        <f t="shared" si="2"/>
        <v>74.438000000000002</v>
      </c>
      <c r="S89" s="2">
        <f t="shared" si="2"/>
        <v>66.049000000000007</v>
      </c>
      <c r="T89" s="2">
        <f t="shared" si="2"/>
        <v>65.736999999999995</v>
      </c>
      <c r="U89" s="2">
        <f t="shared" si="2"/>
        <v>67.635999999999996</v>
      </c>
      <c r="V89" s="2">
        <f t="shared" si="2"/>
        <v>61.164999999999999</v>
      </c>
      <c r="W89" s="2">
        <f t="shared" si="2"/>
        <v>65.828000000000003</v>
      </c>
      <c r="X89" s="2">
        <f t="shared" si="2"/>
        <v>67.7</v>
      </c>
      <c r="Y89" s="2">
        <f t="shared" si="2"/>
        <v>56.2</v>
      </c>
      <c r="Z89" s="2">
        <f t="shared" si="2"/>
        <v>53.494</v>
      </c>
      <c r="AA89" s="2"/>
      <c r="AB89" s="2"/>
      <c r="AC89" s="2"/>
    </row>
    <row r="90" spans="1:29" x14ac:dyDescent="0.2">
      <c r="A90" s="5" t="s">
        <v>249</v>
      </c>
      <c r="B90" s="5" t="s">
        <v>256</v>
      </c>
      <c r="C90" s="5" t="s">
        <v>252</v>
      </c>
      <c r="D90" s="5" t="s">
        <v>349</v>
      </c>
      <c r="E90" s="5" t="s">
        <v>255</v>
      </c>
      <c r="F90" s="2">
        <f t="shared" ref="F90:AB90" si="3">SUM(F70:F72)/1000</f>
        <v>28.724</v>
      </c>
      <c r="G90" s="2">
        <f t="shared" si="3"/>
        <v>29.032</v>
      </c>
      <c r="H90" s="2">
        <f t="shared" si="3"/>
        <v>25.864999999999998</v>
      </c>
      <c r="I90" s="2">
        <f t="shared" si="3"/>
        <v>22.146000000000001</v>
      </c>
      <c r="J90" s="2">
        <f t="shared" si="3"/>
        <v>23.971</v>
      </c>
      <c r="K90" s="2">
        <f t="shared" si="3"/>
        <v>27.234999999999999</v>
      </c>
      <c r="L90" s="2">
        <f t="shared" si="3"/>
        <v>28.241</v>
      </c>
      <c r="M90" s="2">
        <f t="shared" si="3"/>
        <v>27.193000000000001</v>
      </c>
      <c r="N90" s="2">
        <f t="shared" si="3"/>
        <v>28.773</v>
      </c>
      <c r="O90" s="2">
        <f t="shared" si="3"/>
        <v>26.46</v>
      </c>
      <c r="P90" s="2">
        <f t="shared" si="3"/>
        <v>27.367009999999997</v>
      </c>
      <c r="Q90" s="2">
        <f t="shared" si="3"/>
        <v>24.272830000000003</v>
      </c>
      <c r="R90" s="2">
        <f t="shared" si="3"/>
        <v>25.656020000000002</v>
      </c>
      <c r="S90" s="2">
        <f t="shared" si="3"/>
        <v>26.213000000000001</v>
      </c>
      <c r="T90" s="2">
        <f t="shared" si="3"/>
        <v>24.98067</v>
      </c>
      <c r="U90" s="2">
        <f t="shared" si="3"/>
        <v>26.114710000000002</v>
      </c>
      <c r="V90" s="2">
        <f t="shared" si="3"/>
        <v>27.360569999999999</v>
      </c>
      <c r="W90" s="2">
        <f t="shared" si="3"/>
        <v>28.843519999999998</v>
      </c>
      <c r="X90" s="2">
        <f t="shared" si="3"/>
        <v>30.554080000000003</v>
      </c>
      <c r="Y90" s="2">
        <f t="shared" si="3"/>
        <v>26.715840000000004</v>
      </c>
      <c r="Z90" s="2">
        <f t="shared" si="3"/>
        <v>27.58549</v>
      </c>
      <c r="AA90" s="2">
        <f t="shared" si="3"/>
        <v>29.109830000000002</v>
      </c>
      <c r="AB90" s="2">
        <f t="shared" si="3"/>
        <v>29.735709999999997</v>
      </c>
      <c r="AC90" s="2"/>
    </row>
    <row r="91" spans="1:29" x14ac:dyDescent="0.2">
      <c r="A91" s="5" t="s">
        <v>250</v>
      </c>
      <c r="B91" s="5" t="s">
        <v>256</v>
      </c>
      <c r="C91" s="5" t="s">
        <v>252</v>
      </c>
      <c r="D91" s="5" t="s">
        <v>350</v>
      </c>
      <c r="E91" s="5" t="s">
        <v>255</v>
      </c>
      <c r="F91" s="2">
        <f t="shared" ref="F91:O91" si="4">SUM(F76:F78)/1000</f>
        <v>74.668000000000006</v>
      </c>
      <c r="G91" s="2">
        <f t="shared" si="4"/>
        <v>71.501000000000005</v>
      </c>
      <c r="H91" s="2">
        <f t="shared" si="4"/>
        <v>70.063999999999993</v>
      </c>
      <c r="I91" s="2">
        <f t="shared" si="4"/>
        <v>64.088999999999999</v>
      </c>
      <c r="J91" s="2">
        <f t="shared" si="4"/>
        <v>58.981000000000002</v>
      </c>
      <c r="K91" s="2">
        <f t="shared" si="4"/>
        <v>55.8</v>
      </c>
      <c r="L91" s="2">
        <f t="shared" si="4"/>
        <v>51.970999999999997</v>
      </c>
      <c r="M91" s="2">
        <f t="shared" si="4"/>
        <v>46.710999999999999</v>
      </c>
      <c r="N91" s="2">
        <f t="shared" si="4"/>
        <v>45.613</v>
      </c>
      <c r="O91" s="2">
        <f t="shared" si="4"/>
        <v>42.686</v>
      </c>
      <c r="P91" s="58">
        <f>O91-(($O$91-$S$91)/4)</f>
        <v>42.32002</v>
      </c>
      <c r="Q91" s="58">
        <f>P91-(($O$91-$S$91)/4)</f>
        <v>41.954039999999999</v>
      </c>
      <c r="R91" s="58">
        <f>Q91-(($O$91-$S$91)/4)</f>
        <v>41.588059999999999</v>
      </c>
      <c r="S91" s="2">
        <f t="shared" ref="S91:Z91" si="5">SUM(S76:S78)/1000</f>
        <v>41.222079999999998</v>
      </c>
      <c r="T91" s="2">
        <f t="shared" si="5"/>
        <v>35.078000000000003</v>
      </c>
      <c r="U91" s="2">
        <f t="shared" si="5"/>
        <v>35.308</v>
      </c>
      <c r="V91" s="2">
        <f t="shared" si="5"/>
        <v>36.584000000000003</v>
      </c>
      <c r="W91" s="2">
        <f t="shared" si="5"/>
        <v>27.036439999999999</v>
      </c>
      <c r="X91" s="2">
        <f t="shared" si="5"/>
        <v>14.344310000000002</v>
      </c>
      <c r="Y91" s="2">
        <f t="shared" si="5"/>
        <v>28.656879999999997</v>
      </c>
      <c r="Z91" s="2">
        <f t="shared" si="5"/>
        <v>40.009250000000002</v>
      </c>
      <c r="AA91" s="2"/>
      <c r="AB91" s="2"/>
      <c r="AC91" s="2"/>
    </row>
    <row r="92" spans="1:29" x14ac:dyDescent="0.2">
      <c r="A92" s="6" t="s">
        <v>314</v>
      </c>
      <c r="B92" s="6" t="s">
        <v>256</v>
      </c>
      <c r="C92" s="6" t="s">
        <v>252</v>
      </c>
      <c r="D92" s="6" t="s">
        <v>349</v>
      </c>
      <c r="E92" s="6" t="s">
        <v>255</v>
      </c>
      <c r="F92" s="3">
        <f>SUM(F82:F84)/1000</f>
        <v>315.24683999999996</v>
      </c>
      <c r="G92" s="3">
        <f t="shared" ref="G92:W92" si="6">SUM(G82:G84)/1000</f>
        <v>309.80351000000002</v>
      </c>
      <c r="H92" s="3">
        <f t="shared" si="6"/>
        <v>316.60757999999998</v>
      </c>
      <c r="I92" s="3">
        <f t="shared" si="6"/>
        <v>305.26759000000004</v>
      </c>
      <c r="J92" s="3">
        <f t="shared" si="6"/>
        <v>340.64717999999999</v>
      </c>
      <c r="K92" s="3">
        <f t="shared" si="6"/>
        <v>335.65807000000001</v>
      </c>
      <c r="L92" s="3">
        <f t="shared" si="6"/>
        <v>352.89456999999999</v>
      </c>
      <c r="M92" s="3">
        <f t="shared" si="6"/>
        <v>337.92565999999999</v>
      </c>
      <c r="N92" s="3">
        <f t="shared" si="6"/>
        <v>317.06080999999995</v>
      </c>
      <c r="O92" s="3">
        <f t="shared" si="6"/>
        <v>308.89616000000001</v>
      </c>
      <c r="P92" s="3">
        <f t="shared" si="6"/>
        <v>316.15361999999999</v>
      </c>
      <c r="Q92" s="3">
        <f t="shared" si="6"/>
        <v>294.83479999999997</v>
      </c>
      <c r="R92" s="3">
        <f t="shared" si="6"/>
        <v>297.55634999999995</v>
      </c>
      <c r="S92" s="3">
        <f t="shared" si="6"/>
        <v>292.11325000000005</v>
      </c>
      <c r="T92" s="3">
        <f t="shared" si="6"/>
        <v>303.90664000000004</v>
      </c>
      <c r="U92" s="3">
        <f t="shared" si="6"/>
        <v>288.03091000000001</v>
      </c>
      <c r="V92" s="3">
        <f t="shared" si="6"/>
        <v>280.31984999999997</v>
      </c>
      <c r="W92" s="3">
        <f t="shared" si="6"/>
        <v>298.91712999999999</v>
      </c>
      <c r="X92" s="3"/>
      <c r="Y92" s="3"/>
      <c r="Z92" s="3"/>
      <c r="AA92" s="3"/>
      <c r="AB92" s="3"/>
      <c r="AC92" s="3"/>
    </row>
    <row r="93" spans="1:29" x14ac:dyDescent="0.2">
      <c r="A93" s="110" t="s">
        <v>257</v>
      </c>
    </row>
    <row r="94" spans="1:29" x14ac:dyDescent="0.2">
      <c r="N94" s="127"/>
    </row>
    <row r="95" spans="1:29" x14ac:dyDescent="0.2">
      <c r="R95" s="127"/>
    </row>
    <row r="109" spans="1:40" x14ac:dyDescent="0.2">
      <c r="C109" s="105"/>
      <c r="F109" s="105"/>
    </row>
    <row r="110" spans="1:40" x14ac:dyDescent="0.2">
      <c r="F110" s="144"/>
    </row>
    <row r="112" spans="1:40" ht="18" x14ac:dyDescent="0.2">
      <c r="A112" s="10" t="s">
        <v>281</v>
      </c>
      <c r="B112" s="11"/>
      <c r="C112" s="11"/>
      <c r="D112" s="11"/>
      <c r="E112" s="11"/>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row>
    <row r="113" spans="1:58" x14ac:dyDescent="0.2">
      <c r="A113" s="12"/>
      <c r="B113" s="12"/>
      <c r="C113" s="12"/>
      <c r="D113" s="12"/>
      <c r="E113" s="12"/>
    </row>
    <row r="114" spans="1:58" x14ac:dyDescent="0.2">
      <c r="A114" s="14" t="s">
        <v>7</v>
      </c>
      <c r="B114" s="12"/>
      <c r="C114" s="12"/>
      <c r="D114" s="12"/>
      <c r="E114" s="12"/>
    </row>
    <row r="115" spans="1:58" x14ac:dyDescent="0.2">
      <c r="A115" s="42" t="s">
        <v>273</v>
      </c>
      <c r="D115" s="15" t="s">
        <v>274</v>
      </c>
      <c r="BF115" s="43"/>
    </row>
    <row r="116" spans="1:58" x14ac:dyDescent="0.2">
      <c r="A116" s="9"/>
      <c r="B116" s="8"/>
      <c r="C116" s="8"/>
      <c r="D116" s="8"/>
      <c r="E116" s="8"/>
    </row>
    <row r="117" spans="1:58" ht="12.75" customHeight="1" x14ac:dyDescent="0.2">
      <c r="A117" s="20" t="s">
        <v>251</v>
      </c>
      <c r="B117" s="20" t="s">
        <v>6</v>
      </c>
      <c r="C117" s="20" t="s">
        <v>5</v>
      </c>
      <c r="D117" s="20" t="s">
        <v>48</v>
      </c>
      <c r="E117" s="20" t="s">
        <v>49</v>
      </c>
      <c r="F117" s="20">
        <v>1980</v>
      </c>
      <c r="G117" s="20">
        <v>1981</v>
      </c>
      <c r="H117" s="20">
        <v>1982</v>
      </c>
      <c r="I117" s="20">
        <v>1983</v>
      </c>
      <c r="J117" s="20">
        <v>1984</v>
      </c>
      <c r="K117" s="20">
        <v>1985</v>
      </c>
      <c r="L117" s="20">
        <v>1986</v>
      </c>
      <c r="M117" s="20">
        <v>1987</v>
      </c>
      <c r="N117" s="20">
        <v>1988</v>
      </c>
      <c r="O117" s="20">
        <v>1989</v>
      </c>
      <c r="P117" s="20">
        <v>1990</v>
      </c>
      <c r="Q117" s="20">
        <v>1991</v>
      </c>
      <c r="R117" s="20">
        <v>1992</v>
      </c>
      <c r="S117" s="20">
        <v>1993</v>
      </c>
      <c r="T117" s="20">
        <v>1994</v>
      </c>
      <c r="U117" s="20">
        <v>1995</v>
      </c>
      <c r="V117" s="20">
        <v>1996</v>
      </c>
      <c r="W117" s="20">
        <v>1997</v>
      </c>
      <c r="X117" s="20">
        <v>1998</v>
      </c>
      <c r="Y117" s="20">
        <v>1999</v>
      </c>
      <c r="Z117" s="20">
        <v>2000</v>
      </c>
      <c r="AA117" s="20">
        <v>2001</v>
      </c>
      <c r="AB117" s="20">
        <v>2002</v>
      </c>
      <c r="AC117" s="20">
        <v>2003</v>
      </c>
      <c r="AD117" s="20">
        <v>2004</v>
      </c>
      <c r="AE117" s="20">
        <v>2005</v>
      </c>
      <c r="AF117" s="20">
        <v>2006</v>
      </c>
      <c r="AG117" s="20">
        <v>2007</v>
      </c>
      <c r="AH117" s="20">
        <v>2008</v>
      </c>
      <c r="AI117" s="20">
        <v>2009</v>
      </c>
      <c r="AJ117" s="20">
        <v>2010</v>
      </c>
      <c r="AK117" s="20">
        <v>2011</v>
      </c>
      <c r="AL117" s="20">
        <v>2012</v>
      </c>
      <c r="AM117" s="20">
        <v>2013</v>
      </c>
      <c r="AN117" s="20">
        <v>2014</v>
      </c>
    </row>
    <row r="118" spans="1:58" x14ac:dyDescent="0.2">
      <c r="A118" s="4" t="s">
        <v>10</v>
      </c>
      <c r="B118" s="4" t="s">
        <v>277</v>
      </c>
      <c r="C118" s="4" t="s">
        <v>278</v>
      </c>
      <c r="D118" s="4" t="s">
        <v>279</v>
      </c>
      <c r="E118" s="4" t="s">
        <v>280</v>
      </c>
      <c r="F118" s="1">
        <v>962.35900000000004</v>
      </c>
      <c r="G118" s="1">
        <v>981.25900000000001</v>
      </c>
      <c r="H118" s="1">
        <v>999.79399999999998</v>
      </c>
      <c r="I118" s="1">
        <v>1018.829</v>
      </c>
      <c r="J118" s="1">
        <v>1037.682</v>
      </c>
      <c r="K118" s="1">
        <v>1057.079</v>
      </c>
      <c r="L118" s="1">
        <v>1079.395</v>
      </c>
      <c r="M118" s="1">
        <v>1100.2570000000001</v>
      </c>
      <c r="N118" s="1">
        <v>1120.25</v>
      </c>
      <c r="O118" s="1">
        <v>1138.731</v>
      </c>
      <c r="P118" s="1">
        <v>1155.0650000000001</v>
      </c>
      <c r="Q118" s="1">
        <v>1166.002</v>
      </c>
      <c r="R118" s="1">
        <v>1176.2090000000001</v>
      </c>
      <c r="S118" s="1">
        <v>1184.8130000000001</v>
      </c>
      <c r="T118" s="1">
        <v>1194.684</v>
      </c>
      <c r="U118" s="1">
        <v>1202.787</v>
      </c>
      <c r="V118" s="1">
        <v>1210.9390000000001</v>
      </c>
      <c r="W118" s="1">
        <v>1218.106</v>
      </c>
      <c r="X118" s="1">
        <v>1224.6289999999999</v>
      </c>
      <c r="Y118" s="1">
        <v>1232.817</v>
      </c>
      <c r="Z118" s="1">
        <v>1238.585</v>
      </c>
      <c r="AA118" s="1">
        <v>1246.8920000000001</v>
      </c>
      <c r="AB118" s="1">
        <v>1254.702</v>
      </c>
      <c r="AC118" s="1">
        <v>1262.47</v>
      </c>
      <c r="AD118" s="1">
        <v>1270.55</v>
      </c>
      <c r="AE118" s="1">
        <v>1278.8810000000001</v>
      </c>
      <c r="AF118" s="1">
        <v>1285.9190000000001</v>
      </c>
      <c r="AG118" s="1">
        <v>1293.194</v>
      </c>
      <c r="AH118" s="1">
        <v>1300.346</v>
      </c>
      <c r="AI118" s="1">
        <v>1307.154</v>
      </c>
      <c r="AJ118" s="1">
        <v>1313.54</v>
      </c>
      <c r="AK118" s="1">
        <v>1319.5029999999999</v>
      </c>
      <c r="AL118" s="1">
        <v>1324.9760000000001</v>
      </c>
      <c r="AM118" s="1">
        <v>1329.8489999999999</v>
      </c>
      <c r="AN118" s="1">
        <v>1333.9169999999999</v>
      </c>
    </row>
    <row r="119" spans="1:58" x14ac:dyDescent="0.2">
      <c r="A119" s="5" t="s">
        <v>275</v>
      </c>
      <c r="B119" s="5" t="s">
        <v>277</v>
      </c>
      <c r="C119" s="5" t="s">
        <v>278</v>
      </c>
      <c r="D119" s="5" t="s">
        <v>279</v>
      </c>
      <c r="E119" s="5" t="s">
        <v>280</v>
      </c>
      <c r="F119" s="2">
        <v>116.999</v>
      </c>
      <c r="G119" s="2">
        <v>119.527</v>
      </c>
      <c r="H119" s="2">
        <v>122.09699999999999</v>
      </c>
      <c r="I119" s="2">
        <v>124.744</v>
      </c>
      <c r="J119" s="2">
        <v>126.95699999999999</v>
      </c>
      <c r="K119" s="2">
        <v>129.40600000000001</v>
      </c>
      <c r="L119" s="2">
        <v>131.94499999999999</v>
      </c>
      <c r="M119" s="2">
        <v>134.708</v>
      </c>
      <c r="N119" s="2">
        <v>137.65199999999999</v>
      </c>
      <c r="O119" s="2">
        <v>140.65899999999999</v>
      </c>
      <c r="P119" s="2">
        <v>143.53700000000001</v>
      </c>
      <c r="Q119" s="2">
        <v>146.52500000000001</v>
      </c>
      <c r="R119" s="2">
        <v>149.68899999999999</v>
      </c>
      <c r="S119" s="2">
        <v>153.053</v>
      </c>
      <c r="T119" s="2">
        <v>156.55500000000001</v>
      </c>
      <c r="U119" s="2">
        <v>159.96100000000001</v>
      </c>
      <c r="V119" s="2">
        <v>163.334</v>
      </c>
      <c r="W119" s="2">
        <v>166.69900000000001</v>
      </c>
      <c r="X119" s="2">
        <v>170.05500000000001</v>
      </c>
      <c r="Y119" s="2">
        <v>173.69499999999999</v>
      </c>
      <c r="Z119" s="2">
        <v>177.04900000000001</v>
      </c>
      <c r="AA119" s="2">
        <v>180.37200000000001</v>
      </c>
      <c r="AB119" s="2">
        <v>184.12799999999999</v>
      </c>
      <c r="AC119" s="2">
        <v>188.03299999999999</v>
      </c>
      <c r="AD119" s="2">
        <v>192.15700000000001</v>
      </c>
      <c r="AE119" s="2">
        <v>196.24</v>
      </c>
      <c r="AF119" s="2">
        <v>200.07300000000001</v>
      </c>
      <c r="AG119" s="2">
        <v>204.249</v>
      </c>
      <c r="AH119" s="2">
        <v>208.59399999999999</v>
      </c>
      <c r="AI119" s="2">
        <v>213.05199999999999</v>
      </c>
      <c r="AJ119" s="2">
        <v>217.61500000000001</v>
      </c>
      <c r="AK119" s="2">
        <v>222.286</v>
      </c>
      <c r="AL119" s="2">
        <v>227.05699999999999</v>
      </c>
      <c r="AM119" s="2">
        <v>231.93</v>
      </c>
      <c r="AN119" s="2">
        <v>236.88300000000001</v>
      </c>
    </row>
    <row r="120" spans="1:58" x14ac:dyDescent="0.2">
      <c r="A120" s="5" t="s">
        <v>203</v>
      </c>
      <c r="B120" s="5" t="s">
        <v>277</v>
      </c>
      <c r="C120" s="5" t="s">
        <v>278</v>
      </c>
      <c r="D120" s="5" t="s">
        <v>279</v>
      </c>
      <c r="E120" s="5" t="s">
        <v>280</v>
      </c>
      <c r="F120" s="2">
        <v>4.7329999999999997</v>
      </c>
      <c r="G120" s="2">
        <v>4.6959999999999997</v>
      </c>
      <c r="H120" s="2">
        <v>4.6360000000000001</v>
      </c>
      <c r="I120" s="2">
        <v>4.5860000000000003</v>
      </c>
      <c r="J120" s="2">
        <v>4.5439999999999996</v>
      </c>
      <c r="K120" s="2">
        <v>4.508</v>
      </c>
      <c r="L120" s="2">
        <v>4.4640000000000004</v>
      </c>
      <c r="M120" s="2">
        <v>4.4139999999999997</v>
      </c>
      <c r="N120" s="2">
        <v>4.3570000000000002</v>
      </c>
      <c r="O120" s="2">
        <v>4.3109999999999999</v>
      </c>
      <c r="P120" s="2">
        <v>4.2169999999999996</v>
      </c>
      <c r="Q120" s="2">
        <v>4.101</v>
      </c>
      <c r="R120" s="2">
        <v>4.0190000000000001</v>
      </c>
      <c r="S120" s="2">
        <v>3.9239999999999999</v>
      </c>
      <c r="T120" s="2">
        <v>3.847</v>
      </c>
      <c r="U120" s="2">
        <v>3.7770000000000001</v>
      </c>
      <c r="V120" s="2">
        <v>3.7160000000000002</v>
      </c>
      <c r="W120" s="2">
        <v>3.6640000000000001</v>
      </c>
      <c r="X120" s="2">
        <v>3.609</v>
      </c>
      <c r="Y120" s="2">
        <v>3.5529999999999999</v>
      </c>
      <c r="Z120" s="2">
        <v>3.4969999999999999</v>
      </c>
      <c r="AA120" s="2">
        <v>3.42</v>
      </c>
      <c r="AB120" s="2">
        <v>3.3490000000000002</v>
      </c>
      <c r="AC120" s="2">
        <v>3.27</v>
      </c>
      <c r="AD120" s="2">
        <v>3.2010000000000001</v>
      </c>
      <c r="AE120" s="2">
        <v>3.1429999999999998</v>
      </c>
      <c r="AF120" s="2">
        <v>3.093</v>
      </c>
      <c r="AG120" s="2">
        <v>3.0289999999999999</v>
      </c>
      <c r="AH120" s="2">
        <v>2.972</v>
      </c>
      <c r="AI120" s="2">
        <v>2.9119999999999999</v>
      </c>
      <c r="AJ120" s="2">
        <v>2.8530000000000002</v>
      </c>
      <c r="AK120" s="2">
        <v>2.7930000000000001</v>
      </c>
      <c r="AL120" s="2">
        <v>2.7330000000000001</v>
      </c>
      <c r="AM120" s="2">
        <v>2.67</v>
      </c>
      <c r="AN120" s="2">
        <v>2.61</v>
      </c>
    </row>
    <row r="121" spans="1:58" x14ac:dyDescent="0.2">
      <c r="A121" s="6" t="s">
        <v>276</v>
      </c>
      <c r="B121" s="6" t="s">
        <v>277</v>
      </c>
      <c r="C121" s="6" t="s">
        <v>278</v>
      </c>
      <c r="D121" s="6" t="s">
        <v>279</v>
      </c>
      <c r="E121" s="6" t="s">
        <v>280</v>
      </c>
      <c r="F121" s="3">
        <v>734.42399999999998</v>
      </c>
      <c r="G121" s="3">
        <v>751.26400000000001</v>
      </c>
      <c r="H121" s="3">
        <v>767.97799999999995</v>
      </c>
      <c r="I121" s="3">
        <v>785.101</v>
      </c>
      <c r="J121" s="3">
        <v>802.70100000000002</v>
      </c>
      <c r="K121" s="3">
        <v>820.44899999999996</v>
      </c>
      <c r="L121" s="3">
        <v>841.02200000000005</v>
      </c>
      <c r="M121" s="3">
        <v>859.89300000000003</v>
      </c>
      <c r="N121" s="3">
        <v>878.20100000000002</v>
      </c>
      <c r="O121" s="3">
        <v>894.90700000000004</v>
      </c>
      <c r="P121" s="3">
        <v>909.90200000000004</v>
      </c>
      <c r="Q121" s="3">
        <v>921.20799999999997</v>
      </c>
      <c r="R121" s="3">
        <v>937.66099999999994</v>
      </c>
      <c r="S121" s="3">
        <v>944.16200000000003</v>
      </c>
      <c r="T121" s="3">
        <v>951.95500000000004</v>
      </c>
      <c r="U121" s="3">
        <v>957.98599999999999</v>
      </c>
      <c r="V121" s="3">
        <v>964.08900000000006</v>
      </c>
      <c r="W121" s="3">
        <v>968.60199999999998</v>
      </c>
      <c r="X121" s="3">
        <v>972.79399999999998</v>
      </c>
      <c r="Y121" s="3">
        <v>978.85599999999999</v>
      </c>
      <c r="Z121" s="3">
        <v>982.15899999999999</v>
      </c>
      <c r="AA121" s="3">
        <v>988.15200000000004</v>
      </c>
      <c r="AB121" s="3">
        <v>993.21299999999997</v>
      </c>
      <c r="AC121" s="3">
        <v>998.13300000000004</v>
      </c>
      <c r="AD121" s="3">
        <v>1002.875</v>
      </c>
      <c r="AE121" s="3">
        <v>1008.01</v>
      </c>
      <c r="AF121" s="3">
        <v>1012.062</v>
      </c>
      <c r="AG121" s="3">
        <v>1016.255</v>
      </c>
      <c r="AH121" s="3">
        <v>1020.052</v>
      </c>
      <c r="AI121" s="3">
        <v>1023.412</v>
      </c>
      <c r="AJ121" s="3">
        <v>1026.2550000000001</v>
      </c>
      <c r="AK121" s="3">
        <v>1028.557</v>
      </c>
      <c r="AL121" s="3">
        <v>1030.28</v>
      </c>
      <c r="AM121" s="3">
        <v>1031.296</v>
      </c>
      <c r="AN121" s="3">
        <v>1031.4259999999999</v>
      </c>
    </row>
    <row r="140" spans="1:63" ht="18" x14ac:dyDescent="0.2">
      <c r="A140" s="10" t="s">
        <v>38</v>
      </c>
      <c r="B140" s="11"/>
      <c r="C140" s="11"/>
      <c r="D140" s="11"/>
      <c r="E140" s="11"/>
      <c r="F140" s="11"/>
      <c r="G140" s="11"/>
      <c r="H140" s="11"/>
      <c r="I140" s="11"/>
      <c r="J140" s="11"/>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63" x14ac:dyDescent="0.2">
      <c r="A141" s="12"/>
      <c r="B141" s="12"/>
      <c r="C141" s="12"/>
      <c r="D141" s="12"/>
      <c r="E141" s="12"/>
      <c r="F141" s="12"/>
      <c r="G141" s="12"/>
      <c r="H141" s="12"/>
      <c r="I141" s="12"/>
      <c r="J141" s="12"/>
    </row>
    <row r="142" spans="1:63" x14ac:dyDescent="0.2">
      <c r="A142" s="14" t="s">
        <v>7</v>
      </c>
      <c r="B142" s="12"/>
      <c r="C142" s="12"/>
      <c r="D142" s="12"/>
      <c r="E142" s="12"/>
      <c r="F142" s="12"/>
      <c r="G142" s="12"/>
      <c r="H142" s="12"/>
      <c r="I142" s="12"/>
      <c r="J142" s="12"/>
    </row>
    <row r="143" spans="1:63" x14ac:dyDescent="0.2">
      <c r="A143" s="42" t="s">
        <v>282</v>
      </c>
      <c r="D143" s="15" t="s">
        <v>283</v>
      </c>
      <c r="BK143" s="43"/>
    </row>
    <row r="144" spans="1:63" x14ac:dyDescent="0.2">
      <c r="A144" s="9"/>
      <c r="B144" s="8"/>
      <c r="C144" s="8"/>
      <c r="D144" s="8"/>
      <c r="E144" s="8"/>
      <c r="F144" s="8"/>
      <c r="G144" s="8"/>
      <c r="H144" s="8"/>
      <c r="I144" s="8"/>
      <c r="J144" s="8"/>
    </row>
    <row r="145" spans="1:38" ht="12.75" customHeight="1" x14ac:dyDescent="0.2">
      <c r="A145" s="20" t="s">
        <v>251</v>
      </c>
      <c r="B145" s="20" t="s">
        <v>6</v>
      </c>
      <c r="C145" s="20" t="s">
        <v>5</v>
      </c>
      <c r="D145" s="20" t="s">
        <v>48</v>
      </c>
      <c r="E145" s="20" t="s">
        <v>49</v>
      </c>
      <c r="F145" s="20">
        <v>1975</v>
      </c>
      <c r="G145" s="20">
        <v>1976</v>
      </c>
      <c r="H145" s="20">
        <v>1977</v>
      </c>
      <c r="I145" s="20">
        <v>1978</v>
      </c>
      <c r="J145" s="20">
        <v>1979</v>
      </c>
      <c r="K145" s="20">
        <v>1980</v>
      </c>
      <c r="L145" s="20">
        <v>1981</v>
      </c>
      <c r="M145" s="20">
        <v>1982</v>
      </c>
      <c r="N145" s="20">
        <v>1983</v>
      </c>
      <c r="O145" s="20">
        <v>1984</v>
      </c>
      <c r="P145" s="20">
        <v>1985</v>
      </c>
      <c r="Q145" s="20">
        <v>1986</v>
      </c>
      <c r="R145" s="20">
        <v>1987</v>
      </c>
      <c r="S145" s="20">
        <v>1988</v>
      </c>
      <c r="T145" s="20">
        <v>1989</v>
      </c>
      <c r="U145" s="20">
        <v>1990</v>
      </c>
      <c r="V145" s="20">
        <v>1991</v>
      </c>
      <c r="W145" s="20">
        <v>1992</v>
      </c>
      <c r="X145" s="20">
        <v>1993</v>
      </c>
      <c r="Y145" s="20">
        <v>1994</v>
      </c>
      <c r="Z145" s="20">
        <v>1995</v>
      </c>
      <c r="AA145" s="20">
        <v>1996</v>
      </c>
      <c r="AB145" s="20">
        <v>1997</v>
      </c>
      <c r="AC145" s="20">
        <v>1998</v>
      </c>
      <c r="AD145" s="20">
        <v>1999</v>
      </c>
      <c r="AE145" s="20">
        <v>2000</v>
      </c>
      <c r="AF145" s="20">
        <v>2001</v>
      </c>
      <c r="AG145" s="20">
        <v>2002</v>
      </c>
      <c r="AH145" s="20">
        <v>2003</v>
      </c>
      <c r="AI145" s="20">
        <v>2004</v>
      </c>
      <c r="AJ145" s="20">
        <v>2005</v>
      </c>
      <c r="AK145" s="20">
        <v>2006</v>
      </c>
      <c r="AL145" s="20">
        <v>2007</v>
      </c>
    </row>
    <row r="146" spans="1:38" x14ac:dyDescent="0.2">
      <c r="A146" s="6" t="s">
        <v>10</v>
      </c>
      <c r="B146" s="6" t="s">
        <v>287</v>
      </c>
      <c r="C146" s="6" t="s">
        <v>284</v>
      </c>
      <c r="D146" s="6" t="s">
        <v>285</v>
      </c>
      <c r="E146" s="6" t="s">
        <v>286</v>
      </c>
      <c r="F146" s="111">
        <v>872942.96</v>
      </c>
      <c r="G146" s="111">
        <v>897625.28</v>
      </c>
      <c r="H146" s="111">
        <v>926822.46</v>
      </c>
      <c r="I146" s="111">
        <v>944364.22</v>
      </c>
      <c r="J146" s="111">
        <v>967123.09</v>
      </c>
      <c r="K146" s="111">
        <v>1007073.17</v>
      </c>
      <c r="L146" s="111">
        <v>1023682.8</v>
      </c>
      <c r="M146" s="111">
        <v>1047068.62</v>
      </c>
      <c r="N146" s="111">
        <v>1065782.6399999999</v>
      </c>
      <c r="O146" s="111">
        <v>1084065.3700000001</v>
      </c>
      <c r="P146" s="111">
        <v>1105572.81</v>
      </c>
      <c r="Q146" s="111">
        <v>1121632.83</v>
      </c>
      <c r="R146" s="111">
        <v>1132896.3899999999</v>
      </c>
      <c r="S146" s="111">
        <v>1137785.47</v>
      </c>
      <c r="T146" s="111">
        <v>1137775.1599999999</v>
      </c>
      <c r="U146" s="111">
        <v>1131787.05</v>
      </c>
      <c r="V146" s="111">
        <v>1115864.27</v>
      </c>
      <c r="W146" s="111">
        <v>1112380.24</v>
      </c>
      <c r="X146" s="111">
        <v>1111069.99</v>
      </c>
      <c r="Y146" s="111">
        <v>1110395.04</v>
      </c>
      <c r="Z146" s="111">
        <v>1111480.5</v>
      </c>
      <c r="AA146" s="111">
        <v>1101600.3400000001</v>
      </c>
      <c r="AB146" s="111">
        <v>1096876.79</v>
      </c>
      <c r="AC146" s="111">
        <v>1090975.1299999999</v>
      </c>
      <c r="AD146" s="111">
        <v>1089685.82</v>
      </c>
      <c r="AE146" s="111">
        <v>1083793.29</v>
      </c>
      <c r="AF146" s="111">
        <v>1081328.8899999999</v>
      </c>
      <c r="AG146" s="111">
        <v>1087327.6399999999</v>
      </c>
      <c r="AH146" s="111">
        <v>1092650.31</v>
      </c>
      <c r="AI146" s="111">
        <v>1078860.06</v>
      </c>
      <c r="AJ146" s="111">
        <v>1088619.3700000001</v>
      </c>
      <c r="AK146" s="111">
        <v>1099682.8</v>
      </c>
      <c r="AL146" s="111">
        <v>1115101.9099999999</v>
      </c>
    </row>
  </sheetData>
  <hyperlinks>
    <hyperlink ref="D58" r:id="rId1" xr:uid="{00000000-0004-0000-0700-000000000000}"/>
    <hyperlink ref="E4" r:id="rId2" xr:uid="{00000000-0004-0000-0700-000001000000}"/>
    <hyperlink ref="D28" r:id="rId3" xr:uid="{00000000-0004-0000-0700-000002000000}"/>
    <hyperlink ref="D115" r:id="rId4" xr:uid="{00000000-0004-0000-0700-000003000000}"/>
    <hyperlink ref="D143" r:id="rId5" xr:uid="{00000000-0004-0000-0700-000004000000}"/>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Index</vt:lpstr>
      <vt:lpstr>Graph 1</vt:lpstr>
      <vt:lpstr>Data</vt:lpstr>
      <vt:lpstr>Graphs 2-4 and 10</vt:lpstr>
      <vt:lpstr>Graphs 5-9</vt:lpstr>
      <vt:lpstr>Graph 12</vt:lpstr>
      <vt:lpstr>Graphs 13-14</vt:lpstr>
      <vt:lpstr>Graphs 15-19</vt:lpstr>
      <vt:lpstr>Index!Print_Area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CORTES PAYA Paloma (AGRI)</dc:creator>
  <cp:lastModifiedBy>KLOIBER Beate (AGRI)</cp:lastModifiedBy>
  <cp:lastPrinted>2015-01-28T13:30:30Z</cp:lastPrinted>
  <dcterms:created xsi:type="dcterms:W3CDTF">2014-11-25T16:17:17Z</dcterms:created>
  <dcterms:modified xsi:type="dcterms:W3CDTF">2023-03-20T13:54:46Z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2023-03-20T13:54:23Z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d16ed229-02bd-4c18-a129-f9faf277ed07</vt:lpwstr>
  </property>
  <property fmtid="{D5CDD505-2E9C-101B-9397-08002B2CF9AE}" pid="8" name="MSIP_Label_6bd9ddd1-4d20-43f6-abfa-fc3c07406f94_ContentBits">
    <vt:lpwstr>0</vt:lpwstr>
  </property>
</Properties>
</file>