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14 TRA\To publish\"/>
    </mc:Choice>
  </mc:AlternateContent>
  <xr:revisionPtr revIDLastSave="0" documentId="8_{8D4B7FA7-911E-4F71-B9C9-D27212F888B1}" xr6:coauthVersionLast="47" xr6:coauthVersionMax="47" xr10:uidLastSave="{00000000-0000-0000-0000-000000000000}"/>
  <bookViews>
    <workbookView xWindow="-108" yWindow="-108" windowWidth="23256" windowHeight="12720" firstSheet="2" activeTab="3" xr2:uid="{D7D85B83-49EB-44DD-B9EA-5B7737C3B274}"/>
  </bookViews>
  <sheets>
    <sheet name="Export_MS_carcass" sheetId="1" r:id="rId1"/>
    <sheet name="Export_MS_product" sheetId="2" r:id="rId2"/>
    <sheet name="Import_MS_carcass" sheetId="3" r:id="rId3"/>
    <sheet name="Import_MS_product" sheetId="4" r:id="rId4"/>
    <sheet name="Ex-import_Third-country_carcass" sheetId="5" r:id="rId5"/>
    <sheet name="Ex-import_Third-country_product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75" i="6" l="1"/>
  <c r="D75" i="6"/>
  <c r="CP44" i="6"/>
  <c r="CO44" i="6"/>
  <c r="CJ20" i="6"/>
  <c r="AQ20" i="6"/>
  <c r="AQ21" i="6" s="1"/>
  <c r="CM14" i="6"/>
  <c r="CM15" i="6" s="1"/>
  <c r="CM16" i="6" s="1"/>
  <c r="CM17" i="6" s="1"/>
  <c r="CM18" i="6" s="1"/>
  <c r="CM19" i="6" s="1"/>
  <c r="AQ14" i="6"/>
  <c r="AQ15" i="6" s="1"/>
  <c r="E14" i="6"/>
  <c r="CM13" i="6"/>
  <c r="AP13" i="6"/>
  <c r="D13" i="6"/>
  <c r="CJ12" i="6"/>
  <c r="AV7" i="6"/>
  <c r="AT7" i="6"/>
  <c r="J7" i="6"/>
  <c r="H7" i="6"/>
  <c r="AV5" i="6"/>
  <c r="D5" i="6"/>
  <c r="AV4" i="6"/>
  <c r="BE4" i="6"/>
  <c r="AM4" i="6"/>
  <c r="AM2" i="6"/>
  <c r="A2" i="6"/>
  <c r="AP75" i="5"/>
  <c r="D75" i="5"/>
  <c r="CP44" i="5"/>
  <c r="CO44" i="5"/>
  <c r="CJ20" i="5"/>
  <c r="CM14" i="5"/>
  <c r="CM15" i="5" s="1"/>
  <c r="CM16" i="5" s="1"/>
  <c r="CM17" i="5" s="1"/>
  <c r="CM18" i="5" s="1"/>
  <c r="CM19" i="5" s="1"/>
  <c r="CM13" i="5"/>
  <c r="AP13" i="5"/>
  <c r="D13" i="5"/>
  <c r="CJ12" i="5"/>
  <c r="AT7" i="5"/>
  <c r="AV7" i="5" s="1"/>
  <c r="J7" i="5"/>
  <c r="L7" i="5" s="1"/>
  <c r="H7" i="5"/>
  <c r="AV5" i="5"/>
  <c r="BE4" i="5"/>
  <c r="AV4" i="5"/>
  <c r="AM4" i="5"/>
  <c r="AM2" i="5"/>
  <c r="A2" i="5"/>
  <c r="AM77" i="4"/>
  <c r="D74" i="4"/>
  <c r="E21" i="4"/>
  <c r="BC19" i="4"/>
  <c r="E17" i="4"/>
  <c r="BC16" i="4"/>
  <c r="E15" i="4"/>
  <c r="E16" i="4" s="1"/>
  <c r="BF12" i="4"/>
  <c r="BF13" i="4" s="1"/>
  <c r="BF14" i="4" s="1"/>
  <c r="BF15" i="4" s="1"/>
  <c r="BF16" i="4" s="1"/>
  <c r="BF17" i="4" s="1"/>
  <c r="BF18" i="4" s="1"/>
  <c r="BF19" i="4" s="1"/>
  <c r="BF20" i="4" s="1"/>
  <c r="BF21" i="4" s="1"/>
  <c r="BF22" i="4" s="1"/>
  <c r="BF23" i="4" s="1"/>
  <c r="BF24" i="4" s="1"/>
  <c r="BF25" i="4" s="1"/>
  <c r="BF26" i="4" s="1"/>
  <c r="BF27" i="4" s="1"/>
  <c r="BF28" i="4" s="1"/>
  <c r="D12" i="4"/>
  <c r="BC11" i="4"/>
  <c r="E11" i="4"/>
  <c r="AC10" i="4"/>
  <c r="Y10" i="4"/>
  <c r="U10" i="4"/>
  <c r="Q10" i="4"/>
  <c r="M10" i="4"/>
  <c r="I10" i="4"/>
  <c r="E63" i="4"/>
  <c r="AB10" i="4"/>
  <c r="T2" i="4"/>
  <c r="A2" i="4"/>
  <c r="AM77" i="3"/>
  <c r="D74" i="3"/>
  <c r="E61" i="3"/>
  <c r="E45" i="3"/>
  <c r="E39" i="3"/>
  <c r="E28" i="3"/>
  <c r="E27" i="3"/>
  <c r="E25" i="3"/>
  <c r="E23" i="3"/>
  <c r="BC19" i="3"/>
  <c r="E21" i="3"/>
  <c r="E20" i="3"/>
  <c r="E19" i="3"/>
  <c r="E17" i="3"/>
  <c r="BC16" i="3"/>
  <c r="E15" i="3"/>
  <c r="E16" i="3" s="1"/>
  <c r="BF12" i="3"/>
  <c r="BF13" i="3" s="1"/>
  <c r="BF14" i="3" s="1"/>
  <c r="BF15" i="3" s="1"/>
  <c r="BF16" i="3" s="1"/>
  <c r="BF17" i="3" s="1"/>
  <c r="BF18" i="3" s="1"/>
  <c r="BF19" i="3" s="1"/>
  <c r="BF20" i="3" s="1"/>
  <c r="BF21" i="3" s="1"/>
  <c r="BF22" i="3" s="1"/>
  <c r="BF23" i="3" s="1"/>
  <c r="BF24" i="3" s="1"/>
  <c r="BF25" i="3" s="1"/>
  <c r="BF26" i="3" s="1"/>
  <c r="BF27" i="3" s="1"/>
  <c r="BF28" i="3" s="1"/>
  <c r="D12" i="3"/>
  <c r="BC11" i="3"/>
  <c r="AF10" i="3"/>
  <c r="AE10" i="3"/>
  <c r="AD10" i="3"/>
  <c r="AA10" i="3"/>
  <c r="Y10" i="3"/>
  <c r="X10" i="3"/>
  <c r="W10" i="3"/>
  <c r="V10" i="3"/>
  <c r="S10" i="3"/>
  <c r="Q10" i="3"/>
  <c r="P10" i="3"/>
  <c r="O10" i="3"/>
  <c r="N10" i="3"/>
  <c r="K10" i="3"/>
  <c r="I10" i="3"/>
  <c r="H10" i="3"/>
  <c r="G10" i="3"/>
  <c r="F10" i="3"/>
  <c r="E43" i="3"/>
  <c r="D5" i="3"/>
  <c r="AC10" i="3"/>
  <c r="T2" i="3"/>
  <c r="A2" i="3"/>
  <c r="AM77" i="2"/>
  <c r="D74" i="2"/>
  <c r="E63" i="2"/>
  <c r="E51" i="2"/>
  <c r="E45" i="2"/>
  <c r="E33" i="2"/>
  <c r="E31" i="2"/>
  <c r="E25" i="2"/>
  <c r="E23" i="2"/>
  <c r="BC19" i="2"/>
  <c r="E19" i="2"/>
  <c r="BC16" i="2"/>
  <c r="E15" i="2"/>
  <c r="E16" i="2" s="1"/>
  <c r="BF12" i="2"/>
  <c r="BF13" i="2" s="1"/>
  <c r="BF14" i="2" s="1"/>
  <c r="BF15" i="2" s="1"/>
  <c r="BF16" i="2" s="1"/>
  <c r="BF17" i="2" s="1"/>
  <c r="BF18" i="2" s="1"/>
  <c r="BF19" i="2" s="1"/>
  <c r="BF20" i="2" s="1"/>
  <c r="BF21" i="2" s="1"/>
  <c r="BF22" i="2" s="1"/>
  <c r="BF23" i="2" s="1"/>
  <c r="BF24" i="2" s="1"/>
  <c r="BF25" i="2" s="1"/>
  <c r="BF26" i="2" s="1"/>
  <c r="BF27" i="2" s="1"/>
  <c r="BF28" i="2" s="1"/>
  <c r="D12" i="2"/>
  <c r="BC11" i="2"/>
  <c r="E11" i="2"/>
  <c r="AC10" i="2"/>
  <c r="Y10" i="2"/>
  <c r="P10" i="2"/>
  <c r="M10" i="2"/>
  <c r="H10" i="2"/>
  <c r="T2" i="2"/>
  <c r="A2" i="2"/>
  <c r="AM77" i="1"/>
  <c r="D74" i="1"/>
  <c r="BC19" i="1"/>
  <c r="BC16" i="1"/>
  <c r="BF12" i="1"/>
  <c r="BF13" i="1" s="1"/>
  <c r="BF14" i="1" s="1"/>
  <c r="BF15" i="1" s="1"/>
  <c r="BF16" i="1" s="1"/>
  <c r="BF17" i="1" s="1"/>
  <c r="BF18" i="1" s="1"/>
  <c r="BF19" i="1" s="1"/>
  <c r="BF20" i="1" s="1"/>
  <c r="BF21" i="1" s="1"/>
  <c r="BF22" i="1" s="1"/>
  <c r="BF23" i="1" s="1"/>
  <c r="BF24" i="1" s="1"/>
  <c r="BF25" i="1" s="1"/>
  <c r="BF26" i="1" s="1"/>
  <c r="BF27" i="1" s="1"/>
  <c r="BF28" i="1" s="1"/>
  <c r="D12" i="1"/>
  <c r="BC11" i="1"/>
  <c r="AF10" i="1"/>
  <c r="AB10" i="1"/>
  <c r="X10" i="1"/>
  <c r="T10" i="1"/>
  <c r="P10" i="1"/>
  <c r="L10" i="1"/>
  <c r="H10" i="1"/>
  <c r="AA10" i="1"/>
  <c r="T2" i="1"/>
  <c r="A2" i="1"/>
  <c r="E67" i="1" l="1"/>
  <c r="E53" i="1"/>
  <c r="E73" i="1"/>
  <c r="E59" i="1"/>
  <c r="E43" i="1"/>
  <c r="E23" i="1"/>
  <c r="E21" i="1"/>
  <c r="E75" i="1"/>
  <c r="E76" i="1" s="1"/>
  <c r="E63" i="1"/>
  <c r="E55" i="1"/>
  <c r="E56" i="1" s="1"/>
  <c r="E39" i="1"/>
  <c r="E27" i="1"/>
  <c r="E37" i="1"/>
  <c r="E45" i="1"/>
  <c r="E12" i="2"/>
  <c r="E52" i="2"/>
  <c r="M10" i="1"/>
  <c r="U10" i="1"/>
  <c r="AC10" i="1"/>
  <c r="E51" i="1"/>
  <c r="E81" i="1"/>
  <c r="E82" i="1" s="1"/>
  <c r="AA10" i="2"/>
  <c r="S10" i="2"/>
  <c r="K10" i="2"/>
  <c r="AD10" i="2"/>
  <c r="V10" i="2"/>
  <c r="N10" i="2"/>
  <c r="F10" i="2"/>
  <c r="AF10" i="2"/>
  <c r="U10" i="2"/>
  <c r="J10" i="2"/>
  <c r="AE10" i="2"/>
  <c r="T10" i="2"/>
  <c r="I10" i="2"/>
  <c r="AB10" i="2"/>
  <c r="Q10" i="2"/>
  <c r="G10" i="2"/>
  <c r="R10" i="2"/>
  <c r="E32" i="2"/>
  <c r="E34" i="2"/>
  <c r="E46" i="2"/>
  <c r="F10" i="1"/>
  <c r="N10" i="1"/>
  <c r="V10" i="1"/>
  <c r="AD10" i="1"/>
  <c r="E29" i="1"/>
  <c r="E30" i="1" s="1"/>
  <c r="E71" i="2"/>
  <c r="E75" i="2"/>
  <c r="E76" i="2" s="1"/>
  <c r="E65" i="2"/>
  <c r="E66" i="2" s="1"/>
  <c r="E81" i="2"/>
  <c r="E82" i="2" s="1"/>
  <c r="E79" i="2"/>
  <c r="E80" i="2" s="1"/>
  <c r="E55" i="2"/>
  <c r="E56" i="2" s="1"/>
  <c r="E39" i="2"/>
  <c r="E17" i="2"/>
  <c r="D5" i="2"/>
  <c r="E59" i="2"/>
  <c r="E43" i="2"/>
  <c r="E53" i="2"/>
  <c r="E37" i="2"/>
  <c r="E67" i="2"/>
  <c r="E57" i="2"/>
  <c r="E41" i="2"/>
  <c r="E47" i="2"/>
  <c r="E27" i="2"/>
  <c r="E21" i="2"/>
  <c r="E35" i="2"/>
  <c r="E49" i="2"/>
  <c r="E50" i="2" s="1"/>
  <c r="E13" i="2"/>
  <c r="W10" i="2"/>
  <c r="E61" i="2"/>
  <c r="E73" i="2"/>
  <c r="G10" i="1"/>
  <c r="O10" i="1"/>
  <c r="W10" i="1"/>
  <c r="AE10" i="1"/>
  <c r="E25" i="1"/>
  <c r="E35" i="1"/>
  <c r="E49" i="1"/>
  <c r="E50" i="1" s="1"/>
  <c r="E61" i="1"/>
  <c r="AM8" i="2"/>
  <c r="X10" i="2"/>
  <c r="E26" i="3"/>
  <c r="E19" i="1"/>
  <c r="E41" i="1"/>
  <c r="E20" i="2"/>
  <c r="I10" i="1"/>
  <c r="Q10" i="1"/>
  <c r="Y10" i="1"/>
  <c r="E15" i="1"/>
  <c r="E16" i="1" s="1"/>
  <c r="E17" i="1"/>
  <c r="E33" i="1"/>
  <c r="E47" i="1"/>
  <c r="E71" i="1"/>
  <c r="E79" i="1"/>
  <c r="E80" i="1" s="1"/>
  <c r="L10" i="2"/>
  <c r="Z10" i="2"/>
  <c r="E24" i="2"/>
  <c r="E29" i="2"/>
  <c r="E30" i="2" s="1"/>
  <c r="J10" i="1"/>
  <c r="R10" i="1"/>
  <c r="Z10" i="1"/>
  <c r="E11" i="1"/>
  <c r="E13" i="1"/>
  <c r="E57" i="1"/>
  <c r="E26" i="2"/>
  <c r="E64" i="2"/>
  <c r="E18" i="3"/>
  <c r="D5" i="1"/>
  <c r="K10" i="1"/>
  <c r="S10" i="1"/>
  <c r="E31" i="1"/>
  <c r="E65" i="1"/>
  <c r="E66" i="1" s="1"/>
  <c r="O10" i="2"/>
  <c r="E46" i="3"/>
  <c r="E22" i="3"/>
  <c r="E24" i="3"/>
  <c r="E40" i="3"/>
  <c r="E62" i="3"/>
  <c r="E44" i="3"/>
  <c r="J10" i="3"/>
  <c r="R10" i="3"/>
  <c r="Z10" i="3"/>
  <c r="E11" i="3"/>
  <c r="E13" i="3"/>
  <c r="E37" i="3"/>
  <c r="E59" i="3"/>
  <c r="E71" i="3"/>
  <c r="E81" i="3"/>
  <c r="E82" i="3" s="1"/>
  <c r="E67" i="3"/>
  <c r="E75" i="3"/>
  <c r="E76" i="3" s="1"/>
  <c r="E51" i="3"/>
  <c r="E35" i="3"/>
  <c r="E57" i="3"/>
  <c r="E41" i="3"/>
  <c r="E79" i="3"/>
  <c r="E80" i="3" s="1"/>
  <c r="E63" i="3"/>
  <c r="E47" i="3"/>
  <c r="E31" i="3"/>
  <c r="E73" i="3"/>
  <c r="E53" i="3"/>
  <c r="E65" i="3"/>
  <c r="E66" i="3" s="1"/>
  <c r="E49" i="3"/>
  <c r="E50" i="3" s="1"/>
  <c r="E33" i="3"/>
  <c r="L10" i="3"/>
  <c r="L15" i="3" s="1"/>
  <c r="T10" i="3"/>
  <c r="AB10" i="3"/>
  <c r="E55" i="3"/>
  <c r="E56" i="3" s="1"/>
  <c r="M10" i="3"/>
  <c r="U10" i="3"/>
  <c r="E29" i="3"/>
  <c r="E30" i="3" s="1"/>
  <c r="E64" i="4"/>
  <c r="F10" i="4"/>
  <c r="N10" i="4"/>
  <c r="V10" i="4"/>
  <c r="AD10" i="4"/>
  <c r="E29" i="4"/>
  <c r="E30" i="4" s="1"/>
  <c r="E47" i="4"/>
  <c r="G10" i="4"/>
  <c r="O10" i="4"/>
  <c r="W10" i="4"/>
  <c r="AE10" i="4"/>
  <c r="E27" i="4"/>
  <c r="H10" i="4"/>
  <c r="P10" i="4"/>
  <c r="X10" i="4"/>
  <c r="AF10" i="4"/>
  <c r="E19" i="4"/>
  <c r="E25" i="4"/>
  <c r="E18" i="4"/>
  <c r="E23" i="4"/>
  <c r="J10" i="4"/>
  <c r="R10" i="4"/>
  <c r="Z10" i="4"/>
  <c r="E13" i="4"/>
  <c r="E22" i="4"/>
  <c r="D5" i="4"/>
  <c r="K10" i="4"/>
  <c r="S10" i="4"/>
  <c r="AA10" i="4"/>
  <c r="E12" i="4"/>
  <c r="E43" i="4"/>
  <c r="E81" i="4"/>
  <c r="E82" i="4" s="1"/>
  <c r="E79" i="4"/>
  <c r="E80" i="4" s="1"/>
  <c r="E53" i="4"/>
  <c r="E37" i="4"/>
  <c r="E75" i="4"/>
  <c r="E76" i="4" s="1"/>
  <c r="E59" i="4"/>
  <c r="E65" i="4"/>
  <c r="E66" i="4" s="1"/>
  <c r="E49" i="4"/>
  <c r="E50" i="4" s="1"/>
  <c r="E33" i="4"/>
  <c r="E73" i="4"/>
  <c r="E55" i="4"/>
  <c r="E56" i="4" s="1"/>
  <c r="E39" i="4"/>
  <c r="E71" i="4"/>
  <c r="E61" i="4"/>
  <c r="E45" i="4"/>
  <c r="E67" i="4"/>
  <c r="E51" i="4"/>
  <c r="E35" i="4"/>
  <c r="E57" i="4"/>
  <c r="E41" i="4"/>
  <c r="L10" i="4"/>
  <c r="T10" i="4"/>
  <c r="E31" i="4"/>
  <c r="E82" i="5"/>
  <c r="E83" i="5" s="1"/>
  <c r="AQ82" i="5"/>
  <c r="AQ83" i="5" s="1"/>
  <c r="AQ80" i="5"/>
  <c r="AQ81" i="5" s="1"/>
  <c r="E66" i="5"/>
  <c r="E67" i="5" s="1"/>
  <c r="AQ64" i="5"/>
  <c r="AQ65" i="5" s="1"/>
  <c r="E50" i="5"/>
  <c r="E51" i="5" s="1"/>
  <c r="E74" i="5"/>
  <c r="AQ72" i="5"/>
  <c r="AQ73" i="5" s="1"/>
  <c r="E56" i="5"/>
  <c r="E57" i="5" s="1"/>
  <c r="AQ54" i="5"/>
  <c r="AQ55" i="5" s="1"/>
  <c r="E76" i="5"/>
  <c r="E77" i="5" s="1"/>
  <c r="E62" i="5"/>
  <c r="AQ60" i="5"/>
  <c r="AQ61" i="5" s="1"/>
  <c r="E68" i="5"/>
  <c r="AQ66" i="5"/>
  <c r="AQ67" i="5" s="1"/>
  <c r="E52" i="5"/>
  <c r="AQ50" i="5"/>
  <c r="AQ51" i="5" s="1"/>
  <c r="E80" i="5"/>
  <c r="E81" i="5" s="1"/>
  <c r="AQ76" i="5"/>
  <c r="AQ77" i="5" s="1"/>
  <c r="E64" i="5"/>
  <c r="AQ62" i="5"/>
  <c r="AQ63" i="5" s="1"/>
  <c r="E72" i="5"/>
  <c r="E60" i="5"/>
  <c r="E40" i="5"/>
  <c r="AQ38" i="5"/>
  <c r="AQ39" i="5" s="1"/>
  <c r="AQ46" i="5"/>
  <c r="AQ47" i="5" s="1"/>
  <c r="E36" i="5"/>
  <c r="AQ34" i="5"/>
  <c r="AQ35" i="5" s="1"/>
  <c r="AQ48" i="5"/>
  <c r="AQ49" i="5" s="1"/>
  <c r="E42" i="5"/>
  <c r="AQ40" i="5"/>
  <c r="AQ41" i="5" s="1"/>
  <c r="AQ74" i="5"/>
  <c r="AQ75" i="5" s="1"/>
  <c r="AQ68" i="5"/>
  <c r="AQ69" i="5" s="1"/>
  <c r="AQ58" i="5"/>
  <c r="AQ59" i="5" s="1"/>
  <c r="E38" i="5"/>
  <c r="AQ36" i="5"/>
  <c r="AQ37" i="5" s="1"/>
  <c r="E32" i="5"/>
  <c r="E28" i="5"/>
  <c r="AQ26" i="5"/>
  <c r="AQ27" i="5" s="1"/>
  <c r="E22" i="5"/>
  <c r="E44" i="5"/>
  <c r="E58" i="5"/>
  <c r="AQ56" i="5"/>
  <c r="AQ57" i="5" s="1"/>
  <c r="E54" i="5"/>
  <c r="AQ52" i="5"/>
  <c r="AQ53" i="5" s="1"/>
  <c r="AQ32" i="5"/>
  <c r="AQ33" i="5" s="1"/>
  <c r="E46" i="5"/>
  <c r="AQ42" i="5"/>
  <c r="AQ43" i="5" s="1"/>
  <c r="E48" i="5"/>
  <c r="AQ28" i="5"/>
  <c r="AQ29" i="5" s="1"/>
  <c r="AQ24" i="5"/>
  <c r="AQ25" i="5" s="1"/>
  <c r="E18" i="5"/>
  <c r="BE5" i="5"/>
  <c r="E30" i="5"/>
  <c r="E31" i="5" s="1"/>
  <c r="AQ22" i="5"/>
  <c r="AQ23" i="5" s="1"/>
  <c r="AQ14" i="5"/>
  <c r="AQ15" i="5" s="1"/>
  <c r="AQ30" i="5"/>
  <c r="AQ31" i="5" s="1"/>
  <c r="E20" i="5"/>
  <c r="AQ16" i="5"/>
  <c r="AQ17" i="5" s="1"/>
  <c r="AQ12" i="5"/>
  <c r="AQ13" i="5" s="1"/>
  <c r="AQ20" i="5"/>
  <c r="AQ21" i="5" s="1"/>
  <c r="AQ18" i="5"/>
  <c r="AQ19" i="5" s="1"/>
  <c r="D5" i="5"/>
  <c r="AQ44" i="5"/>
  <c r="AQ45" i="5" s="1"/>
  <c r="E24" i="5"/>
  <c r="E14" i="5"/>
  <c r="E34" i="5"/>
  <c r="E26" i="5"/>
  <c r="E16" i="5"/>
  <c r="E17" i="5" s="1"/>
  <c r="E12" i="5"/>
  <c r="AX7" i="5"/>
  <c r="N7" i="5"/>
  <c r="AX7" i="6"/>
  <c r="L7" i="6"/>
  <c r="E15" i="6"/>
  <c r="E80" i="6"/>
  <c r="E81" i="6" s="1"/>
  <c r="AQ76" i="6"/>
  <c r="AQ77" i="6" s="1"/>
  <c r="E72" i="6"/>
  <c r="AQ68" i="6"/>
  <c r="AQ69" i="6" s="1"/>
  <c r="E66" i="6"/>
  <c r="E67" i="6" s="1"/>
  <c r="E82" i="6"/>
  <c r="E83" i="6" s="1"/>
  <c r="AQ80" i="6"/>
  <c r="AQ81" i="6" s="1"/>
  <c r="E74" i="6"/>
  <c r="AQ72" i="6"/>
  <c r="AQ73" i="6" s="1"/>
  <c r="E76" i="6"/>
  <c r="E77" i="6" s="1"/>
  <c r="E68" i="6"/>
  <c r="AQ74" i="6"/>
  <c r="AQ75" i="6" s="1"/>
  <c r="E54" i="6"/>
  <c r="E60" i="6"/>
  <c r="AQ58" i="6"/>
  <c r="AQ59" i="6" s="1"/>
  <c r="AQ66" i="6"/>
  <c r="AQ67" i="6" s="1"/>
  <c r="E56" i="6"/>
  <c r="E57" i="6" s="1"/>
  <c r="AQ54" i="6"/>
  <c r="AQ55" i="6" s="1"/>
  <c r="E62" i="6"/>
  <c r="AQ60" i="6"/>
  <c r="AQ61" i="6" s="1"/>
  <c r="AQ64" i="6"/>
  <c r="AQ65" i="6" s="1"/>
  <c r="AQ82" i="6"/>
  <c r="AQ83" i="6" s="1"/>
  <c r="E58" i="6"/>
  <c r="AQ56" i="6"/>
  <c r="AQ57" i="6" s="1"/>
  <c r="E64" i="6"/>
  <c r="AQ62" i="6"/>
  <c r="AQ63" i="6" s="1"/>
  <c r="E50" i="6"/>
  <c r="E51" i="6" s="1"/>
  <c r="AQ48" i="6"/>
  <c r="AQ49" i="6" s="1"/>
  <c r="E52" i="6"/>
  <c r="E44" i="6"/>
  <c r="AQ42" i="6"/>
  <c r="AQ43" i="6" s="1"/>
  <c r="E46" i="6"/>
  <c r="AQ50" i="6"/>
  <c r="AQ51" i="6" s="1"/>
  <c r="E40" i="6"/>
  <c r="AQ38" i="6"/>
  <c r="AQ39" i="6" s="1"/>
  <c r="AQ52" i="6"/>
  <c r="AQ53" i="6" s="1"/>
  <c r="AQ44" i="6"/>
  <c r="AQ45" i="6" s="1"/>
  <c r="E48" i="6"/>
  <c r="AQ46" i="6"/>
  <c r="AQ47" i="6" s="1"/>
  <c r="E42" i="6"/>
  <c r="AQ40" i="6"/>
  <c r="AQ41" i="6" s="1"/>
  <c r="E32" i="6"/>
  <c r="AQ30" i="6"/>
  <c r="AQ31" i="6" s="1"/>
  <c r="AQ36" i="6"/>
  <c r="AQ37" i="6" s="1"/>
  <c r="E38" i="6"/>
  <c r="E28" i="6"/>
  <c r="AQ26" i="6"/>
  <c r="AQ27" i="6" s="1"/>
  <c r="E34" i="6"/>
  <c r="AQ32" i="6"/>
  <c r="AQ33" i="6" s="1"/>
  <c r="E24" i="6"/>
  <c r="E30" i="6"/>
  <c r="E31" i="6" s="1"/>
  <c r="AQ28" i="6"/>
  <c r="AQ29" i="6" s="1"/>
  <c r="E36" i="6"/>
  <c r="AQ34" i="6"/>
  <c r="AQ35" i="6" s="1"/>
  <c r="E26" i="6"/>
  <c r="AQ24" i="6"/>
  <c r="AQ25" i="6" s="1"/>
  <c r="AQ18" i="6"/>
  <c r="AQ19" i="6" s="1"/>
  <c r="AQ12" i="6"/>
  <c r="AQ13" i="6" s="1"/>
  <c r="AQ16" i="6"/>
  <c r="AQ17" i="6" s="1"/>
  <c r="E22" i="6"/>
  <c r="E20" i="6"/>
  <c r="BE5" i="6"/>
  <c r="E18" i="6"/>
  <c r="AQ22" i="6"/>
  <c r="AQ23" i="6" s="1"/>
  <c r="E12" i="6"/>
  <c r="E16" i="6"/>
  <c r="E17" i="6" s="1"/>
  <c r="AT50" i="5" l="1"/>
  <c r="E21" i="6"/>
  <c r="E29" i="6"/>
  <c r="E49" i="6"/>
  <c r="E45" i="6"/>
  <c r="E61" i="6"/>
  <c r="E19" i="6"/>
  <c r="E37" i="6"/>
  <c r="E39" i="6"/>
  <c r="E53" i="6"/>
  <c r="E55" i="6"/>
  <c r="AT80" i="6"/>
  <c r="AR80" i="6"/>
  <c r="AS14" i="6"/>
  <c r="AR66" i="6"/>
  <c r="E63" i="6"/>
  <c r="E69" i="6"/>
  <c r="E73" i="6"/>
  <c r="F56" i="6"/>
  <c r="AW62" i="6"/>
  <c r="AV51" i="6"/>
  <c r="AW60" i="6"/>
  <c r="AW54" i="6"/>
  <c r="AW28" i="6"/>
  <c r="AW38" i="6"/>
  <c r="AW20" i="6"/>
  <c r="E13" i="6"/>
  <c r="E25" i="6"/>
  <c r="E33" i="6"/>
  <c r="E41" i="6"/>
  <c r="N7" i="6"/>
  <c r="AR30" i="5"/>
  <c r="J16" i="5"/>
  <c r="E48" i="3"/>
  <c r="E69" i="3"/>
  <c r="E68" i="3"/>
  <c r="AH46" i="3"/>
  <c r="E32" i="1"/>
  <c r="AC15" i="3"/>
  <c r="AD15" i="3"/>
  <c r="AF15" i="3"/>
  <c r="K15" i="3"/>
  <c r="E58" i="1"/>
  <c r="E22" i="2"/>
  <c r="E44" i="2"/>
  <c r="E40" i="1"/>
  <c r="E74" i="1"/>
  <c r="K14" i="6"/>
  <c r="AT30" i="6"/>
  <c r="E23" i="6"/>
  <c r="AR30" i="6"/>
  <c r="E65" i="6"/>
  <c r="F30" i="6"/>
  <c r="E35" i="5"/>
  <c r="E39" i="5"/>
  <c r="E37" i="5"/>
  <c r="E32" i="4"/>
  <c r="E58" i="4"/>
  <c r="E54" i="4"/>
  <c r="E35" i="6"/>
  <c r="E43" i="6"/>
  <c r="E47" i="6"/>
  <c r="E75" i="6"/>
  <c r="AR56" i="5"/>
  <c r="E15" i="5"/>
  <c r="E21" i="5"/>
  <c r="E59" i="5"/>
  <c r="E36" i="4"/>
  <c r="E74" i="4"/>
  <c r="E44" i="4"/>
  <c r="E24" i="4"/>
  <c r="E26" i="4"/>
  <c r="E64" i="3"/>
  <c r="AM8" i="3"/>
  <c r="E12" i="3"/>
  <c r="AH61" i="3"/>
  <c r="G15" i="3"/>
  <c r="I15" i="3"/>
  <c r="S15" i="3"/>
  <c r="E14" i="1"/>
  <c r="AH19" i="2"/>
  <c r="E42" i="1"/>
  <c r="E62" i="2"/>
  <c r="AH61" i="2"/>
  <c r="E28" i="2"/>
  <c r="E60" i="2"/>
  <c r="T29" i="2"/>
  <c r="E54" i="1"/>
  <c r="F16" i="6"/>
  <c r="AT16" i="6"/>
  <c r="E27" i="6"/>
  <c r="E59" i="6"/>
  <c r="AV57" i="6" s="1"/>
  <c r="AC14" i="6"/>
  <c r="AU14" i="6"/>
  <c r="G14" i="6"/>
  <c r="H16" i="6"/>
  <c r="H66" i="6"/>
  <c r="J66" i="6"/>
  <c r="I44" i="5"/>
  <c r="I36" i="5"/>
  <c r="I14" i="5"/>
  <c r="F16" i="5"/>
  <c r="E25" i="5"/>
  <c r="E49" i="5"/>
  <c r="E45" i="5"/>
  <c r="Z49" i="4"/>
  <c r="R49" i="4"/>
  <c r="J49" i="4"/>
  <c r="AG49" i="4"/>
  <c r="Y49" i="4"/>
  <c r="Q49" i="4"/>
  <c r="I49" i="4"/>
  <c r="AF49" i="4"/>
  <c r="X49" i="4"/>
  <c r="P49" i="4"/>
  <c r="H49" i="4"/>
  <c r="AE49" i="4"/>
  <c r="W49" i="4"/>
  <c r="O49" i="4"/>
  <c r="G49" i="4"/>
  <c r="AD49" i="4"/>
  <c r="V49" i="4"/>
  <c r="N49" i="4"/>
  <c r="AC49" i="4"/>
  <c r="U49" i="4"/>
  <c r="M49" i="4"/>
  <c r="E52" i="4"/>
  <c r="AB49" i="4"/>
  <c r="T49" i="4"/>
  <c r="L49" i="4"/>
  <c r="AA49" i="4"/>
  <c r="S49" i="4"/>
  <c r="K49" i="4"/>
  <c r="E34" i="4"/>
  <c r="E48" i="4"/>
  <c r="E34" i="3"/>
  <c r="E72" i="3"/>
  <c r="AH24" i="3"/>
  <c r="AH21" i="3"/>
  <c r="O15" i="3"/>
  <c r="Q15" i="3"/>
  <c r="AA15" i="3"/>
  <c r="E72" i="1"/>
  <c r="AB69" i="1"/>
  <c r="T69" i="1"/>
  <c r="L69" i="1"/>
  <c r="AE69" i="1"/>
  <c r="W69" i="1"/>
  <c r="O69" i="1"/>
  <c r="G69" i="1"/>
  <c r="Y69" i="1"/>
  <c r="N69" i="1"/>
  <c r="X69" i="1"/>
  <c r="M69" i="1"/>
  <c r="AF69" i="1"/>
  <c r="U69" i="1"/>
  <c r="J69" i="1"/>
  <c r="Z69" i="1"/>
  <c r="H69" i="1"/>
  <c r="V69" i="1"/>
  <c r="S69" i="1"/>
  <c r="R69" i="1"/>
  <c r="AG69" i="1"/>
  <c r="Q69" i="1"/>
  <c r="AD69" i="1"/>
  <c r="P69" i="1"/>
  <c r="AC69" i="1"/>
  <c r="K69" i="1"/>
  <c r="AA69" i="1"/>
  <c r="I69" i="1"/>
  <c r="E20" i="1"/>
  <c r="E48" i="2"/>
  <c r="E72" i="2"/>
  <c r="AB29" i="2"/>
  <c r="E64" i="1"/>
  <c r="AD65" i="1"/>
  <c r="V65" i="1"/>
  <c r="AG65" i="1"/>
  <c r="X65" i="1"/>
  <c r="O65" i="1"/>
  <c r="W65" i="1"/>
  <c r="M65" i="1"/>
  <c r="T65" i="1"/>
  <c r="K65" i="1"/>
  <c r="Q65" i="1"/>
  <c r="P65" i="1"/>
  <c r="AA65" i="1"/>
  <c r="L65" i="1"/>
  <c r="Z65" i="1"/>
  <c r="J65" i="1"/>
  <c r="Y65" i="1"/>
  <c r="I65" i="1"/>
  <c r="E68" i="1"/>
  <c r="U65" i="1"/>
  <c r="H65" i="1"/>
  <c r="E69" i="1"/>
  <c r="S65" i="1"/>
  <c r="G65" i="1"/>
  <c r="E23" i="5"/>
  <c r="E41" i="5"/>
  <c r="E53" i="5"/>
  <c r="E69" i="4"/>
  <c r="E68" i="4"/>
  <c r="AT66" i="5"/>
  <c r="V79" i="4"/>
  <c r="F79" i="4"/>
  <c r="E14" i="4"/>
  <c r="U79" i="4"/>
  <c r="M79" i="4"/>
  <c r="AH63" i="4"/>
  <c r="E42" i="3"/>
  <c r="E60" i="3"/>
  <c r="AH20" i="3"/>
  <c r="W15" i="3"/>
  <c r="Y15" i="3"/>
  <c r="E48" i="1"/>
  <c r="E62" i="1"/>
  <c r="E42" i="2"/>
  <c r="AC15" i="2"/>
  <c r="M15" i="2"/>
  <c r="AA15" i="2"/>
  <c r="S15" i="2"/>
  <c r="K15" i="2"/>
  <c r="AF15" i="2"/>
  <c r="X15" i="2"/>
  <c r="P15" i="2"/>
  <c r="H15" i="2"/>
  <c r="Z15" i="2"/>
  <c r="N15" i="2"/>
  <c r="Y15" i="2"/>
  <c r="V15" i="2"/>
  <c r="I15" i="2"/>
  <c r="AE15" i="2"/>
  <c r="J15" i="2"/>
  <c r="AD15" i="2"/>
  <c r="G15" i="2"/>
  <c r="W15" i="2"/>
  <c r="T15" i="2"/>
  <c r="R15" i="2"/>
  <c r="E18" i="2"/>
  <c r="AR50" i="5"/>
  <c r="J80" i="5"/>
  <c r="J50" i="5"/>
  <c r="AA79" i="4"/>
  <c r="V55" i="3"/>
  <c r="N55" i="3"/>
  <c r="AC55" i="3"/>
  <c r="M55" i="3"/>
  <c r="E58" i="3"/>
  <c r="AB55" i="3"/>
  <c r="T55" i="3"/>
  <c r="L55" i="3"/>
  <c r="AA55" i="3"/>
  <c r="AG55" i="3"/>
  <c r="Y55" i="3"/>
  <c r="Q55" i="3"/>
  <c r="I55" i="3"/>
  <c r="P55" i="3"/>
  <c r="O55" i="3"/>
  <c r="J55" i="3"/>
  <c r="AE55" i="3"/>
  <c r="Z55" i="3"/>
  <c r="G55" i="3"/>
  <c r="X55" i="3"/>
  <c r="W55" i="3"/>
  <c r="R55" i="3"/>
  <c r="E38" i="3"/>
  <c r="AH27" i="3"/>
  <c r="U15" i="3"/>
  <c r="AE15" i="3"/>
  <c r="AG15" i="3"/>
  <c r="AH25" i="2"/>
  <c r="AH23" i="2"/>
  <c r="E34" i="1"/>
  <c r="Z55" i="2"/>
  <c r="R55" i="2"/>
  <c r="J55" i="2"/>
  <c r="AF55" i="2"/>
  <c r="X55" i="2"/>
  <c r="P55" i="2"/>
  <c r="H55" i="2"/>
  <c r="AE55" i="2"/>
  <c r="W55" i="2"/>
  <c r="O55" i="2"/>
  <c r="G55" i="2"/>
  <c r="AC55" i="2"/>
  <c r="U55" i="2"/>
  <c r="M55" i="2"/>
  <c r="AD55" i="2"/>
  <c r="N55" i="2"/>
  <c r="AB55" i="2"/>
  <c r="L55" i="2"/>
  <c r="Y55" i="2"/>
  <c r="I55" i="2"/>
  <c r="AA55" i="2"/>
  <c r="V55" i="2"/>
  <c r="T55" i="2"/>
  <c r="S55" i="2"/>
  <c r="Q55" i="2"/>
  <c r="K55" i="2"/>
  <c r="E58" i="2"/>
  <c r="E40" i="2"/>
  <c r="E22" i="1"/>
  <c r="AZ7" i="5"/>
  <c r="E47" i="5"/>
  <c r="E61" i="5"/>
  <c r="E75" i="5"/>
  <c r="AW36" i="5"/>
  <c r="AW38" i="5"/>
  <c r="AW74" i="5"/>
  <c r="AW20" i="5"/>
  <c r="AW22" i="5"/>
  <c r="AF79" i="4"/>
  <c r="G79" i="4"/>
  <c r="E46" i="4"/>
  <c r="BQ14" i="6"/>
  <c r="I14" i="6"/>
  <c r="AZ7" i="6"/>
  <c r="AR16" i="5"/>
  <c r="F66" i="5"/>
  <c r="E13" i="5"/>
  <c r="E29" i="5"/>
  <c r="E43" i="5"/>
  <c r="E73" i="5"/>
  <c r="E69" i="5"/>
  <c r="P15" i="4"/>
  <c r="T79" i="4"/>
  <c r="E62" i="4"/>
  <c r="E60" i="4"/>
  <c r="AM8" i="4"/>
  <c r="Z15" i="4"/>
  <c r="R15" i="4"/>
  <c r="AG15" i="4"/>
  <c r="Y15" i="4"/>
  <c r="Q15" i="4"/>
  <c r="I15" i="4"/>
  <c r="X15" i="4"/>
  <c r="E20" i="4"/>
  <c r="AD15" i="4"/>
  <c r="V15" i="4"/>
  <c r="M15" i="4"/>
  <c r="E54" i="3"/>
  <c r="E36" i="3"/>
  <c r="E14" i="3"/>
  <c r="AH40" i="3"/>
  <c r="AH23" i="3"/>
  <c r="AM23" i="3" s="1"/>
  <c r="AH19" i="3"/>
  <c r="AM19" i="3" s="1"/>
  <c r="F15" i="3"/>
  <c r="H15" i="3"/>
  <c r="AH17" i="3"/>
  <c r="E12" i="1"/>
  <c r="AM8" i="1"/>
  <c r="E18" i="1"/>
  <c r="E36" i="1"/>
  <c r="AF79" i="2"/>
  <c r="P79" i="2"/>
  <c r="H79" i="2"/>
  <c r="S79" i="2"/>
  <c r="E14" i="2"/>
  <c r="Y79" i="2"/>
  <c r="Q79" i="2"/>
  <c r="R65" i="2"/>
  <c r="Q65" i="2"/>
  <c r="G65" i="2"/>
  <c r="E69" i="2"/>
  <c r="E68" i="2"/>
  <c r="AB65" i="2"/>
  <c r="N65" i="2"/>
  <c r="AH12" i="2"/>
  <c r="E46" i="1"/>
  <c r="E24" i="1"/>
  <c r="AR66" i="5"/>
  <c r="J56" i="5"/>
  <c r="F56" i="5"/>
  <c r="E33" i="5"/>
  <c r="P79" i="4"/>
  <c r="H15" i="4"/>
  <c r="L79" i="4"/>
  <c r="AA69" i="4"/>
  <c r="S69" i="4"/>
  <c r="K69" i="4"/>
  <c r="AE69" i="4"/>
  <c r="W69" i="4"/>
  <c r="O69" i="4"/>
  <c r="G69" i="4"/>
  <c r="AD69" i="4"/>
  <c r="V69" i="4"/>
  <c r="E72" i="4"/>
  <c r="AB69" i="4"/>
  <c r="T69" i="4"/>
  <c r="L69" i="4"/>
  <c r="Y69" i="4"/>
  <c r="J69" i="4"/>
  <c r="X69" i="4"/>
  <c r="I69" i="4"/>
  <c r="U69" i="4"/>
  <c r="H69" i="4"/>
  <c r="R69" i="4"/>
  <c r="AG69" i="4"/>
  <c r="Q69" i="4"/>
  <c r="AF69" i="4"/>
  <c r="P69" i="4"/>
  <c r="AC69" i="4"/>
  <c r="N69" i="4"/>
  <c r="Z69" i="4"/>
  <c r="M69" i="4"/>
  <c r="AT80" i="5"/>
  <c r="AR80" i="5"/>
  <c r="AD79" i="4"/>
  <c r="AC15" i="4"/>
  <c r="K79" i="4"/>
  <c r="AE15" i="4"/>
  <c r="E28" i="4"/>
  <c r="AB15" i="4"/>
  <c r="T15" i="4"/>
  <c r="AG79" i="4"/>
  <c r="AE79" i="4"/>
  <c r="E74" i="3"/>
  <c r="AC49" i="3"/>
  <c r="M49" i="3"/>
  <c r="E52" i="3"/>
  <c r="AB49" i="3"/>
  <c r="L49" i="3"/>
  <c r="AA49" i="3"/>
  <c r="K49" i="3"/>
  <c r="Z49" i="3"/>
  <c r="R49" i="3"/>
  <c r="J49" i="3"/>
  <c r="X49" i="3"/>
  <c r="P49" i="3"/>
  <c r="H49" i="3"/>
  <c r="G49" i="3"/>
  <c r="Y49" i="3"/>
  <c r="V49" i="3"/>
  <c r="Q49" i="3"/>
  <c r="O49" i="3"/>
  <c r="AG49" i="3"/>
  <c r="N49" i="3"/>
  <c r="I49" i="3"/>
  <c r="AE49" i="3"/>
  <c r="AB15" i="3"/>
  <c r="AB81" i="3" s="1"/>
  <c r="N15" i="3"/>
  <c r="P15" i="3"/>
  <c r="R15" i="3"/>
  <c r="AH25" i="3"/>
  <c r="K79" i="2"/>
  <c r="E26" i="1"/>
  <c r="E38" i="2"/>
  <c r="E38" i="1"/>
  <c r="E44" i="1"/>
  <c r="F50" i="5"/>
  <c r="P7" i="5"/>
  <c r="J66" i="5"/>
  <c r="E27" i="5"/>
  <c r="E19" i="5"/>
  <c r="E55" i="5"/>
  <c r="E65" i="5"/>
  <c r="E63" i="5"/>
  <c r="H79" i="4"/>
  <c r="E42" i="4"/>
  <c r="E40" i="4"/>
  <c r="E38" i="4"/>
  <c r="AT56" i="5"/>
  <c r="W15" i="4"/>
  <c r="AC79" i="4"/>
  <c r="U15" i="4"/>
  <c r="AH21" i="4"/>
  <c r="Y79" i="4"/>
  <c r="W29" i="3"/>
  <c r="O29" i="3"/>
  <c r="G29" i="3"/>
  <c r="AD29" i="3"/>
  <c r="V29" i="3"/>
  <c r="N29" i="3"/>
  <c r="U29" i="3"/>
  <c r="M29" i="3"/>
  <c r="X29" i="3"/>
  <c r="H29" i="3"/>
  <c r="E32" i="3"/>
  <c r="T29" i="3"/>
  <c r="S29" i="3"/>
  <c r="AG29" i="3"/>
  <c r="Q29" i="3"/>
  <c r="AF29" i="3"/>
  <c r="P29" i="3"/>
  <c r="AB29" i="3"/>
  <c r="L29" i="3"/>
  <c r="L81" i="3" s="1"/>
  <c r="I29" i="3"/>
  <c r="AA29" i="3"/>
  <c r="Y29" i="3"/>
  <c r="K29" i="3"/>
  <c r="AH43" i="3"/>
  <c r="AH39" i="3"/>
  <c r="AM39" i="3" s="1"/>
  <c r="Z15" i="3"/>
  <c r="AH45" i="3"/>
  <c r="AM45" i="3" s="1"/>
  <c r="AH28" i="3"/>
  <c r="AA16" i="3"/>
  <c r="S16" i="3"/>
  <c r="Z16" i="3"/>
  <c r="R16" i="3"/>
  <c r="J16" i="3"/>
  <c r="AG16" i="3"/>
  <c r="Y16" i="3"/>
  <c r="Q16" i="3"/>
  <c r="I16" i="3"/>
  <c r="AF16" i="3"/>
  <c r="X16" i="3"/>
  <c r="P16" i="3"/>
  <c r="H16" i="3"/>
  <c r="AE16" i="3"/>
  <c r="W16" i="3"/>
  <c r="O16" i="3"/>
  <c r="G16" i="3"/>
  <c r="AD16" i="3"/>
  <c r="V16" i="3"/>
  <c r="N16" i="3"/>
  <c r="U16" i="3"/>
  <c r="T16" i="3"/>
  <c r="M16" i="3"/>
  <c r="L16" i="3"/>
  <c r="AC16" i="3"/>
  <c r="AB16" i="3"/>
  <c r="V15" i="3"/>
  <c r="X15" i="3"/>
  <c r="R79" i="2"/>
  <c r="M15" i="3"/>
  <c r="M81" i="3" s="1"/>
  <c r="E74" i="2"/>
  <c r="E36" i="2"/>
  <c r="S29" i="2"/>
  <c r="Y29" i="2"/>
  <c r="AF29" i="2"/>
  <c r="P29" i="2"/>
  <c r="H29" i="2"/>
  <c r="U29" i="2"/>
  <c r="R29" i="2"/>
  <c r="R75" i="2" s="1"/>
  <c r="M29" i="2"/>
  <c r="AE29" i="2"/>
  <c r="J29" i="2"/>
  <c r="AC29" i="2"/>
  <c r="Z29" i="2"/>
  <c r="AF49" i="2"/>
  <c r="P49" i="2"/>
  <c r="H49" i="2"/>
  <c r="V49" i="2"/>
  <c r="AC49" i="2"/>
  <c r="U49" i="2"/>
  <c r="M49" i="2"/>
  <c r="E54" i="2"/>
  <c r="S49" i="2"/>
  <c r="K49" i="2"/>
  <c r="T49" i="2"/>
  <c r="R49" i="2"/>
  <c r="W49" i="2"/>
  <c r="J49" i="2"/>
  <c r="I49" i="2"/>
  <c r="AB49" i="2"/>
  <c r="G49" i="2"/>
  <c r="Z49" i="2"/>
  <c r="Y49" i="2"/>
  <c r="AG49" i="1"/>
  <c r="Y49" i="1"/>
  <c r="Q49" i="1"/>
  <c r="I49" i="1"/>
  <c r="AE49" i="1"/>
  <c r="W49" i="1"/>
  <c r="O49" i="1"/>
  <c r="G49" i="1"/>
  <c r="E52" i="1"/>
  <c r="X49" i="1"/>
  <c r="M49" i="1"/>
  <c r="V49" i="1"/>
  <c r="L49" i="1"/>
  <c r="AF49" i="1"/>
  <c r="U49" i="1"/>
  <c r="K49" i="1"/>
  <c r="AD49" i="1"/>
  <c r="T49" i="1"/>
  <c r="J49" i="1"/>
  <c r="AC49" i="1"/>
  <c r="S49" i="1"/>
  <c r="H49" i="1"/>
  <c r="AB49" i="1"/>
  <c r="R49" i="1"/>
  <c r="AA49" i="1"/>
  <c r="P49" i="1"/>
  <c r="Z49" i="1"/>
  <c r="N49" i="1"/>
  <c r="AD49" i="2"/>
  <c r="E28" i="1"/>
  <c r="E60" i="1"/>
  <c r="AV81" i="5" l="1"/>
  <c r="AM27" i="3"/>
  <c r="AV31" i="6"/>
  <c r="AH37" i="4"/>
  <c r="AH16" i="5"/>
  <c r="U79" i="2"/>
  <c r="F69" i="4"/>
  <c r="AH69" i="4" s="1"/>
  <c r="AH71" i="4"/>
  <c r="AH26" i="2"/>
  <c r="AM25" i="2" s="1"/>
  <c r="K16" i="3"/>
  <c r="AC29" i="3"/>
  <c r="AE29" i="3"/>
  <c r="K64" i="5"/>
  <c r="G64" i="5"/>
  <c r="AS64" i="5"/>
  <c r="BP16" i="5"/>
  <c r="W29" i="2"/>
  <c r="P81" i="3"/>
  <c r="W49" i="3"/>
  <c r="AF49" i="3"/>
  <c r="T49" i="3"/>
  <c r="AH27" i="4"/>
  <c r="AT30" i="5"/>
  <c r="P65" i="2"/>
  <c r="H65" i="2"/>
  <c r="AA65" i="2"/>
  <c r="Y65" i="2"/>
  <c r="AH13" i="2"/>
  <c r="H15" i="1"/>
  <c r="J15" i="1"/>
  <c r="AB15" i="1"/>
  <c r="AD15" i="1"/>
  <c r="W79" i="1"/>
  <c r="Q79" i="1"/>
  <c r="AA79" i="1"/>
  <c r="N79" i="1"/>
  <c r="I16" i="4"/>
  <c r="G16" i="4"/>
  <c r="AB16" i="4"/>
  <c r="J16" i="4"/>
  <c r="AH61" i="4"/>
  <c r="K28" i="5"/>
  <c r="G28" i="5"/>
  <c r="AS28" i="5"/>
  <c r="AU28" i="5"/>
  <c r="AB80" i="5"/>
  <c r="H56" i="6"/>
  <c r="AH45" i="4"/>
  <c r="AW34" i="5"/>
  <c r="AV30" i="5"/>
  <c r="AS74" i="5"/>
  <c r="AH21" i="1"/>
  <c r="O79" i="2"/>
  <c r="K55" i="3"/>
  <c r="U55" i="3"/>
  <c r="K15" i="4"/>
  <c r="W81" i="2"/>
  <c r="AF81" i="2"/>
  <c r="T15" i="3"/>
  <c r="T81" i="3" s="1"/>
  <c r="AH41" i="3"/>
  <c r="K65" i="4"/>
  <c r="U65" i="4"/>
  <c r="W65" i="4"/>
  <c r="Q65" i="4"/>
  <c r="AB50" i="5"/>
  <c r="X49" i="2"/>
  <c r="J69" i="2"/>
  <c r="R69" i="2"/>
  <c r="Q69" i="2"/>
  <c r="AB69" i="2"/>
  <c r="AA79" i="2"/>
  <c r="V69" i="3"/>
  <c r="W69" i="3"/>
  <c r="Y69" i="3"/>
  <c r="AH22" i="4"/>
  <c r="AM21" i="4" s="1"/>
  <c r="AH33" i="4"/>
  <c r="I22" i="5"/>
  <c r="I38" i="5"/>
  <c r="I58" i="5"/>
  <c r="H56" i="5"/>
  <c r="AH56" i="6"/>
  <c r="Q29" i="2"/>
  <c r="F79" i="3"/>
  <c r="AH11" i="3"/>
  <c r="AC79" i="3"/>
  <c r="AE79" i="3"/>
  <c r="Y79" i="3"/>
  <c r="AR16" i="6"/>
  <c r="T55" i="4"/>
  <c r="N55" i="4"/>
  <c r="P55" i="4"/>
  <c r="R55" i="4"/>
  <c r="K29" i="4"/>
  <c r="S29" i="4"/>
  <c r="I29" i="4"/>
  <c r="I81" i="4" s="1"/>
  <c r="T29" i="4"/>
  <c r="T81" i="4" s="1"/>
  <c r="X29" i="2"/>
  <c r="G55" i="1"/>
  <c r="M55" i="1"/>
  <c r="AH57" i="1"/>
  <c r="F55" i="1"/>
  <c r="R55" i="1"/>
  <c r="H29" i="1"/>
  <c r="AF29" i="1"/>
  <c r="I29" i="1"/>
  <c r="X65" i="3"/>
  <c r="G65" i="3"/>
  <c r="Q65" i="3"/>
  <c r="AH67" i="3"/>
  <c r="F65" i="3"/>
  <c r="N79" i="4"/>
  <c r="L67" i="5"/>
  <c r="M72" i="6"/>
  <c r="L67" i="6"/>
  <c r="M74" i="6"/>
  <c r="M54" i="6"/>
  <c r="L51" i="6"/>
  <c r="M60" i="6"/>
  <c r="L57" i="6"/>
  <c r="M44" i="6"/>
  <c r="M48" i="6"/>
  <c r="M28" i="6"/>
  <c r="M42" i="6"/>
  <c r="M24" i="6"/>
  <c r="M36" i="6"/>
  <c r="M20" i="6"/>
  <c r="M22" i="6"/>
  <c r="L17" i="6"/>
  <c r="BP80" i="6"/>
  <c r="AB50" i="6"/>
  <c r="AH16" i="6"/>
  <c r="J79" i="4"/>
  <c r="I79" i="2"/>
  <c r="AH11" i="4"/>
  <c r="AH53" i="2"/>
  <c r="AH24" i="2"/>
  <c r="AM23" i="2" s="1"/>
  <c r="AH31" i="3"/>
  <c r="F29" i="3"/>
  <c r="AH39" i="4"/>
  <c r="AI64" i="5"/>
  <c r="AB16" i="5"/>
  <c r="AB76" i="5" s="1"/>
  <c r="N81" i="3"/>
  <c r="AH51" i="3"/>
  <c r="F49" i="3"/>
  <c r="AU32" i="5"/>
  <c r="Q49" i="2"/>
  <c r="T65" i="2"/>
  <c r="U65" i="2"/>
  <c r="J65" i="2"/>
  <c r="AH35" i="1"/>
  <c r="P15" i="1"/>
  <c r="R15" i="1"/>
  <c r="M15" i="1"/>
  <c r="G15" i="1"/>
  <c r="AE79" i="1"/>
  <c r="Y79" i="1"/>
  <c r="L79" i="1"/>
  <c r="V79" i="1"/>
  <c r="AI28" i="5"/>
  <c r="AV16" i="5"/>
  <c r="AW14" i="5"/>
  <c r="AW40" i="5"/>
  <c r="AW48" i="5"/>
  <c r="AW68" i="5"/>
  <c r="AV66" i="5"/>
  <c r="AX51" i="5"/>
  <c r="AY64" i="5"/>
  <c r="AY48" i="5"/>
  <c r="AY72" i="5"/>
  <c r="AY60" i="5"/>
  <c r="AY74" i="5"/>
  <c r="AY44" i="5"/>
  <c r="AY28" i="5"/>
  <c r="AY36" i="5"/>
  <c r="AY14" i="5"/>
  <c r="AY40" i="5"/>
  <c r="AH39" i="2"/>
  <c r="AH33" i="1"/>
  <c r="AF55" i="3"/>
  <c r="S55" i="3"/>
  <c r="AD29" i="2"/>
  <c r="AH33" i="2"/>
  <c r="F15" i="2"/>
  <c r="AH17" i="2"/>
  <c r="L15" i="2"/>
  <c r="AB79" i="4"/>
  <c r="S65" i="4"/>
  <c r="AC65" i="4"/>
  <c r="AE65" i="4"/>
  <c r="Y65" i="4"/>
  <c r="BP50" i="5"/>
  <c r="G22" i="5"/>
  <c r="AS22" i="5"/>
  <c r="K22" i="5"/>
  <c r="E70" i="1"/>
  <c r="AB65" i="1"/>
  <c r="AF65" i="1"/>
  <c r="V29" i="2"/>
  <c r="V81" i="2" s="1"/>
  <c r="O49" i="2"/>
  <c r="N69" i="2"/>
  <c r="F69" i="2"/>
  <c r="AH71" i="2"/>
  <c r="Y69" i="2"/>
  <c r="M69" i="2"/>
  <c r="L49" i="2"/>
  <c r="AH71" i="1"/>
  <c r="F69" i="1"/>
  <c r="AH69" i="1" s="1"/>
  <c r="Z69" i="3"/>
  <c r="AE69" i="3"/>
  <c r="AG69" i="3"/>
  <c r="M69" i="3"/>
  <c r="AH47" i="4"/>
  <c r="W79" i="4"/>
  <c r="AC48" i="5"/>
  <c r="AS48" i="5"/>
  <c r="AU48" i="5"/>
  <c r="K48" i="5"/>
  <c r="G48" i="5"/>
  <c r="H80" i="5"/>
  <c r="BP56" i="6"/>
  <c r="N29" i="2"/>
  <c r="AH46" i="2"/>
  <c r="AH13" i="1"/>
  <c r="AA79" i="3"/>
  <c r="N79" i="3"/>
  <c r="AG79" i="3"/>
  <c r="AF15" i="4"/>
  <c r="AH25" i="4"/>
  <c r="AH23" i="4"/>
  <c r="BP56" i="5"/>
  <c r="AB55" i="4"/>
  <c r="V55" i="4"/>
  <c r="X55" i="4"/>
  <c r="Z55" i="4"/>
  <c r="AA29" i="4"/>
  <c r="U29" i="4"/>
  <c r="U81" i="4" s="1"/>
  <c r="Q29" i="4"/>
  <c r="Q81" i="4" s="1"/>
  <c r="AB29" i="4"/>
  <c r="AB81" i="4" s="1"/>
  <c r="AU64" i="6"/>
  <c r="K64" i="6"/>
  <c r="I64" i="6"/>
  <c r="AS64" i="6"/>
  <c r="AH39" i="1"/>
  <c r="AH43" i="2"/>
  <c r="AC79" i="2"/>
  <c r="U55" i="1"/>
  <c r="Y55" i="1"/>
  <c r="T55" i="1"/>
  <c r="Z55" i="1"/>
  <c r="AC81" i="3"/>
  <c r="T29" i="1"/>
  <c r="M29" i="1"/>
  <c r="Q29" i="1"/>
  <c r="Z65" i="3"/>
  <c r="S65" i="3"/>
  <c r="Y65" i="3"/>
  <c r="Y75" i="3" s="1"/>
  <c r="N65" i="3"/>
  <c r="N75" i="3" s="1"/>
  <c r="O15" i="4"/>
  <c r="M14" i="5"/>
  <c r="M72" i="5"/>
  <c r="AH30" i="6"/>
  <c r="AB80" i="6"/>
  <c r="AW42" i="6"/>
  <c r="AS60" i="6"/>
  <c r="BP16" i="6"/>
  <c r="BP76" i="6" s="1"/>
  <c r="K44" i="6"/>
  <c r="AU44" i="6"/>
  <c r="S79" i="4"/>
  <c r="F30" i="5"/>
  <c r="G32" i="5"/>
  <c r="AI32" i="5"/>
  <c r="AH30" i="5"/>
  <c r="N49" i="2"/>
  <c r="E70" i="2"/>
  <c r="X15" i="1"/>
  <c r="Z15" i="1"/>
  <c r="U15" i="1"/>
  <c r="O15" i="1"/>
  <c r="AG79" i="1"/>
  <c r="T79" i="1"/>
  <c r="AD79" i="1"/>
  <c r="BQ28" i="5"/>
  <c r="G74" i="5"/>
  <c r="AV67" i="5"/>
  <c r="AS60" i="5"/>
  <c r="AH64" i="2"/>
  <c r="F55" i="3"/>
  <c r="AH57" i="3"/>
  <c r="J16" i="6"/>
  <c r="AB15" i="2"/>
  <c r="AB81" i="2" s="1"/>
  <c r="Y81" i="2"/>
  <c r="S81" i="2"/>
  <c r="AA65" i="4"/>
  <c r="AH67" i="4"/>
  <c r="F65" i="4"/>
  <c r="H65" i="4"/>
  <c r="AG65" i="4"/>
  <c r="AI22" i="5"/>
  <c r="AA29" i="2"/>
  <c r="AA75" i="2" s="1"/>
  <c r="P69" i="2"/>
  <c r="V69" i="2"/>
  <c r="K69" i="2"/>
  <c r="U69" i="2"/>
  <c r="AH19" i="1"/>
  <c r="AD69" i="3"/>
  <c r="H69" i="3"/>
  <c r="K69" i="3"/>
  <c r="U69" i="3"/>
  <c r="BQ48" i="5"/>
  <c r="I24" i="5"/>
  <c r="I28" i="5"/>
  <c r="H50" i="5"/>
  <c r="I26" i="6"/>
  <c r="K29" i="2"/>
  <c r="K81" i="2" s="1"/>
  <c r="AH27" i="2"/>
  <c r="AH62" i="3"/>
  <c r="AM61" i="3" s="1"/>
  <c r="K79" i="3"/>
  <c r="K75" i="3"/>
  <c r="V79" i="3"/>
  <c r="H79" i="3"/>
  <c r="I79" i="4"/>
  <c r="AH79" i="4" s="1"/>
  <c r="AU60" i="5"/>
  <c r="F66" i="6"/>
  <c r="AD55" i="4"/>
  <c r="AF55" i="4"/>
  <c r="K55" i="4"/>
  <c r="M29" i="4"/>
  <c r="M75" i="4" s="1"/>
  <c r="AH31" i="4"/>
  <c r="F29" i="4"/>
  <c r="Y29" i="4"/>
  <c r="Y81" i="4" s="1"/>
  <c r="BQ38" i="5"/>
  <c r="AC38" i="5"/>
  <c r="G38" i="5"/>
  <c r="AS38" i="5"/>
  <c r="K38" i="5"/>
  <c r="AI64" i="6"/>
  <c r="AG55" i="1"/>
  <c r="N55" i="1"/>
  <c r="AE55" i="1"/>
  <c r="K55" i="1"/>
  <c r="F29" i="1"/>
  <c r="AH31" i="1"/>
  <c r="AD29" i="1"/>
  <c r="AD75" i="1" s="1"/>
  <c r="W29" i="1"/>
  <c r="Y29" i="1"/>
  <c r="K65" i="3"/>
  <c r="P66" i="3"/>
  <c r="W66" i="3"/>
  <c r="N66" i="3"/>
  <c r="T66" i="3"/>
  <c r="E70" i="3"/>
  <c r="Z66" i="3"/>
  <c r="K66" i="3"/>
  <c r="U66" i="3"/>
  <c r="M66" i="3"/>
  <c r="AG65" i="3"/>
  <c r="AG75" i="3" s="1"/>
  <c r="V65" i="3"/>
  <c r="V75" i="3" s="1"/>
  <c r="AH47" i="3"/>
  <c r="AU74" i="5"/>
  <c r="M38" i="5"/>
  <c r="L50" i="5"/>
  <c r="M52" i="5"/>
  <c r="L30" i="5"/>
  <c r="L56" i="5"/>
  <c r="H80" i="6"/>
  <c r="F50" i="6"/>
  <c r="F82" i="6" s="1"/>
  <c r="BP30" i="6"/>
  <c r="F80" i="6"/>
  <c r="AV81" i="6"/>
  <c r="AW26" i="6"/>
  <c r="BQ62" i="6"/>
  <c r="AC62" i="6"/>
  <c r="AU62" i="6"/>
  <c r="AB16" i="6"/>
  <c r="AB76" i="6" s="1"/>
  <c r="AI44" i="6"/>
  <c r="AC54" i="5"/>
  <c r="AH59" i="1"/>
  <c r="J29" i="3"/>
  <c r="AU64" i="5"/>
  <c r="AH41" i="4"/>
  <c r="AU54" i="5"/>
  <c r="AS54" i="5"/>
  <c r="K54" i="5"/>
  <c r="G54" i="5"/>
  <c r="AH37" i="2"/>
  <c r="BP30" i="5"/>
  <c r="BQ32" i="5"/>
  <c r="AH23" i="1"/>
  <c r="AH45" i="1"/>
  <c r="X79" i="2"/>
  <c r="AF65" i="2"/>
  <c r="K65" i="2"/>
  <c r="O65" i="2"/>
  <c r="Z65" i="2"/>
  <c r="AF15" i="1"/>
  <c r="AF81" i="1" s="1"/>
  <c r="K15" i="1"/>
  <c r="AC15" i="1"/>
  <c r="W15" i="1"/>
  <c r="H79" i="1"/>
  <c r="J79" i="1"/>
  <c r="AB79" i="1"/>
  <c r="AH35" i="3"/>
  <c r="AB66" i="5"/>
  <c r="BP80" i="5"/>
  <c r="AW24" i="5"/>
  <c r="AW46" i="5"/>
  <c r="AW62" i="5"/>
  <c r="BQ60" i="5"/>
  <c r="BB7" i="5"/>
  <c r="AD79" i="2"/>
  <c r="G62" i="6"/>
  <c r="O15" i="2"/>
  <c r="O75" i="2" s="1"/>
  <c r="N81" i="2"/>
  <c r="AH41" i="2"/>
  <c r="H75" i="2"/>
  <c r="AH26" i="3"/>
  <c r="AM25" i="3" s="1"/>
  <c r="S15" i="4"/>
  <c r="S81" i="4" s="1"/>
  <c r="L65" i="4"/>
  <c r="N65" i="4"/>
  <c r="P65" i="4"/>
  <c r="J65" i="4"/>
  <c r="AI52" i="5"/>
  <c r="AH50" i="5"/>
  <c r="AC22" i="5"/>
  <c r="R65" i="1"/>
  <c r="AE65" i="1"/>
  <c r="Z69" i="2"/>
  <c r="G69" i="2"/>
  <c r="S69" i="2"/>
  <c r="AC69" i="2"/>
  <c r="AC70" i="1"/>
  <c r="O70" i="1"/>
  <c r="AG70" i="1"/>
  <c r="G70" i="1"/>
  <c r="AE70" i="1"/>
  <c r="F69" i="3"/>
  <c r="AH71" i="3"/>
  <c r="P69" i="3"/>
  <c r="S69" i="3"/>
  <c r="AC69" i="3"/>
  <c r="R79" i="4"/>
  <c r="AI48" i="5"/>
  <c r="I20" i="5"/>
  <c r="H30" i="5"/>
  <c r="I26" i="5"/>
  <c r="I72" i="5"/>
  <c r="K26" i="6"/>
  <c r="AI26" i="6"/>
  <c r="AT66" i="6"/>
  <c r="L79" i="3"/>
  <c r="AD79" i="3"/>
  <c r="P79" i="3"/>
  <c r="N15" i="4"/>
  <c r="AB56" i="5"/>
  <c r="AC58" i="5"/>
  <c r="AC14" i="5"/>
  <c r="K14" i="5"/>
  <c r="AU14" i="5"/>
  <c r="AS14" i="5"/>
  <c r="G14" i="5"/>
  <c r="AC34" i="6"/>
  <c r="K34" i="6"/>
  <c r="I34" i="6"/>
  <c r="AS34" i="6"/>
  <c r="AU34" i="6"/>
  <c r="G34" i="6"/>
  <c r="L55" i="4"/>
  <c r="G55" i="4"/>
  <c r="I55" i="4"/>
  <c r="S55" i="4"/>
  <c r="AC29" i="4"/>
  <c r="V29" i="4"/>
  <c r="V81" i="4" s="1"/>
  <c r="AG29" i="4"/>
  <c r="AG81" i="4" s="1"/>
  <c r="AI38" i="5"/>
  <c r="H50" i="6"/>
  <c r="AC64" i="6"/>
  <c r="BQ22" i="6"/>
  <c r="AC22" i="6"/>
  <c r="AS22" i="6"/>
  <c r="I22" i="6"/>
  <c r="G22" i="6"/>
  <c r="AU22" i="6"/>
  <c r="K22" i="6"/>
  <c r="Y75" i="2"/>
  <c r="I55" i="1"/>
  <c r="AB55" i="1"/>
  <c r="H55" i="1"/>
  <c r="H75" i="1" s="1"/>
  <c r="S55" i="1"/>
  <c r="P29" i="1"/>
  <c r="J29" i="1"/>
  <c r="J75" i="1" s="1"/>
  <c r="N29" i="1"/>
  <c r="AG29" i="1"/>
  <c r="O65" i="3"/>
  <c r="H65" i="3"/>
  <c r="AD65" i="3"/>
  <c r="L15" i="4"/>
  <c r="M40" i="5"/>
  <c r="M18" i="5"/>
  <c r="L16" i="5"/>
  <c r="M60" i="5"/>
  <c r="K72" i="6"/>
  <c r="AB30" i="6"/>
  <c r="AU60" i="6"/>
  <c r="AW22" i="6"/>
  <c r="AW36" i="6"/>
  <c r="AW48" i="6"/>
  <c r="AW72" i="6"/>
  <c r="H30" i="6"/>
  <c r="H76" i="6" s="1"/>
  <c r="AC72" i="6"/>
  <c r="AS72" i="6"/>
  <c r="I72" i="6"/>
  <c r="AU72" i="6"/>
  <c r="G72" i="6"/>
  <c r="AI62" i="6"/>
  <c r="AI18" i="6"/>
  <c r="BQ18" i="6"/>
  <c r="AC18" i="6"/>
  <c r="K18" i="6"/>
  <c r="BQ44" i="6"/>
  <c r="AC20" i="6"/>
  <c r="K20" i="6"/>
  <c r="AH43" i="1"/>
  <c r="N50" i="3"/>
  <c r="AB50" i="3"/>
  <c r="AA50" i="3"/>
  <c r="Q50" i="3"/>
  <c r="P50" i="3"/>
  <c r="X50" i="3"/>
  <c r="J79" i="2"/>
  <c r="J75" i="2"/>
  <c r="AH32" i="2"/>
  <c r="AC30" i="2"/>
  <c r="M30" i="2"/>
  <c r="AA30" i="2"/>
  <c r="S30" i="2"/>
  <c r="K30" i="2"/>
  <c r="Z30" i="2"/>
  <c r="AF30" i="2"/>
  <c r="X30" i="2"/>
  <c r="P30" i="2"/>
  <c r="H30" i="2"/>
  <c r="G30" i="2"/>
  <c r="T30" i="2"/>
  <c r="L30" i="2"/>
  <c r="AE30" i="2"/>
  <c r="AH36" i="2"/>
  <c r="AB30" i="2"/>
  <c r="O30" i="2"/>
  <c r="AH73" i="2"/>
  <c r="R29" i="3"/>
  <c r="R81" i="3" s="1"/>
  <c r="AI54" i="5"/>
  <c r="AC26" i="5"/>
  <c r="AS26" i="5"/>
  <c r="K26" i="5"/>
  <c r="G26" i="5"/>
  <c r="AU26" i="5"/>
  <c r="O72" i="5"/>
  <c r="O54" i="5"/>
  <c r="N51" i="5"/>
  <c r="O46" i="5"/>
  <c r="O40" i="5"/>
  <c r="O64" i="5"/>
  <c r="O60" i="5"/>
  <c r="O28" i="5"/>
  <c r="N67" i="5"/>
  <c r="O26" i="5"/>
  <c r="O20" i="5"/>
  <c r="O14" i="5"/>
  <c r="AH37" i="1"/>
  <c r="AD49" i="3"/>
  <c r="AD75" i="3" s="1"/>
  <c r="U49" i="3"/>
  <c r="AB30" i="5"/>
  <c r="AC32" i="5"/>
  <c r="X80" i="2"/>
  <c r="AC65" i="2"/>
  <c r="AC75" i="2" s="1"/>
  <c r="V65" i="2"/>
  <c r="W65" i="2"/>
  <c r="R80" i="2"/>
  <c r="Z80" i="2"/>
  <c r="K80" i="2"/>
  <c r="AA80" i="2"/>
  <c r="I15" i="1"/>
  <c r="I81" i="1" s="1"/>
  <c r="S15" i="1"/>
  <c r="AE15" i="1"/>
  <c r="P79" i="1"/>
  <c r="R79" i="1"/>
  <c r="M75" i="1"/>
  <c r="M79" i="1"/>
  <c r="AH53" i="3"/>
  <c r="AH19" i="4"/>
  <c r="AH18" i="4"/>
  <c r="BP66" i="5"/>
  <c r="AR76" i="5"/>
  <c r="J80" i="6"/>
  <c r="AU26" i="6"/>
  <c r="AW64" i="5"/>
  <c r="AC60" i="5"/>
  <c r="M79" i="2"/>
  <c r="F49" i="2"/>
  <c r="AH51" i="2"/>
  <c r="AH57" i="2"/>
  <c r="F55" i="2"/>
  <c r="AH55" i="2" s="1"/>
  <c r="Q15" i="2"/>
  <c r="Q81" i="2" s="1"/>
  <c r="AD81" i="2"/>
  <c r="Z81" i="2"/>
  <c r="M81" i="2"/>
  <c r="AF75" i="2"/>
  <c r="AH64" i="4"/>
  <c r="AM63" i="4" s="1"/>
  <c r="T65" i="4"/>
  <c r="V65" i="4"/>
  <c r="X65" i="4"/>
  <c r="R65" i="4"/>
  <c r="P50" i="2"/>
  <c r="AF69" i="2"/>
  <c r="W69" i="2"/>
  <c r="AA69" i="2"/>
  <c r="J69" i="3"/>
  <c r="X69" i="3"/>
  <c r="AA69" i="3"/>
  <c r="AA15" i="4"/>
  <c r="J30" i="5"/>
  <c r="K32" i="5"/>
  <c r="I34" i="5"/>
  <c r="I48" i="5"/>
  <c r="H66" i="5"/>
  <c r="I68" i="5"/>
  <c r="BQ26" i="6"/>
  <c r="AB79" i="3"/>
  <c r="AB75" i="3"/>
  <c r="R79" i="3"/>
  <c r="X75" i="3"/>
  <c r="X79" i="3"/>
  <c r="J15" i="4"/>
  <c r="G15" i="4"/>
  <c r="AI58" i="5"/>
  <c r="AH56" i="5"/>
  <c r="AI14" i="5"/>
  <c r="AI46" i="6"/>
  <c r="AC46" i="6"/>
  <c r="G46" i="6"/>
  <c r="I46" i="6"/>
  <c r="K46" i="6"/>
  <c r="AU46" i="6"/>
  <c r="AS46" i="6"/>
  <c r="AI34" i="6"/>
  <c r="M55" i="4"/>
  <c r="O55" i="4"/>
  <c r="Q55" i="4"/>
  <c r="AA55" i="4"/>
  <c r="N29" i="4"/>
  <c r="H29" i="4"/>
  <c r="J29" i="4"/>
  <c r="I20" i="6"/>
  <c r="AU54" i="6"/>
  <c r="AH73" i="1"/>
  <c r="AH21" i="2"/>
  <c r="V55" i="1"/>
  <c r="O55" i="1"/>
  <c r="P55" i="1"/>
  <c r="P75" i="1" s="1"/>
  <c r="AA55" i="1"/>
  <c r="AB29" i="1"/>
  <c r="AB75" i="1" s="1"/>
  <c r="U29" i="1"/>
  <c r="X29" i="1"/>
  <c r="K29" i="1"/>
  <c r="AB65" i="3"/>
  <c r="T65" i="3"/>
  <c r="AA65" i="3"/>
  <c r="AA75" i="3" s="1"/>
  <c r="AE65" i="3"/>
  <c r="AE75" i="3" s="1"/>
  <c r="K74" i="5"/>
  <c r="M64" i="5"/>
  <c r="M62" i="5"/>
  <c r="J50" i="6"/>
  <c r="G28" i="6"/>
  <c r="AC32" i="6"/>
  <c r="AT50" i="6"/>
  <c r="K60" i="6"/>
  <c r="AW44" i="6"/>
  <c r="AW64" i="6"/>
  <c r="AB66" i="6"/>
  <c r="AI54" i="6"/>
  <c r="AC54" i="6"/>
  <c r="K54" i="6"/>
  <c r="I54" i="6"/>
  <c r="G54" i="6"/>
  <c r="AC38" i="6"/>
  <c r="AS38" i="6"/>
  <c r="G38" i="6"/>
  <c r="K38" i="6"/>
  <c r="I38" i="6"/>
  <c r="AU38" i="6"/>
  <c r="AC44" i="6"/>
  <c r="AC28" i="6"/>
  <c r="I28" i="6"/>
  <c r="K28" i="6"/>
  <c r="AU28" i="6"/>
  <c r="AI20" i="6"/>
  <c r="V75" i="4"/>
  <c r="BQ62" i="5"/>
  <c r="AH27" i="1"/>
  <c r="AH34" i="2"/>
  <c r="Z50" i="2"/>
  <c r="R50" i="2"/>
  <c r="H50" i="2"/>
  <c r="AE50" i="2"/>
  <c r="O50" i="2"/>
  <c r="G50" i="2"/>
  <c r="V50" i="2"/>
  <c r="T50" i="2"/>
  <c r="Q50" i="2"/>
  <c r="N50" i="2"/>
  <c r="K50" i="2"/>
  <c r="I50" i="2"/>
  <c r="AA50" i="2"/>
  <c r="S50" i="2"/>
  <c r="X81" i="3"/>
  <c r="AH18" i="3"/>
  <c r="AM17" i="3" s="1"/>
  <c r="F16" i="3"/>
  <c r="AH44" i="3"/>
  <c r="AM43" i="3" s="1"/>
  <c r="Z29" i="3"/>
  <c r="Z81" i="3" s="1"/>
  <c r="AC62" i="5"/>
  <c r="AI62" i="5"/>
  <c r="AU62" i="5"/>
  <c r="G62" i="5"/>
  <c r="AS62" i="5"/>
  <c r="BQ54" i="5"/>
  <c r="AI26" i="5"/>
  <c r="R7" i="5"/>
  <c r="AH25" i="1"/>
  <c r="S49" i="3"/>
  <c r="G60" i="5"/>
  <c r="G80" i="2"/>
  <c r="S80" i="2"/>
  <c r="O29" i="2"/>
  <c r="G79" i="2"/>
  <c r="AH67" i="2"/>
  <c r="F65" i="2"/>
  <c r="L65" i="2"/>
  <c r="AE65" i="2"/>
  <c r="AB75" i="2"/>
  <c r="AB79" i="2"/>
  <c r="Q15" i="1"/>
  <c r="Q81" i="1" s="1"/>
  <c r="AA15" i="1"/>
  <c r="AA75" i="1" s="1"/>
  <c r="F15" i="1"/>
  <c r="AH17" i="1"/>
  <c r="X79" i="1"/>
  <c r="Z79" i="1"/>
  <c r="U79" i="1"/>
  <c r="U75" i="1"/>
  <c r="J15" i="3"/>
  <c r="J81" i="3" s="1"/>
  <c r="AH22" i="3"/>
  <c r="AM21" i="3" s="1"/>
  <c r="K80" i="4"/>
  <c r="AU22" i="5"/>
  <c r="AC68" i="5"/>
  <c r="AC42" i="5"/>
  <c r="K42" i="5"/>
  <c r="G42" i="5"/>
  <c r="AS42" i="5"/>
  <c r="AU42" i="5"/>
  <c r="F76" i="5"/>
  <c r="F80" i="5"/>
  <c r="AS54" i="6"/>
  <c r="AV80" i="5"/>
  <c r="AW80" i="5" s="1"/>
  <c r="AW12" i="5"/>
  <c r="AW28" i="5"/>
  <c r="AW58" i="5"/>
  <c r="AV56" i="5"/>
  <c r="AI74" i="5"/>
  <c r="AH63" i="2"/>
  <c r="AM63" i="2" s="1"/>
  <c r="R56" i="2"/>
  <c r="G56" i="2"/>
  <c r="AA56" i="2"/>
  <c r="V56" i="2"/>
  <c r="P75" i="2"/>
  <c r="AG81" i="3"/>
  <c r="AH37" i="3"/>
  <c r="AD55" i="3"/>
  <c r="AD16" i="2"/>
  <c r="V16" i="2"/>
  <c r="N16" i="2"/>
  <c r="AB16" i="2"/>
  <c r="T16" i="2"/>
  <c r="L16" i="2"/>
  <c r="Y16" i="2"/>
  <c r="Q16" i="2"/>
  <c r="I16" i="2"/>
  <c r="U16" i="2"/>
  <c r="H16" i="2"/>
  <c r="AF16" i="2"/>
  <c r="S16" i="2"/>
  <c r="G16" i="2"/>
  <c r="AC16" i="2"/>
  <c r="P16" i="2"/>
  <c r="W16" i="2"/>
  <c r="R16" i="2"/>
  <c r="O16" i="2"/>
  <c r="M16" i="2"/>
  <c r="AE16" i="2"/>
  <c r="K16" i="2"/>
  <c r="AA16" i="2"/>
  <c r="J16" i="2"/>
  <c r="Z16" i="2"/>
  <c r="X16" i="2"/>
  <c r="J81" i="2"/>
  <c r="H81" i="2"/>
  <c r="U15" i="2"/>
  <c r="U81" i="2" s="1"/>
  <c r="AE80" i="4"/>
  <c r="AD80" i="4"/>
  <c r="N80" i="4"/>
  <c r="AB65" i="4"/>
  <c r="AD65" i="4"/>
  <c r="AF65" i="4"/>
  <c r="Z65" i="4"/>
  <c r="AH67" i="1"/>
  <c r="F65" i="1"/>
  <c r="Y50" i="2"/>
  <c r="W50" i="2"/>
  <c r="X50" i="2"/>
  <c r="M50" i="2"/>
  <c r="AD69" i="2"/>
  <c r="H69" i="2"/>
  <c r="AE70" i="2"/>
  <c r="W70" i="2"/>
  <c r="O70" i="2"/>
  <c r="G70" i="2"/>
  <c r="AD70" i="2"/>
  <c r="V70" i="2"/>
  <c r="N70" i="2"/>
  <c r="AC70" i="2"/>
  <c r="U70" i="2"/>
  <c r="M70" i="2"/>
  <c r="AA70" i="2"/>
  <c r="S70" i="2"/>
  <c r="K70" i="2"/>
  <c r="Z70" i="2"/>
  <c r="J70" i="2"/>
  <c r="Y70" i="2"/>
  <c r="I70" i="2"/>
  <c r="X70" i="2"/>
  <c r="H70" i="2"/>
  <c r="T70" i="2"/>
  <c r="Q70" i="2"/>
  <c r="P70" i="2"/>
  <c r="L70" i="2"/>
  <c r="R70" i="2"/>
  <c r="AF70" i="2"/>
  <c r="AB70" i="2"/>
  <c r="AH47" i="2"/>
  <c r="AA81" i="3"/>
  <c r="N69" i="3"/>
  <c r="AF69" i="3"/>
  <c r="L69" i="3"/>
  <c r="AH33" i="3"/>
  <c r="R80" i="4"/>
  <c r="AC44" i="5"/>
  <c r="K44" i="5"/>
  <c r="AU44" i="5"/>
  <c r="G44" i="5"/>
  <c r="AS44" i="5"/>
  <c r="F82" i="5"/>
  <c r="H16" i="5"/>
  <c r="I46" i="5"/>
  <c r="I54" i="5"/>
  <c r="I42" i="5"/>
  <c r="AC26" i="6"/>
  <c r="AH53" i="1"/>
  <c r="AA49" i="2"/>
  <c r="AA81" i="2" s="1"/>
  <c r="S81" i="3"/>
  <c r="L80" i="2"/>
  <c r="J79" i="3"/>
  <c r="S79" i="3"/>
  <c r="S75" i="3"/>
  <c r="G79" i="3"/>
  <c r="G75" i="3"/>
  <c r="AF79" i="3"/>
  <c r="Z79" i="4"/>
  <c r="AH73" i="4"/>
  <c r="AS20" i="5"/>
  <c r="AC20" i="5"/>
  <c r="AU20" i="5"/>
  <c r="K20" i="5"/>
  <c r="BQ14" i="5"/>
  <c r="AS62" i="6"/>
  <c r="U55" i="4"/>
  <c r="W55" i="4"/>
  <c r="Y55" i="4"/>
  <c r="AD29" i="4"/>
  <c r="AD75" i="4" s="1"/>
  <c r="P29" i="4"/>
  <c r="P81" i="4" s="1"/>
  <c r="R29" i="4"/>
  <c r="R75" i="4" s="1"/>
  <c r="AU34" i="5"/>
  <c r="G34" i="5"/>
  <c r="K34" i="5"/>
  <c r="AS34" i="5"/>
  <c r="AS20" i="6"/>
  <c r="AI14" i="6"/>
  <c r="AT56" i="6"/>
  <c r="I62" i="6"/>
  <c r="T75" i="2"/>
  <c r="T79" i="2"/>
  <c r="AB56" i="1"/>
  <c r="T56" i="1"/>
  <c r="L56" i="1"/>
  <c r="AA56" i="1"/>
  <c r="S56" i="1"/>
  <c r="K56" i="1"/>
  <c r="AG56" i="1"/>
  <c r="Y56" i="1"/>
  <c r="Q56" i="1"/>
  <c r="I56" i="1"/>
  <c r="Z56" i="1"/>
  <c r="N56" i="1"/>
  <c r="X56" i="1"/>
  <c r="M56" i="1"/>
  <c r="W56" i="1"/>
  <c r="J56" i="1"/>
  <c r="V56" i="1"/>
  <c r="H56" i="1"/>
  <c r="AF56" i="1"/>
  <c r="U56" i="1"/>
  <c r="G56" i="1"/>
  <c r="AE56" i="1"/>
  <c r="R56" i="1"/>
  <c r="AD56" i="1"/>
  <c r="P56" i="1"/>
  <c r="AC56" i="1"/>
  <c r="O56" i="1"/>
  <c r="AC55" i="1"/>
  <c r="X55" i="1"/>
  <c r="X75" i="1" s="1"/>
  <c r="G29" i="1"/>
  <c r="AE29" i="1"/>
  <c r="AG30" i="1"/>
  <c r="K30" i="1"/>
  <c r="I30" i="1"/>
  <c r="S29" i="1"/>
  <c r="P65" i="3"/>
  <c r="P75" i="3" s="1"/>
  <c r="J65" i="3"/>
  <c r="J75" i="3" s="1"/>
  <c r="M65" i="3"/>
  <c r="U75" i="4"/>
  <c r="L17" i="5"/>
  <c r="L76" i="5"/>
  <c r="L80" i="5"/>
  <c r="M12" i="5"/>
  <c r="M26" i="5"/>
  <c r="L66" i="5"/>
  <c r="M68" i="5"/>
  <c r="M44" i="5"/>
  <c r="L51" i="5"/>
  <c r="J30" i="6"/>
  <c r="K32" i="6"/>
  <c r="AH80" i="6"/>
  <c r="AW14" i="6"/>
  <c r="AW18" i="6"/>
  <c r="AV16" i="6"/>
  <c r="AW24" i="6"/>
  <c r="AW40" i="6"/>
  <c r="AV56" i="6"/>
  <c r="AW56" i="6" s="1"/>
  <c r="AW58" i="6"/>
  <c r="AV66" i="6"/>
  <c r="AW68" i="6"/>
  <c r="G60" i="6"/>
  <c r="BP50" i="6"/>
  <c r="AI60" i="6"/>
  <c r="AT16" i="5"/>
  <c r="R30" i="2"/>
  <c r="BQ26" i="5"/>
  <c r="AH51" i="1"/>
  <c r="F49" i="1"/>
  <c r="AH49" i="1" s="1"/>
  <c r="AA50" i="1"/>
  <c r="S50" i="1"/>
  <c r="K50" i="1"/>
  <c r="Z50" i="1"/>
  <c r="R50" i="1"/>
  <c r="J50" i="1"/>
  <c r="AF50" i="1"/>
  <c r="X50" i="1"/>
  <c r="P50" i="1"/>
  <c r="H50" i="1"/>
  <c r="AD50" i="1"/>
  <c r="Q50" i="1"/>
  <c r="AC50" i="1"/>
  <c r="O50" i="1"/>
  <c r="AB50" i="1"/>
  <c r="N50" i="1"/>
  <c r="Y50" i="1"/>
  <c r="M50" i="1"/>
  <c r="W50" i="1"/>
  <c r="L50" i="1"/>
  <c r="V50" i="1"/>
  <c r="I50" i="1"/>
  <c r="AG50" i="1"/>
  <c r="U50" i="1"/>
  <c r="G50" i="1"/>
  <c r="AE50" i="1"/>
  <c r="T50" i="1"/>
  <c r="V30" i="2"/>
  <c r="AH35" i="2"/>
  <c r="AM35" i="2" s="1"/>
  <c r="V81" i="3"/>
  <c r="BQ64" i="5"/>
  <c r="BQ18" i="5"/>
  <c r="H81" i="4"/>
  <c r="K60" i="5"/>
  <c r="AC80" i="2"/>
  <c r="U80" i="2"/>
  <c r="L29" i="2"/>
  <c r="S65" i="2"/>
  <c r="S75" i="2" s="1"/>
  <c r="X65" i="2"/>
  <c r="X75" i="2" s="1"/>
  <c r="I65" i="2"/>
  <c r="Y15" i="1"/>
  <c r="Y81" i="1" s="1"/>
  <c r="L15" i="1"/>
  <c r="L81" i="1" s="1"/>
  <c r="N15" i="1"/>
  <c r="N81" i="1" s="1"/>
  <c r="G75" i="1"/>
  <c r="G79" i="1"/>
  <c r="AF79" i="1"/>
  <c r="K79" i="1"/>
  <c r="K75" i="1"/>
  <c r="AC79" i="1"/>
  <c r="H81" i="3"/>
  <c r="AH13" i="3"/>
  <c r="S80" i="4"/>
  <c r="AH66" i="5"/>
  <c r="AI68" i="5"/>
  <c r="G12" i="5"/>
  <c r="BB7" i="6"/>
  <c r="AV17" i="5"/>
  <c r="AW42" i="5"/>
  <c r="AW44" i="5"/>
  <c r="AW54" i="5"/>
  <c r="BQ74" i="5"/>
  <c r="G29" i="2"/>
  <c r="G75" i="2" s="1"/>
  <c r="Z79" i="2"/>
  <c r="Z75" i="2"/>
  <c r="AE81" i="3"/>
  <c r="H55" i="3"/>
  <c r="H75" i="3" s="1"/>
  <c r="AE56" i="3"/>
  <c r="W56" i="3"/>
  <c r="G56" i="3"/>
  <c r="AD56" i="3"/>
  <c r="N56" i="3"/>
  <c r="AC56" i="3"/>
  <c r="AB56" i="3"/>
  <c r="J56" i="3"/>
  <c r="H56" i="3"/>
  <c r="Y56" i="3"/>
  <c r="AF56" i="3"/>
  <c r="AG56" i="3"/>
  <c r="J56" i="6"/>
  <c r="V75" i="2"/>
  <c r="V79" i="2"/>
  <c r="AE49" i="2"/>
  <c r="R81" i="2"/>
  <c r="AE81" i="2"/>
  <c r="P81" i="2"/>
  <c r="AC81" i="2"/>
  <c r="J30" i="2"/>
  <c r="Y30" i="2"/>
  <c r="Q30" i="2"/>
  <c r="I30" i="2"/>
  <c r="W30" i="2"/>
  <c r="AD30" i="2"/>
  <c r="U30" i="2"/>
  <c r="N30" i="2"/>
  <c r="AH61" i="1"/>
  <c r="Y81" i="3"/>
  <c r="AH13" i="4"/>
  <c r="AD66" i="4"/>
  <c r="V66" i="4"/>
  <c r="N66" i="4"/>
  <c r="E70" i="4"/>
  <c r="Z66" i="4"/>
  <c r="R66" i="4"/>
  <c r="AE66" i="4"/>
  <c r="W66" i="4"/>
  <c r="O66" i="4"/>
  <c r="G66" i="4"/>
  <c r="Y66" i="4"/>
  <c r="L66" i="4"/>
  <c r="X66" i="4"/>
  <c r="K66" i="4"/>
  <c r="U66" i="4"/>
  <c r="J66" i="4"/>
  <c r="AG66" i="4"/>
  <c r="T66" i="4"/>
  <c r="I66" i="4"/>
  <c r="AF66" i="4"/>
  <c r="S66" i="4"/>
  <c r="H66" i="4"/>
  <c r="AC66" i="4"/>
  <c r="Q66" i="4"/>
  <c r="AB66" i="4"/>
  <c r="P66" i="4"/>
  <c r="AA66" i="4"/>
  <c r="M66" i="4"/>
  <c r="G65" i="4"/>
  <c r="O79" i="4"/>
  <c r="AC65" i="1"/>
  <c r="N65" i="1"/>
  <c r="AH63" i="1"/>
  <c r="N75" i="2"/>
  <c r="N79" i="2"/>
  <c r="F50" i="2"/>
  <c r="AH52" i="2"/>
  <c r="L50" i="2"/>
  <c r="AF50" i="2"/>
  <c r="U50" i="2"/>
  <c r="O69" i="2"/>
  <c r="X69" i="2"/>
  <c r="L69" i="2"/>
  <c r="Q81" i="3"/>
  <c r="G69" i="3"/>
  <c r="I69" i="3"/>
  <c r="T69" i="3"/>
  <c r="AH17" i="4"/>
  <c r="AM17" i="4" s="1"/>
  <c r="AU38" i="5"/>
  <c r="AH51" i="4"/>
  <c r="F49" i="4"/>
  <c r="AH49" i="4" s="1"/>
  <c r="AI44" i="5"/>
  <c r="AC24" i="5"/>
  <c r="AS24" i="5"/>
  <c r="AU24" i="5"/>
  <c r="G24" i="5"/>
  <c r="K24" i="5"/>
  <c r="H17" i="5"/>
  <c r="I74" i="5"/>
  <c r="I62" i="5"/>
  <c r="I60" i="5"/>
  <c r="I64" i="5"/>
  <c r="I44" i="6"/>
  <c r="AB56" i="6"/>
  <c r="AU20" i="6"/>
  <c r="F79" i="2"/>
  <c r="AH11" i="2"/>
  <c r="AM11" i="2" s="1"/>
  <c r="AH59" i="2"/>
  <c r="I81" i="3"/>
  <c r="T79" i="3"/>
  <c r="T75" i="3"/>
  <c r="M75" i="3"/>
  <c r="M79" i="3"/>
  <c r="O79" i="3"/>
  <c r="O75" i="3"/>
  <c r="I79" i="3"/>
  <c r="AH43" i="4"/>
  <c r="F80" i="4"/>
  <c r="AH12" i="4"/>
  <c r="K62" i="5"/>
  <c r="I60" i="6"/>
  <c r="AC74" i="6"/>
  <c r="BQ42" i="6"/>
  <c r="AC42" i="6"/>
  <c r="I42" i="6"/>
  <c r="G42" i="6"/>
  <c r="AU42" i="6"/>
  <c r="K42" i="6"/>
  <c r="AS42" i="6"/>
  <c r="AS44" i="6"/>
  <c r="AH53" i="4"/>
  <c r="AC55" i="4"/>
  <c r="AE55" i="4"/>
  <c r="AG55" i="4"/>
  <c r="G29" i="4"/>
  <c r="O29" i="4"/>
  <c r="O75" i="4" s="1"/>
  <c r="X29" i="4"/>
  <c r="X81" i="4" s="1"/>
  <c r="Z29" i="4"/>
  <c r="Z81" i="4" s="1"/>
  <c r="AI34" i="5"/>
  <c r="G64" i="6"/>
  <c r="AR56" i="6"/>
  <c r="AU48" i="6"/>
  <c r="I29" i="2"/>
  <c r="I75" i="2" s="1"/>
  <c r="L55" i="1"/>
  <c r="Q55" i="1"/>
  <c r="AF55" i="1"/>
  <c r="AF75" i="1" s="1"/>
  <c r="K81" i="3"/>
  <c r="R29" i="1"/>
  <c r="R75" i="1" s="1"/>
  <c r="L29" i="1"/>
  <c r="O29" i="1"/>
  <c r="O75" i="1" s="1"/>
  <c r="AA29" i="1"/>
  <c r="AF65" i="3"/>
  <c r="AF75" i="3" s="1"/>
  <c r="W65" i="3"/>
  <c r="U65" i="3"/>
  <c r="Q79" i="4"/>
  <c r="J82" i="5"/>
  <c r="M22" i="5"/>
  <c r="M28" i="5"/>
  <c r="M34" i="5"/>
  <c r="M46" i="5"/>
  <c r="G12" i="6"/>
  <c r="I12" i="6"/>
  <c r="AI12" i="6"/>
  <c r="K12" i="6"/>
  <c r="AC12" i="6"/>
  <c r="AV80" i="6"/>
  <c r="AW80" i="6" s="1"/>
  <c r="AW12" i="6"/>
  <c r="AV67" i="6"/>
  <c r="G44" i="6"/>
  <c r="AH66" i="6"/>
  <c r="AI68" i="6"/>
  <c r="AH50" i="6"/>
  <c r="AH76" i="6" s="1"/>
  <c r="AC36" i="6"/>
  <c r="BQ36" i="6"/>
  <c r="K36" i="6"/>
  <c r="I36" i="6"/>
  <c r="BQ60" i="6"/>
  <c r="X79" i="4"/>
  <c r="AC64" i="5"/>
  <c r="AH73" i="3"/>
  <c r="AA16" i="4"/>
  <c r="S16" i="4"/>
  <c r="K16" i="4"/>
  <c r="Z16" i="4"/>
  <c r="R16" i="4"/>
  <c r="AG16" i="4"/>
  <c r="Y16" i="4"/>
  <c r="Q16" i="4"/>
  <c r="X16" i="4"/>
  <c r="P16" i="4"/>
  <c r="H16" i="4"/>
  <c r="AE16" i="4"/>
  <c r="W16" i="4"/>
  <c r="O16" i="4"/>
  <c r="V16" i="4"/>
  <c r="N16" i="4"/>
  <c r="AC16" i="4"/>
  <c r="U16" i="4"/>
  <c r="M16" i="4"/>
  <c r="T16" i="4"/>
  <c r="L16" i="4"/>
  <c r="H80" i="2"/>
  <c r="J80" i="2"/>
  <c r="AD65" i="2"/>
  <c r="AD75" i="2" s="1"/>
  <c r="M65" i="2"/>
  <c r="M75" i="2" s="1"/>
  <c r="AG15" i="1"/>
  <c r="AG81" i="1" s="1"/>
  <c r="T15" i="1"/>
  <c r="T81" i="1" s="1"/>
  <c r="V15" i="1"/>
  <c r="O79" i="1"/>
  <c r="I75" i="1"/>
  <c r="I79" i="1"/>
  <c r="S79" i="1"/>
  <c r="S75" i="1"/>
  <c r="F79" i="1"/>
  <c r="AH11" i="1"/>
  <c r="F75" i="1"/>
  <c r="F81" i="3"/>
  <c r="AH15" i="3"/>
  <c r="AD16" i="4"/>
  <c r="AF16" i="4"/>
  <c r="AA80" i="4"/>
  <c r="AH59" i="4"/>
  <c r="AC72" i="5"/>
  <c r="K72" i="5"/>
  <c r="G72" i="5"/>
  <c r="AS72" i="5"/>
  <c r="AU72" i="5"/>
  <c r="AC28" i="5"/>
  <c r="AH80" i="5"/>
  <c r="AH76" i="5"/>
  <c r="AR82" i="5"/>
  <c r="AY74" i="6"/>
  <c r="AY64" i="6"/>
  <c r="AY62" i="6"/>
  <c r="AY38" i="6"/>
  <c r="AY46" i="6"/>
  <c r="AY36" i="6"/>
  <c r="AY40" i="6"/>
  <c r="AY28" i="6"/>
  <c r="AY14" i="6"/>
  <c r="AW26" i="5"/>
  <c r="AW72" i="5"/>
  <c r="AW60" i="5"/>
  <c r="AW52" i="5"/>
  <c r="AV50" i="5"/>
  <c r="AC74" i="5"/>
  <c r="AC46" i="5"/>
  <c r="BQ46" i="5"/>
  <c r="AU46" i="5"/>
  <c r="G46" i="5"/>
  <c r="AS46" i="5"/>
  <c r="U81" i="3"/>
  <c r="K62" i="6"/>
  <c r="W79" i="2"/>
  <c r="W75" i="2"/>
  <c r="T81" i="2"/>
  <c r="I81" i="2"/>
  <c r="X81" i="2"/>
  <c r="AH47" i="1"/>
  <c r="W81" i="3"/>
  <c r="AH59" i="3"/>
  <c r="M65" i="4"/>
  <c r="O65" i="4"/>
  <c r="I65" i="4"/>
  <c r="BQ40" i="5"/>
  <c r="AC40" i="5"/>
  <c r="G40" i="5"/>
  <c r="K40" i="5"/>
  <c r="AS40" i="5"/>
  <c r="AU40" i="5"/>
  <c r="L75" i="2"/>
  <c r="L79" i="2"/>
  <c r="AD50" i="2"/>
  <c r="AB50" i="2"/>
  <c r="J50" i="2"/>
  <c r="AC50" i="2"/>
  <c r="AH45" i="2"/>
  <c r="AM45" i="2" s="1"/>
  <c r="AE69" i="2"/>
  <c r="I69" i="2"/>
  <c r="T69" i="2"/>
  <c r="O81" i="3"/>
  <c r="R69" i="3"/>
  <c r="O69" i="3"/>
  <c r="Q69" i="3"/>
  <c r="AB69" i="3"/>
  <c r="F15" i="4"/>
  <c r="BQ44" i="5"/>
  <c r="AI24" i="5"/>
  <c r="I40" i="5"/>
  <c r="H31" i="5"/>
  <c r="H57" i="5"/>
  <c r="H51" i="5"/>
  <c r="AB57" i="6"/>
  <c r="H57" i="6"/>
  <c r="AT57" i="6"/>
  <c r="AR57" i="6"/>
  <c r="J57" i="6"/>
  <c r="AR50" i="6"/>
  <c r="G20" i="6"/>
  <c r="AE75" i="2"/>
  <c r="AE79" i="2"/>
  <c r="AH41" i="1"/>
  <c r="G81" i="3"/>
  <c r="Z75" i="3"/>
  <c r="Z79" i="3"/>
  <c r="U75" i="3"/>
  <c r="U79" i="3"/>
  <c r="W79" i="3"/>
  <c r="W75" i="3"/>
  <c r="Q75" i="3"/>
  <c r="Q79" i="3"/>
  <c r="AH63" i="3"/>
  <c r="AH35" i="4"/>
  <c r="G20" i="5"/>
  <c r="K46" i="5"/>
  <c r="I74" i="6"/>
  <c r="G74" i="6"/>
  <c r="AU74" i="6"/>
  <c r="AS74" i="6"/>
  <c r="K74" i="6"/>
  <c r="AI42" i="6"/>
  <c r="AS28" i="6"/>
  <c r="AH57" i="4"/>
  <c r="F55" i="4"/>
  <c r="H55" i="4"/>
  <c r="J55" i="4"/>
  <c r="W29" i="4"/>
  <c r="W75" i="4" s="1"/>
  <c r="AE29" i="4"/>
  <c r="AE81" i="4" s="1"/>
  <c r="AF29" i="4"/>
  <c r="L29" i="4"/>
  <c r="AC36" i="5"/>
  <c r="G36" i="5"/>
  <c r="AS36" i="5"/>
  <c r="AU36" i="5"/>
  <c r="K36" i="5"/>
  <c r="AC34" i="5"/>
  <c r="G36" i="6"/>
  <c r="AS36" i="6"/>
  <c r="AU36" i="6"/>
  <c r="AH31" i="2"/>
  <c r="AM31" i="2" s="1"/>
  <c r="F29" i="2"/>
  <c r="F75" i="2" s="1"/>
  <c r="AH20" i="2"/>
  <c r="AM19" i="2" s="1"/>
  <c r="W55" i="1"/>
  <c r="AD55" i="1"/>
  <c r="J55" i="1"/>
  <c r="AF81" i="3"/>
  <c r="AC29" i="1"/>
  <c r="AC75" i="1" s="1"/>
  <c r="V29" i="1"/>
  <c r="Z29" i="1"/>
  <c r="Z75" i="1" s="1"/>
  <c r="L65" i="3"/>
  <c r="L75" i="3" s="1"/>
  <c r="R65" i="3"/>
  <c r="R75" i="3" s="1"/>
  <c r="I65" i="3"/>
  <c r="I75" i="3" s="1"/>
  <c r="AC65" i="3"/>
  <c r="AC75" i="3" s="1"/>
  <c r="M42" i="5"/>
  <c r="M24" i="5"/>
  <c r="M20" i="5"/>
  <c r="M36" i="5"/>
  <c r="M48" i="5"/>
  <c r="M74" i="5"/>
  <c r="P7" i="6"/>
  <c r="AC40" i="6"/>
  <c r="K40" i="6"/>
  <c r="I40" i="6"/>
  <c r="G40" i="6"/>
  <c r="AS40" i="6"/>
  <c r="AU40" i="6"/>
  <c r="AC24" i="6"/>
  <c r="AI24" i="6"/>
  <c r="I24" i="6"/>
  <c r="AS24" i="6"/>
  <c r="G24" i="6"/>
  <c r="K24" i="6"/>
  <c r="AU24" i="6"/>
  <c r="AR76" i="6"/>
  <c r="AS12" i="6"/>
  <c r="AV17" i="6"/>
  <c r="AV83" i="6" s="1"/>
  <c r="AV30" i="6"/>
  <c r="AW30" i="6" s="1"/>
  <c r="AW32" i="6"/>
  <c r="AW34" i="6"/>
  <c r="AW46" i="6"/>
  <c r="AW52" i="6"/>
  <c r="AV50" i="6"/>
  <c r="AW50" i="6" s="1"/>
  <c r="AW74" i="6"/>
  <c r="G26" i="6"/>
  <c r="BP66" i="6"/>
  <c r="BQ68" i="6"/>
  <c r="AS26" i="6"/>
  <c r="AB51" i="6"/>
  <c r="AI52" i="6"/>
  <c r="H51" i="6"/>
  <c r="J51" i="6"/>
  <c r="F51" i="6"/>
  <c r="AT51" i="6"/>
  <c r="AI36" i="6"/>
  <c r="AC60" i="6"/>
  <c r="BQ48" i="6"/>
  <c r="AC48" i="6"/>
  <c r="I48" i="6"/>
  <c r="G48" i="6"/>
  <c r="K48" i="6"/>
  <c r="AS48" i="6"/>
  <c r="AH48" i="3" l="1"/>
  <c r="AH81" i="5"/>
  <c r="BP57" i="6"/>
  <c r="AX80" i="6"/>
  <c r="AY12" i="6"/>
  <c r="AY60" i="6"/>
  <c r="BP81" i="6"/>
  <c r="AS58" i="6"/>
  <c r="I56" i="3"/>
  <c r="M56" i="3"/>
  <c r="O56" i="3"/>
  <c r="BP81" i="5"/>
  <c r="AT17" i="5"/>
  <c r="AU18" i="5"/>
  <c r="H67" i="6"/>
  <c r="I66" i="6" s="1"/>
  <c r="I68" i="6"/>
  <c r="AW66" i="6"/>
  <c r="U30" i="1"/>
  <c r="N30" i="1"/>
  <c r="R30" i="1"/>
  <c r="AU58" i="6"/>
  <c r="Z75" i="4"/>
  <c r="H82" i="5"/>
  <c r="I16" i="5"/>
  <c r="AI40" i="5"/>
  <c r="Y80" i="4"/>
  <c r="V80" i="4"/>
  <c r="AA82" i="2"/>
  <c r="AC82" i="2"/>
  <c r="Y82" i="2"/>
  <c r="X56" i="2"/>
  <c r="O56" i="2"/>
  <c r="O76" i="2" s="1"/>
  <c r="Z56" i="2"/>
  <c r="BP67" i="5"/>
  <c r="AH16" i="3"/>
  <c r="AM15" i="3" s="1"/>
  <c r="AU50" i="6"/>
  <c r="BP31" i="6"/>
  <c r="V80" i="3"/>
  <c r="T80" i="3"/>
  <c r="S80" i="3"/>
  <c r="X80" i="3"/>
  <c r="AM51" i="2"/>
  <c r="X16" i="1"/>
  <c r="Z16" i="1"/>
  <c r="U16" i="1"/>
  <c r="U82" i="1" s="1"/>
  <c r="W16" i="1"/>
  <c r="N80" i="5"/>
  <c r="O80" i="5" s="1"/>
  <c r="O12" i="5"/>
  <c r="N81" i="5"/>
  <c r="O42" i="5"/>
  <c r="G50" i="3"/>
  <c r="R50" i="3"/>
  <c r="L50" i="3"/>
  <c r="V50" i="3"/>
  <c r="AR17" i="6"/>
  <c r="AC75" i="4"/>
  <c r="AD70" i="1"/>
  <c r="W70" i="1"/>
  <c r="N70" i="1"/>
  <c r="M70" i="1"/>
  <c r="AH22" i="1"/>
  <c r="BA54" i="5"/>
  <c r="BA44" i="5"/>
  <c r="BA28" i="5"/>
  <c r="BA64" i="5"/>
  <c r="AZ51" i="5"/>
  <c r="BA48" i="5"/>
  <c r="BA46" i="5"/>
  <c r="BA62" i="5"/>
  <c r="AZ67" i="5"/>
  <c r="BA26" i="5"/>
  <c r="BA34" i="5"/>
  <c r="W80" i="4"/>
  <c r="P80" i="1"/>
  <c r="AB80" i="1"/>
  <c r="AA80" i="1"/>
  <c r="R80" i="1"/>
  <c r="W81" i="1"/>
  <c r="O80" i="2"/>
  <c r="AV77" i="6"/>
  <c r="G52" i="6"/>
  <c r="J66" i="3"/>
  <c r="AB66" i="3"/>
  <c r="AE66" i="3"/>
  <c r="P30" i="4"/>
  <c r="P82" i="4" s="1"/>
  <c r="X30" i="4"/>
  <c r="X82" i="4" s="1"/>
  <c r="Z30" i="4"/>
  <c r="Z82" i="4" s="1"/>
  <c r="AH29" i="4"/>
  <c r="AC56" i="4"/>
  <c r="AE56" i="4"/>
  <c r="AG56" i="4"/>
  <c r="T56" i="4"/>
  <c r="BP57" i="5"/>
  <c r="I50" i="5"/>
  <c r="N50" i="4"/>
  <c r="P50" i="4"/>
  <c r="R50" i="4"/>
  <c r="F51" i="5"/>
  <c r="G50" i="5" s="1"/>
  <c r="G52" i="5"/>
  <c r="O80" i="4"/>
  <c r="X81" i="1"/>
  <c r="Z66" i="2"/>
  <c r="AF66" i="2"/>
  <c r="S66" i="2"/>
  <c r="AF80" i="2"/>
  <c r="S70" i="4"/>
  <c r="U70" i="4"/>
  <c r="X70" i="4"/>
  <c r="BQ58" i="6"/>
  <c r="I66" i="1"/>
  <c r="H66" i="1"/>
  <c r="AD66" i="1"/>
  <c r="AW66" i="5"/>
  <c r="G80" i="4"/>
  <c r="M81" i="1"/>
  <c r="M80" i="2"/>
  <c r="AH31" i="5"/>
  <c r="AH29" i="3"/>
  <c r="AC50" i="6"/>
  <c r="M38" i="6"/>
  <c r="AH65" i="3"/>
  <c r="AD81" i="3"/>
  <c r="W70" i="3"/>
  <c r="X70" i="3"/>
  <c r="Z70" i="3"/>
  <c r="N70" i="3"/>
  <c r="Q75" i="1"/>
  <c r="Z30" i="3"/>
  <c r="U30" i="3"/>
  <c r="V30" i="3"/>
  <c r="V82" i="3" s="1"/>
  <c r="X30" i="3"/>
  <c r="X82" i="3" s="1"/>
  <c r="T75" i="4"/>
  <c r="AD81" i="4"/>
  <c r="S75" i="4"/>
  <c r="Y75" i="4"/>
  <c r="AT81" i="6"/>
  <c r="AU80" i="6" s="1"/>
  <c r="AR81" i="6"/>
  <c r="AS80" i="6" s="1"/>
  <c r="AU12" i="6"/>
  <c r="BP51" i="6"/>
  <c r="R7" i="6"/>
  <c r="AH55" i="4"/>
  <c r="AH57" i="6"/>
  <c r="AY22" i="6"/>
  <c r="AX31" i="6"/>
  <c r="AY24" i="6"/>
  <c r="AY54" i="6"/>
  <c r="AH81" i="3"/>
  <c r="AH81" i="6"/>
  <c r="AS56" i="6"/>
  <c r="AH68" i="4"/>
  <c r="F66" i="4"/>
  <c r="AH66" i="4" s="1"/>
  <c r="K56" i="3"/>
  <c r="AA56" i="3"/>
  <c r="U56" i="3"/>
  <c r="F17" i="5"/>
  <c r="G18" i="5"/>
  <c r="AH52" i="1"/>
  <c r="F50" i="1"/>
  <c r="AH50" i="1" s="1"/>
  <c r="W81" i="4"/>
  <c r="BQ52" i="6"/>
  <c r="J67" i="6"/>
  <c r="K66" i="6" s="1"/>
  <c r="K68" i="6"/>
  <c r="G30" i="1"/>
  <c r="AE30" i="1"/>
  <c r="X30" i="1"/>
  <c r="Z30" i="1"/>
  <c r="Z76" i="1" s="1"/>
  <c r="AU56" i="6"/>
  <c r="AH44" i="4"/>
  <c r="AM43" i="4" s="1"/>
  <c r="I18" i="5"/>
  <c r="AF80" i="4"/>
  <c r="K82" i="2"/>
  <c r="G82" i="2"/>
  <c r="L82" i="2"/>
  <c r="AC56" i="2"/>
  <c r="AC76" i="2" s="1"/>
  <c r="K56" i="2"/>
  <c r="W56" i="2"/>
  <c r="W76" i="2" s="1"/>
  <c r="L56" i="2"/>
  <c r="L76" i="2" s="1"/>
  <c r="AH67" i="5"/>
  <c r="AU52" i="6"/>
  <c r="AH31" i="6"/>
  <c r="W80" i="3"/>
  <c r="AA80" i="3"/>
  <c r="Y80" i="3"/>
  <c r="AF80" i="3"/>
  <c r="AH49" i="2"/>
  <c r="BQ42" i="5"/>
  <c r="AF16" i="1"/>
  <c r="K16" i="1"/>
  <c r="K82" i="1" s="1"/>
  <c r="AC16" i="1"/>
  <c r="AE16" i="1"/>
  <c r="AE82" i="1" s="1"/>
  <c r="N31" i="5"/>
  <c r="O52" i="5"/>
  <c r="N50" i="5"/>
  <c r="O50" i="5" s="1"/>
  <c r="O74" i="5"/>
  <c r="Z50" i="3"/>
  <c r="I50" i="3"/>
  <c r="T50" i="3"/>
  <c r="AD50" i="3"/>
  <c r="H17" i="6"/>
  <c r="I18" i="6"/>
  <c r="L31" i="5"/>
  <c r="M30" i="5" s="1"/>
  <c r="AH74" i="4"/>
  <c r="I30" i="5"/>
  <c r="Q70" i="1"/>
  <c r="I70" i="1"/>
  <c r="Y70" i="1"/>
  <c r="U70" i="1"/>
  <c r="AE80" i="1"/>
  <c r="I80" i="1"/>
  <c r="AG80" i="1"/>
  <c r="Z80" i="1"/>
  <c r="AC81" i="1"/>
  <c r="Q66" i="3"/>
  <c r="R66" i="3"/>
  <c r="AH68" i="3"/>
  <c r="F66" i="3"/>
  <c r="H66" i="3"/>
  <c r="T30" i="4"/>
  <c r="T82" i="4" s="1"/>
  <c r="AF30" i="4"/>
  <c r="AF76" i="4" s="1"/>
  <c r="K30" i="4"/>
  <c r="K82" i="4" s="1"/>
  <c r="AH58" i="4"/>
  <c r="F56" i="4"/>
  <c r="H56" i="4"/>
  <c r="J56" i="4"/>
  <c r="AB56" i="4"/>
  <c r="I52" i="5"/>
  <c r="L50" i="4"/>
  <c r="V50" i="4"/>
  <c r="X50" i="4"/>
  <c r="Z50" i="4"/>
  <c r="J51" i="5"/>
  <c r="K50" i="5" s="1"/>
  <c r="K52" i="5"/>
  <c r="AH65" i="4"/>
  <c r="J82" i="6"/>
  <c r="O66" i="2"/>
  <c r="P66" i="2"/>
  <c r="H66" i="2"/>
  <c r="AA66" i="2"/>
  <c r="K70" i="4"/>
  <c r="AH72" i="4"/>
  <c r="F70" i="4"/>
  <c r="AC70" i="4"/>
  <c r="AF70" i="4"/>
  <c r="BQ56" i="6"/>
  <c r="H81" i="5"/>
  <c r="I80" i="5" s="1"/>
  <c r="AH64" i="1"/>
  <c r="X66" i="1"/>
  <c r="Q66" i="1"/>
  <c r="Z66" i="1"/>
  <c r="L81" i="2"/>
  <c r="AY18" i="5"/>
  <c r="AX16" i="5"/>
  <c r="AX31" i="5"/>
  <c r="AX57" i="5"/>
  <c r="R81" i="1"/>
  <c r="AB31" i="5"/>
  <c r="AC30" i="5" s="1"/>
  <c r="BQ80" i="6"/>
  <c r="M40" i="6"/>
  <c r="AM67" i="3"/>
  <c r="AR82" i="6"/>
  <c r="AS16" i="6"/>
  <c r="BQ20" i="5"/>
  <c r="AH79" i="3"/>
  <c r="AI58" i="6"/>
  <c r="AA70" i="3"/>
  <c r="AF70" i="3"/>
  <c r="L70" i="3"/>
  <c r="V70" i="3"/>
  <c r="K81" i="4"/>
  <c r="K75" i="4"/>
  <c r="AH34" i="1"/>
  <c r="AM33" i="1" s="1"/>
  <c r="W75" i="1"/>
  <c r="AB30" i="3"/>
  <c r="AB82" i="3" s="1"/>
  <c r="I30" i="3"/>
  <c r="I82" i="3" s="1"/>
  <c r="AD30" i="3"/>
  <c r="AD82" i="3" s="1"/>
  <c r="AF30" i="3"/>
  <c r="AT82" i="6"/>
  <c r="Q75" i="4"/>
  <c r="I75" i="4"/>
  <c r="F81" i="4"/>
  <c r="AH15" i="4"/>
  <c r="AI12" i="5"/>
  <c r="AH36" i="1"/>
  <c r="J17" i="5"/>
  <c r="K18" i="5"/>
  <c r="BQ50" i="6"/>
  <c r="F67" i="6"/>
  <c r="AI80" i="6"/>
  <c r="Q30" i="1"/>
  <c r="O30" i="1"/>
  <c r="L30" i="1"/>
  <c r="AB80" i="4"/>
  <c r="AE82" i="2"/>
  <c r="S82" i="2"/>
  <c r="T82" i="2"/>
  <c r="AH58" i="2"/>
  <c r="F56" i="2"/>
  <c r="AE56" i="2"/>
  <c r="AE76" i="2" s="1"/>
  <c r="T56" i="2"/>
  <c r="T7" i="5"/>
  <c r="AT31" i="6"/>
  <c r="AU30" i="6" s="1"/>
  <c r="AU32" i="6"/>
  <c r="G81" i="4"/>
  <c r="G75" i="4"/>
  <c r="N80" i="3"/>
  <c r="I80" i="3"/>
  <c r="Z80" i="3"/>
  <c r="AH34" i="3"/>
  <c r="I16" i="1"/>
  <c r="I82" i="1" s="1"/>
  <c r="S16" i="1"/>
  <c r="F16" i="1"/>
  <c r="AH18" i="1"/>
  <c r="S81" i="1"/>
  <c r="AA76" i="2"/>
  <c r="O48" i="5"/>
  <c r="H50" i="3"/>
  <c r="F17" i="6"/>
  <c r="G18" i="6"/>
  <c r="M54" i="5"/>
  <c r="I50" i="6"/>
  <c r="AH36" i="4"/>
  <c r="AM35" i="4" s="1"/>
  <c r="N81" i="4"/>
  <c r="AH60" i="2"/>
  <c r="AM59" i="2" s="1"/>
  <c r="I32" i="5"/>
  <c r="AA70" i="1"/>
  <c r="U80" i="1"/>
  <c r="O80" i="1"/>
  <c r="X76" i="1"/>
  <c r="X80" i="1"/>
  <c r="K81" i="1"/>
  <c r="P80" i="2"/>
  <c r="BQ38" i="6"/>
  <c r="G80" i="6"/>
  <c r="M50" i="5"/>
  <c r="AH29" i="1"/>
  <c r="AH32" i="4"/>
  <c r="AM31" i="4" s="1"/>
  <c r="F30" i="4"/>
  <c r="I30" i="4"/>
  <c r="I82" i="4" s="1"/>
  <c r="S30" i="4"/>
  <c r="S82" i="4" s="1"/>
  <c r="N56" i="4"/>
  <c r="P56" i="4"/>
  <c r="R56" i="4"/>
  <c r="J57" i="5"/>
  <c r="K56" i="5" s="1"/>
  <c r="K58" i="5"/>
  <c r="T50" i="4"/>
  <c r="AD50" i="4"/>
  <c r="AF50" i="4"/>
  <c r="K50" i="4"/>
  <c r="AT51" i="5"/>
  <c r="AU50" i="5" s="1"/>
  <c r="AU52" i="5"/>
  <c r="AM67" i="4"/>
  <c r="T75" i="1"/>
  <c r="W66" i="2"/>
  <c r="AD66" i="2"/>
  <c r="V66" i="2"/>
  <c r="L66" i="2"/>
  <c r="AH46" i="1"/>
  <c r="AA70" i="4"/>
  <c r="V70" i="4"/>
  <c r="G70" i="4"/>
  <c r="L70" i="4"/>
  <c r="AH22" i="2"/>
  <c r="AF81" i="4"/>
  <c r="AF75" i="4"/>
  <c r="P66" i="1"/>
  <c r="L66" i="1"/>
  <c r="AA66" i="1"/>
  <c r="AX81" i="5"/>
  <c r="AX17" i="5"/>
  <c r="AX83" i="5" s="1"/>
  <c r="L75" i="1"/>
  <c r="P81" i="1"/>
  <c r="BP31" i="5"/>
  <c r="BQ30" i="5" s="1"/>
  <c r="AM11" i="4"/>
  <c r="AH82" i="6"/>
  <c r="L81" i="6"/>
  <c r="M32" i="6"/>
  <c r="L30" i="6"/>
  <c r="L50" i="6"/>
  <c r="M50" i="6" s="1"/>
  <c r="M52" i="6"/>
  <c r="AH55" i="1"/>
  <c r="AS18" i="6"/>
  <c r="F75" i="3"/>
  <c r="AH75" i="3" s="1"/>
  <c r="AI56" i="6"/>
  <c r="AE70" i="3"/>
  <c r="I70" i="3"/>
  <c r="T70" i="3"/>
  <c r="AD70" i="3"/>
  <c r="M30" i="3"/>
  <c r="Y30" i="3"/>
  <c r="G30" i="3"/>
  <c r="G82" i="3" s="1"/>
  <c r="U75" i="2"/>
  <c r="AX57" i="6"/>
  <c r="H81" i="6"/>
  <c r="AH60" i="3"/>
  <c r="J81" i="5"/>
  <c r="K80" i="5" s="1"/>
  <c r="K12" i="5"/>
  <c r="AX30" i="6"/>
  <c r="AY30" i="6" s="1"/>
  <c r="AY32" i="6"/>
  <c r="AY42" i="6"/>
  <c r="AX51" i="6"/>
  <c r="V81" i="1"/>
  <c r="AH28" i="4"/>
  <c r="AM27" i="4" s="1"/>
  <c r="F81" i="6"/>
  <c r="AI20" i="5"/>
  <c r="AH79" i="2"/>
  <c r="P56" i="3"/>
  <c r="R56" i="3"/>
  <c r="AH58" i="3"/>
  <c r="F56" i="3"/>
  <c r="AR81" i="5"/>
  <c r="AS80" i="5" s="1"/>
  <c r="AT81" i="5"/>
  <c r="AU80" i="5" s="1"/>
  <c r="AU12" i="5"/>
  <c r="AH38" i="1"/>
  <c r="AB17" i="5"/>
  <c r="AT82" i="5"/>
  <c r="AU16" i="5"/>
  <c r="AT76" i="5"/>
  <c r="AB67" i="6"/>
  <c r="AC30" i="1"/>
  <c r="V30" i="1"/>
  <c r="Y30" i="1"/>
  <c r="T30" i="1"/>
  <c r="AM73" i="4"/>
  <c r="M80" i="4"/>
  <c r="M82" i="2"/>
  <c r="AF82" i="2"/>
  <c r="AB82" i="2"/>
  <c r="H56" i="2"/>
  <c r="H76" i="2" s="1"/>
  <c r="N56" i="2"/>
  <c r="I56" i="2"/>
  <c r="AB56" i="2"/>
  <c r="AR67" i="5"/>
  <c r="AS66" i="5" s="1"/>
  <c r="AS68" i="5"/>
  <c r="Q48" i="5"/>
  <c r="Q54" i="5"/>
  <c r="P51" i="5"/>
  <c r="P57" i="5"/>
  <c r="Q34" i="5"/>
  <c r="Q26" i="5"/>
  <c r="Q20" i="5"/>
  <c r="Q46" i="5"/>
  <c r="Q14" i="5"/>
  <c r="Q36" i="5"/>
  <c r="Q22" i="5"/>
  <c r="AC66" i="6"/>
  <c r="J31" i="6"/>
  <c r="K30" i="6" s="1"/>
  <c r="K52" i="6"/>
  <c r="BQ34" i="5"/>
  <c r="J81" i="4"/>
  <c r="AE80" i="3"/>
  <c r="Q80" i="3"/>
  <c r="M80" i="3"/>
  <c r="M76" i="3"/>
  <c r="J76" i="5"/>
  <c r="AH34" i="4"/>
  <c r="AA81" i="4"/>
  <c r="AA75" i="4"/>
  <c r="AH48" i="1"/>
  <c r="BQ68" i="5"/>
  <c r="T80" i="4"/>
  <c r="Q16" i="1"/>
  <c r="Q82" i="1" s="1"/>
  <c r="AA16" i="1"/>
  <c r="N16" i="1"/>
  <c r="N82" i="1" s="1"/>
  <c r="N80" i="2"/>
  <c r="N17" i="5"/>
  <c r="N83" i="5" s="1"/>
  <c r="N57" i="5"/>
  <c r="O68" i="5"/>
  <c r="N66" i="5"/>
  <c r="O66" i="5" s="1"/>
  <c r="AE50" i="3"/>
  <c r="Y50" i="3"/>
  <c r="M50" i="3"/>
  <c r="J17" i="6"/>
  <c r="J83" i="6" s="1"/>
  <c r="I52" i="6"/>
  <c r="AH64" i="3"/>
  <c r="AM63" i="3" s="1"/>
  <c r="R70" i="1"/>
  <c r="J70" i="1"/>
  <c r="Z70" i="1"/>
  <c r="K80" i="1"/>
  <c r="T80" i="1"/>
  <c r="F80" i="1"/>
  <c r="AH12" i="1"/>
  <c r="AM11" i="1" s="1"/>
  <c r="F76" i="6"/>
  <c r="Y66" i="3"/>
  <c r="V66" i="3"/>
  <c r="X66" i="3"/>
  <c r="H30" i="4"/>
  <c r="H76" i="4" s="1"/>
  <c r="V30" i="4"/>
  <c r="V82" i="4" s="1"/>
  <c r="Q30" i="4"/>
  <c r="Q82" i="4" s="1"/>
  <c r="AA30" i="4"/>
  <c r="AA82" i="4" s="1"/>
  <c r="V56" i="4"/>
  <c r="X56" i="4"/>
  <c r="Z56" i="4"/>
  <c r="AT57" i="5"/>
  <c r="AU56" i="5" s="1"/>
  <c r="AU58" i="5"/>
  <c r="K75" i="2"/>
  <c r="AH75" i="2" s="1"/>
  <c r="AB50" i="4"/>
  <c r="G50" i="4"/>
  <c r="I50" i="4"/>
  <c r="S50" i="4"/>
  <c r="AR51" i="5"/>
  <c r="AS50" i="5" s="1"/>
  <c r="AS52" i="5"/>
  <c r="X66" i="2"/>
  <c r="F66" i="2"/>
  <c r="AH68" i="2"/>
  <c r="T66" i="2"/>
  <c r="N70" i="4"/>
  <c r="I70" i="4"/>
  <c r="O70" i="4"/>
  <c r="T70" i="4"/>
  <c r="F75" i="4"/>
  <c r="BP82" i="6"/>
  <c r="H67" i="5"/>
  <c r="H77" i="5" s="1"/>
  <c r="AG66" i="1"/>
  <c r="Y66" i="1"/>
  <c r="J66" i="1"/>
  <c r="G66" i="1"/>
  <c r="F81" i="2"/>
  <c r="AH15" i="2"/>
  <c r="AX80" i="5"/>
  <c r="AY80" i="5" s="1"/>
  <c r="AY12" i="5"/>
  <c r="AY22" i="5"/>
  <c r="AY52" i="5"/>
  <c r="AX50" i="5"/>
  <c r="AY50" i="5" s="1"/>
  <c r="AV31" i="5"/>
  <c r="AV83" i="5" s="1"/>
  <c r="AM35" i="1"/>
  <c r="AC81" i="4"/>
  <c r="AB82" i="5"/>
  <c r="AC16" i="5"/>
  <c r="AI72" i="6"/>
  <c r="L56" i="6"/>
  <c r="M56" i="6" s="1"/>
  <c r="M58" i="6"/>
  <c r="AH40" i="1"/>
  <c r="AM39" i="1" s="1"/>
  <c r="AI22" i="6"/>
  <c r="AH14" i="1"/>
  <c r="AM13" i="1" s="1"/>
  <c r="G70" i="3"/>
  <c r="Q70" i="3"/>
  <c r="AB70" i="3"/>
  <c r="AH40" i="2"/>
  <c r="AM39" i="2" s="1"/>
  <c r="AH20" i="4"/>
  <c r="AM19" i="4" s="1"/>
  <c r="N75" i="1"/>
  <c r="AD81" i="1"/>
  <c r="BP82" i="5"/>
  <c r="AC30" i="3"/>
  <c r="K30" i="3"/>
  <c r="K82" i="3" s="1"/>
  <c r="O30" i="3"/>
  <c r="AM71" i="4"/>
  <c r="AG75" i="4"/>
  <c r="AH51" i="6"/>
  <c r="AM57" i="4"/>
  <c r="AH50" i="2"/>
  <c r="AM59" i="3"/>
  <c r="AX17" i="6"/>
  <c r="AX83" i="6" s="1"/>
  <c r="AY72" i="6"/>
  <c r="AH36" i="3"/>
  <c r="AH79" i="1"/>
  <c r="AV76" i="6"/>
  <c r="AW76" i="6" s="1"/>
  <c r="AH42" i="2"/>
  <c r="AM41" i="2" s="1"/>
  <c r="K56" i="6"/>
  <c r="Q56" i="3"/>
  <c r="Z56" i="3"/>
  <c r="Z76" i="3" s="1"/>
  <c r="AV57" i="5"/>
  <c r="AW56" i="5" s="1"/>
  <c r="BD7" i="6"/>
  <c r="AB81" i="5"/>
  <c r="AC80" i="5" s="1"/>
  <c r="AH17" i="5"/>
  <c r="AH77" i="5" s="1"/>
  <c r="AH38" i="4"/>
  <c r="BP67" i="6"/>
  <c r="BQ24" i="6"/>
  <c r="H30" i="1"/>
  <c r="AF30" i="1"/>
  <c r="AH32" i="1"/>
  <c r="AM31" i="1" s="1"/>
  <c r="F30" i="1"/>
  <c r="AB30" i="1"/>
  <c r="BQ36" i="5"/>
  <c r="AH62" i="2"/>
  <c r="AM61" i="2" s="1"/>
  <c r="Z76" i="4"/>
  <c r="Z80" i="4"/>
  <c r="U80" i="4"/>
  <c r="O82" i="2"/>
  <c r="H82" i="2"/>
  <c r="AH18" i="2"/>
  <c r="AM17" i="2" s="1"/>
  <c r="F16" i="2"/>
  <c r="F76" i="2" s="1"/>
  <c r="M56" i="2"/>
  <c r="M76" i="2" s="1"/>
  <c r="AD56" i="2"/>
  <c r="Q56" i="2"/>
  <c r="F67" i="5"/>
  <c r="G66" i="5" s="1"/>
  <c r="G68" i="5"/>
  <c r="AH14" i="3"/>
  <c r="AM13" i="3" s="1"/>
  <c r="AM17" i="1"/>
  <c r="AH65" i="2"/>
  <c r="AC68" i="6"/>
  <c r="AR31" i="6"/>
  <c r="AS30" i="6" s="1"/>
  <c r="AS32" i="6"/>
  <c r="K50" i="6"/>
  <c r="O80" i="3"/>
  <c r="J80" i="3"/>
  <c r="U80" i="3"/>
  <c r="U76" i="3"/>
  <c r="BQ66" i="5"/>
  <c r="Y16" i="1"/>
  <c r="Y82" i="1" s="1"/>
  <c r="L16" i="1"/>
  <c r="L82" i="1" s="1"/>
  <c r="V16" i="1"/>
  <c r="V82" i="1" s="1"/>
  <c r="AH14" i="2"/>
  <c r="F80" i="2"/>
  <c r="AD76" i="2"/>
  <c r="AD80" i="2"/>
  <c r="I76" i="2"/>
  <c r="I80" i="2"/>
  <c r="O44" i="5"/>
  <c r="J50" i="3"/>
  <c r="AG50" i="3"/>
  <c r="U50" i="3"/>
  <c r="AT17" i="6"/>
  <c r="AU18" i="6"/>
  <c r="L82" i="5"/>
  <c r="M16" i="5"/>
  <c r="S70" i="1"/>
  <c r="AB70" i="1"/>
  <c r="H70" i="1"/>
  <c r="Q76" i="1"/>
  <c r="Q80" i="1"/>
  <c r="G80" i="1"/>
  <c r="N80" i="1"/>
  <c r="AH74" i="3"/>
  <c r="AM73" i="3" s="1"/>
  <c r="AH74" i="2"/>
  <c r="AM73" i="2" s="1"/>
  <c r="BQ28" i="6"/>
  <c r="BQ54" i="6"/>
  <c r="BQ30" i="6"/>
  <c r="L57" i="5"/>
  <c r="AC66" i="3"/>
  <c r="S66" i="3"/>
  <c r="AD66" i="3"/>
  <c r="AF66" i="3"/>
  <c r="AD30" i="4"/>
  <c r="AD76" i="4" s="1"/>
  <c r="G30" i="4"/>
  <c r="G76" i="4" s="1"/>
  <c r="Y30" i="4"/>
  <c r="Y82" i="4" s="1"/>
  <c r="M30" i="4"/>
  <c r="M76" i="4" s="1"/>
  <c r="AD56" i="4"/>
  <c r="AF56" i="4"/>
  <c r="K56" i="4"/>
  <c r="AR57" i="5"/>
  <c r="AS56" i="5" s="1"/>
  <c r="AS58" i="5"/>
  <c r="AH54" i="1"/>
  <c r="AM53" i="1" s="1"/>
  <c r="M50" i="4"/>
  <c r="O50" i="4"/>
  <c r="Q50" i="4"/>
  <c r="AA50" i="4"/>
  <c r="BP51" i="5"/>
  <c r="BQ50" i="5" s="1"/>
  <c r="X80" i="4"/>
  <c r="AM57" i="3"/>
  <c r="BQ72" i="5"/>
  <c r="AG75" i="1"/>
  <c r="AC66" i="2"/>
  <c r="R66" i="2"/>
  <c r="R76" i="2" s="1"/>
  <c r="I66" i="2"/>
  <c r="AB66" i="2"/>
  <c r="AD70" i="4"/>
  <c r="Y70" i="4"/>
  <c r="W70" i="4"/>
  <c r="AB70" i="4"/>
  <c r="AI32" i="6"/>
  <c r="O81" i="4"/>
  <c r="BQ58" i="5"/>
  <c r="R66" i="1"/>
  <c r="M66" i="1"/>
  <c r="S66" i="1"/>
  <c r="O66" i="1"/>
  <c r="AM33" i="2"/>
  <c r="AY38" i="5"/>
  <c r="AY42" i="5"/>
  <c r="AY34" i="5"/>
  <c r="AY62" i="5"/>
  <c r="AX56" i="5"/>
  <c r="AY56" i="5" s="1"/>
  <c r="AY58" i="5"/>
  <c r="Y75" i="1"/>
  <c r="F31" i="5"/>
  <c r="G30" i="5" s="1"/>
  <c r="AH49" i="3"/>
  <c r="AC18" i="5"/>
  <c r="AH28" i="1"/>
  <c r="AM27" i="1" s="1"/>
  <c r="AI40" i="6"/>
  <c r="M18" i="6"/>
  <c r="L16" i="6"/>
  <c r="M62" i="6"/>
  <c r="M64" i="6"/>
  <c r="H82" i="6"/>
  <c r="K70" i="3"/>
  <c r="Y70" i="3"/>
  <c r="M70" i="3"/>
  <c r="BQ22" i="5"/>
  <c r="AM21" i="1"/>
  <c r="AB81" i="1"/>
  <c r="W80" i="2"/>
  <c r="Q30" i="3"/>
  <c r="Q82" i="3" s="1"/>
  <c r="S30" i="3"/>
  <c r="S76" i="3" s="1"/>
  <c r="W30" i="3"/>
  <c r="P75" i="4"/>
  <c r="J75" i="4"/>
  <c r="X75" i="4"/>
  <c r="R81" i="4"/>
  <c r="AC56" i="6"/>
  <c r="O72" i="6"/>
  <c r="O62" i="6"/>
  <c r="O64" i="6"/>
  <c r="O40" i="6"/>
  <c r="O48" i="6"/>
  <c r="O42" i="6"/>
  <c r="O54" i="6"/>
  <c r="O24" i="6"/>
  <c r="O20" i="6"/>
  <c r="AR51" i="6"/>
  <c r="AR77" i="6" s="1"/>
  <c r="AS76" i="6" s="1"/>
  <c r="AS52" i="6"/>
  <c r="BQ66" i="6"/>
  <c r="AX81" i="6"/>
  <c r="AY58" i="6"/>
  <c r="AX56" i="6"/>
  <c r="AY56" i="6" s="1"/>
  <c r="F57" i="6"/>
  <c r="G56" i="6" s="1"/>
  <c r="G58" i="6"/>
  <c r="AY18" i="6"/>
  <c r="AX16" i="6"/>
  <c r="AX76" i="6" s="1"/>
  <c r="AY26" i="6"/>
  <c r="AY48" i="6"/>
  <c r="AY52" i="6"/>
  <c r="AX50" i="6"/>
  <c r="AY50" i="6" s="1"/>
  <c r="AX67" i="6"/>
  <c r="AX77" i="6" s="1"/>
  <c r="AT88" i="6" s="1"/>
  <c r="AI80" i="5"/>
  <c r="AB81" i="6"/>
  <c r="AC80" i="6" s="1"/>
  <c r="H83" i="5"/>
  <c r="AM63" i="1"/>
  <c r="K58" i="6"/>
  <c r="S56" i="3"/>
  <c r="L56" i="3"/>
  <c r="V56" i="3"/>
  <c r="AZ67" i="6"/>
  <c r="BA72" i="6"/>
  <c r="BA74" i="6"/>
  <c r="AZ57" i="6"/>
  <c r="BA54" i="6"/>
  <c r="BA60" i="6"/>
  <c r="BA64" i="6"/>
  <c r="BA42" i="6"/>
  <c r="BA36" i="6"/>
  <c r="BA14" i="6"/>
  <c r="BA22" i="6"/>
  <c r="BA20" i="6"/>
  <c r="AZ17" i="6"/>
  <c r="AI42" i="5"/>
  <c r="BP17" i="5"/>
  <c r="BP77" i="5" s="1"/>
  <c r="AM49" i="1"/>
  <c r="AH67" i="6"/>
  <c r="AV82" i="6"/>
  <c r="AW82" i="6" s="1"/>
  <c r="AW16" i="6"/>
  <c r="S30" i="1"/>
  <c r="M30" i="1"/>
  <c r="P30" i="1"/>
  <c r="F56" i="1"/>
  <c r="AH56" i="1" s="1"/>
  <c r="AH58" i="1"/>
  <c r="AM57" i="1" s="1"/>
  <c r="AH65" i="1"/>
  <c r="AC76" i="4"/>
  <c r="AC80" i="4"/>
  <c r="X82" i="2"/>
  <c r="R82" i="2"/>
  <c r="U82" i="2"/>
  <c r="N82" i="2"/>
  <c r="AH38" i="3"/>
  <c r="AM37" i="3" s="1"/>
  <c r="S56" i="2"/>
  <c r="S76" i="2" s="1"/>
  <c r="P56" i="2"/>
  <c r="P76" i="2" s="1"/>
  <c r="Y56" i="2"/>
  <c r="J67" i="5"/>
  <c r="K66" i="5" s="1"/>
  <c r="K68" i="5"/>
  <c r="F81" i="1"/>
  <c r="AH15" i="1"/>
  <c r="AM67" i="2"/>
  <c r="AH26" i="1"/>
  <c r="AM25" i="1" s="1"/>
  <c r="H31" i="6"/>
  <c r="H77" i="6" s="1"/>
  <c r="I76" i="6" s="1"/>
  <c r="I32" i="6"/>
  <c r="AI36" i="5"/>
  <c r="AH54" i="4"/>
  <c r="AM53" i="4" s="1"/>
  <c r="F80" i="3"/>
  <c r="AH12" i="3"/>
  <c r="AM11" i="3" s="1"/>
  <c r="AG76" i="3"/>
  <c r="AG80" i="3"/>
  <c r="AC80" i="3"/>
  <c r="AC76" i="3"/>
  <c r="BQ24" i="5"/>
  <c r="AH42" i="3"/>
  <c r="AM41" i="3" s="1"/>
  <c r="J76" i="6"/>
  <c r="AE81" i="1"/>
  <c r="AG16" i="1"/>
  <c r="AG82" i="1" s="1"/>
  <c r="T16" i="1"/>
  <c r="T82" i="1" s="1"/>
  <c r="AD16" i="1"/>
  <c r="Q80" i="2"/>
  <c r="AM37" i="1"/>
  <c r="O38" i="5"/>
  <c r="O36" i="5"/>
  <c r="O24" i="5"/>
  <c r="N30" i="5"/>
  <c r="O30" i="5" s="1"/>
  <c r="O32" i="5"/>
  <c r="O62" i="5"/>
  <c r="AF50" i="3"/>
  <c r="K50" i="3"/>
  <c r="AC50" i="3"/>
  <c r="AB17" i="6"/>
  <c r="AB77" i="6" s="1"/>
  <c r="AC76" i="6" s="1"/>
  <c r="AH74" i="1"/>
  <c r="AM73" i="1" s="1"/>
  <c r="AH72" i="1"/>
  <c r="AM71" i="1" s="1"/>
  <c r="F70" i="1"/>
  <c r="K70" i="1"/>
  <c r="P70" i="1"/>
  <c r="BQ12" i="5"/>
  <c r="AM35" i="3"/>
  <c r="H80" i="1"/>
  <c r="AC76" i="1"/>
  <c r="AC80" i="1"/>
  <c r="V80" i="1"/>
  <c r="M58" i="5"/>
  <c r="AM47" i="3"/>
  <c r="AG66" i="3"/>
  <c r="AA66" i="3"/>
  <c r="G66" i="3"/>
  <c r="L30" i="4"/>
  <c r="L82" i="4" s="1"/>
  <c r="AB30" i="4"/>
  <c r="AB76" i="4" s="1"/>
  <c r="AG30" i="4"/>
  <c r="AG82" i="4" s="1"/>
  <c r="U30" i="4"/>
  <c r="U82" i="4" s="1"/>
  <c r="G56" i="4"/>
  <c r="I56" i="4"/>
  <c r="S56" i="4"/>
  <c r="BQ46" i="6"/>
  <c r="F57" i="5"/>
  <c r="G56" i="5" s="1"/>
  <c r="G58" i="5"/>
  <c r="U50" i="4"/>
  <c r="W50" i="4"/>
  <c r="Y50" i="4"/>
  <c r="AH48" i="4"/>
  <c r="AM47" i="4" s="1"/>
  <c r="AB51" i="5"/>
  <c r="AB77" i="5" s="1"/>
  <c r="AC76" i="5" s="1"/>
  <c r="AH55" i="3"/>
  <c r="AG80" i="4"/>
  <c r="O81" i="1"/>
  <c r="J66" i="2"/>
  <c r="AE66" i="2"/>
  <c r="Q66" i="2"/>
  <c r="Q76" i="2" s="1"/>
  <c r="Q70" i="4"/>
  <c r="J70" i="4"/>
  <c r="AE70" i="4"/>
  <c r="L80" i="4"/>
  <c r="BQ72" i="6"/>
  <c r="AI30" i="6"/>
  <c r="AM43" i="2"/>
  <c r="BQ56" i="5"/>
  <c r="AH28" i="2"/>
  <c r="AM27" i="2" s="1"/>
  <c r="AH69" i="2"/>
  <c r="U66" i="1"/>
  <c r="U76" i="1" s="1"/>
  <c r="AB66" i="1"/>
  <c r="AC66" i="1"/>
  <c r="W66" i="1"/>
  <c r="AY20" i="5"/>
  <c r="AY24" i="5"/>
  <c r="AY46" i="5"/>
  <c r="AY54" i="5"/>
  <c r="AX67" i="5"/>
  <c r="H80" i="4"/>
  <c r="AE75" i="1"/>
  <c r="AR31" i="5"/>
  <c r="AS30" i="5" s="1"/>
  <c r="AS32" i="5"/>
  <c r="Q75" i="2"/>
  <c r="L80" i="6"/>
  <c r="M80" i="6" s="1"/>
  <c r="M12" i="6"/>
  <c r="L31" i="6"/>
  <c r="L77" i="6" s="1"/>
  <c r="M26" i="6"/>
  <c r="M46" i="6"/>
  <c r="M68" i="6"/>
  <c r="L66" i="6"/>
  <c r="M66" i="6" s="1"/>
  <c r="L77" i="5"/>
  <c r="M76" i="5" s="1"/>
  <c r="L81" i="5"/>
  <c r="M80" i="5" s="1"/>
  <c r="AM33" i="4"/>
  <c r="O70" i="3"/>
  <c r="AG70" i="3"/>
  <c r="U70" i="3"/>
  <c r="AH48" i="2"/>
  <c r="AM47" i="2" s="1"/>
  <c r="AC52" i="5"/>
  <c r="AV51" i="5"/>
  <c r="AW50" i="5" s="1"/>
  <c r="I58" i="6"/>
  <c r="J81" i="1"/>
  <c r="AG30" i="3"/>
  <c r="AG82" i="3" s="1"/>
  <c r="AA30" i="3"/>
  <c r="AA82" i="3" s="1"/>
  <c r="AE30" i="3"/>
  <c r="AE82" i="3" s="1"/>
  <c r="AH82" i="5"/>
  <c r="AI16" i="5"/>
  <c r="AI50" i="6"/>
  <c r="AH20" i="1"/>
  <c r="AM19" i="1" s="1"/>
  <c r="AH29" i="2"/>
  <c r="AM47" i="1"/>
  <c r="AY20" i="6"/>
  <c r="AY34" i="6"/>
  <c r="AY44" i="6"/>
  <c r="AY68" i="6"/>
  <c r="AX66" i="6"/>
  <c r="AY66" i="6" s="1"/>
  <c r="J77" i="6"/>
  <c r="J81" i="6"/>
  <c r="K80" i="6" s="1"/>
  <c r="AC58" i="6"/>
  <c r="X56" i="3"/>
  <c r="T56" i="3"/>
  <c r="F81" i="5"/>
  <c r="G80" i="5" s="1"/>
  <c r="AH42" i="4"/>
  <c r="AM41" i="4" s="1"/>
  <c r="AM51" i="1"/>
  <c r="AT67" i="6"/>
  <c r="AU66" i="6" s="1"/>
  <c r="AU68" i="6"/>
  <c r="M66" i="5"/>
  <c r="AD30" i="1"/>
  <c r="W30" i="1"/>
  <c r="W76" i="1" s="1"/>
  <c r="AA30" i="1"/>
  <c r="AM33" i="3"/>
  <c r="AM67" i="1"/>
  <c r="I76" i="4"/>
  <c r="I80" i="4"/>
  <c r="AH14" i="4"/>
  <c r="AM13" i="4" s="1"/>
  <c r="Z82" i="2"/>
  <c r="W82" i="2"/>
  <c r="I82" i="2"/>
  <c r="V82" i="2"/>
  <c r="U56" i="2"/>
  <c r="U76" i="2" s="1"/>
  <c r="AF56" i="2"/>
  <c r="AF76" i="2" s="1"/>
  <c r="J56" i="2"/>
  <c r="J76" i="2" s="1"/>
  <c r="AI46" i="5"/>
  <c r="AT67" i="5"/>
  <c r="AU66" i="5" s="1"/>
  <c r="AU68" i="5"/>
  <c r="AA81" i="1"/>
  <c r="AH54" i="2"/>
  <c r="F31" i="6"/>
  <c r="G30" i="6" s="1"/>
  <c r="G32" i="6"/>
  <c r="AM21" i="2"/>
  <c r="L80" i="3"/>
  <c r="AB80" i="3"/>
  <c r="AB76" i="3"/>
  <c r="K76" i="3"/>
  <c r="K80" i="3"/>
  <c r="H80" i="3"/>
  <c r="J80" i="4"/>
  <c r="AH80" i="4" s="1"/>
  <c r="AM79" i="4" s="1"/>
  <c r="AS12" i="5"/>
  <c r="AH62" i="4"/>
  <c r="AM61" i="4" s="1"/>
  <c r="H16" i="1"/>
  <c r="H82" i="1" s="1"/>
  <c r="J16" i="1"/>
  <c r="J82" i="1" s="1"/>
  <c r="AB16" i="1"/>
  <c r="AB82" i="1" s="1"/>
  <c r="G16" i="1"/>
  <c r="G82" i="1" s="1"/>
  <c r="V76" i="2"/>
  <c r="V80" i="2"/>
  <c r="T76" i="2"/>
  <c r="T80" i="2"/>
  <c r="Y76" i="2"/>
  <c r="Y80" i="2"/>
  <c r="O18" i="5"/>
  <c r="N16" i="5"/>
  <c r="O34" i="5"/>
  <c r="F30" i="2"/>
  <c r="AH30" i="2" s="1"/>
  <c r="AH60" i="1"/>
  <c r="W50" i="3"/>
  <c r="O50" i="3"/>
  <c r="O76" i="3" s="1"/>
  <c r="S50" i="3"/>
  <c r="F50" i="3"/>
  <c r="AH52" i="3"/>
  <c r="AM51" i="3" s="1"/>
  <c r="BP17" i="6"/>
  <c r="AH69" i="3"/>
  <c r="T70" i="1"/>
  <c r="V70" i="1"/>
  <c r="X70" i="1"/>
  <c r="AH62" i="1"/>
  <c r="AM61" i="1" s="1"/>
  <c r="G81" i="2"/>
  <c r="BP76" i="5"/>
  <c r="S76" i="1"/>
  <c r="S80" i="1"/>
  <c r="W80" i="1"/>
  <c r="L80" i="1"/>
  <c r="L76" i="1"/>
  <c r="AD76" i="1"/>
  <c r="AD80" i="1"/>
  <c r="AM45" i="1"/>
  <c r="AM59" i="1"/>
  <c r="BQ32" i="6"/>
  <c r="M56" i="5"/>
  <c r="I66" i="3"/>
  <c r="I76" i="3" s="1"/>
  <c r="L66" i="3"/>
  <c r="O66" i="3"/>
  <c r="N30" i="4"/>
  <c r="N76" i="4" s="1"/>
  <c r="W30" i="4"/>
  <c r="W82" i="4" s="1"/>
  <c r="J30" i="4"/>
  <c r="J82" i="4" s="1"/>
  <c r="AC30" i="4"/>
  <c r="AC82" i="4" s="1"/>
  <c r="M56" i="4"/>
  <c r="O56" i="4"/>
  <c r="Q56" i="4"/>
  <c r="AA56" i="4"/>
  <c r="G68" i="6"/>
  <c r="AH57" i="5"/>
  <c r="AC50" i="4"/>
  <c r="AE50" i="4"/>
  <c r="AG50" i="4"/>
  <c r="AH51" i="5"/>
  <c r="U81" i="1"/>
  <c r="M66" i="2"/>
  <c r="G66" i="2"/>
  <c r="G76" i="2" s="1"/>
  <c r="Y66" i="2"/>
  <c r="Z76" i="2"/>
  <c r="AI30" i="5"/>
  <c r="AG70" i="4"/>
  <c r="Z70" i="4"/>
  <c r="H70" i="4"/>
  <c r="BQ20" i="6"/>
  <c r="AH44" i="2"/>
  <c r="I12" i="5"/>
  <c r="AH68" i="1"/>
  <c r="F66" i="1"/>
  <c r="N66" i="1"/>
  <c r="N76" i="1" s="1"/>
  <c r="K66" i="1"/>
  <c r="K76" i="1" s="1"/>
  <c r="AE66" i="1"/>
  <c r="AE76" i="1" s="1"/>
  <c r="AB75" i="4"/>
  <c r="AY26" i="5"/>
  <c r="AX30" i="5"/>
  <c r="AY30" i="5" s="1"/>
  <c r="AY32" i="5"/>
  <c r="AV82" i="5"/>
  <c r="AW16" i="5"/>
  <c r="AI72" i="5"/>
  <c r="AT31" i="5"/>
  <c r="AT77" i="5" s="1"/>
  <c r="M14" i="6"/>
  <c r="M34" i="6"/>
  <c r="N75" i="4"/>
  <c r="BQ64" i="6"/>
  <c r="AI74" i="6"/>
  <c r="AH24" i="4"/>
  <c r="AM23" i="4" s="1"/>
  <c r="I56" i="5"/>
  <c r="H70" i="3"/>
  <c r="J70" i="3"/>
  <c r="AC70" i="3"/>
  <c r="AC50" i="5"/>
  <c r="AW32" i="5"/>
  <c r="I56" i="6"/>
  <c r="H81" i="1"/>
  <c r="AE80" i="2"/>
  <c r="J30" i="3"/>
  <c r="J82" i="3" s="1"/>
  <c r="R30" i="3"/>
  <c r="R82" i="3" s="1"/>
  <c r="F30" i="3"/>
  <c r="F76" i="3" s="1"/>
  <c r="AH32" i="3"/>
  <c r="AM31" i="3" s="1"/>
  <c r="H30" i="3"/>
  <c r="H82" i="3" s="1"/>
  <c r="AH38" i="2"/>
  <c r="AI18" i="5"/>
  <c r="M81" i="4"/>
  <c r="AE75" i="4"/>
  <c r="AI66" i="6"/>
  <c r="AR17" i="5"/>
  <c r="AR77" i="5" s="1"/>
  <c r="AS76" i="5" s="1"/>
  <c r="AS18" i="5"/>
  <c r="AR67" i="6"/>
  <c r="AS66" i="6" s="1"/>
  <c r="AS68" i="6"/>
  <c r="BQ40" i="6"/>
  <c r="J30" i="1"/>
  <c r="BQ74" i="6"/>
  <c r="F70" i="2"/>
  <c r="AH70" i="2" s="1"/>
  <c r="AH72" i="2"/>
  <c r="AM71" i="2" s="1"/>
  <c r="Q76" i="4"/>
  <c r="Q80" i="4"/>
  <c r="P76" i="4"/>
  <c r="P80" i="4"/>
  <c r="J82" i="2"/>
  <c r="P82" i="2"/>
  <c r="Q82" i="2"/>
  <c r="AD82" i="2"/>
  <c r="AV76" i="5"/>
  <c r="AB67" i="5"/>
  <c r="AC66" i="5" s="1"/>
  <c r="AH24" i="1"/>
  <c r="AH40" i="4"/>
  <c r="AB31" i="6"/>
  <c r="AC30" i="6" s="1"/>
  <c r="H75" i="4"/>
  <c r="AI56" i="5"/>
  <c r="AD76" i="3"/>
  <c r="AD80" i="3"/>
  <c r="G76" i="3"/>
  <c r="G80" i="3"/>
  <c r="R76" i="3"/>
  <c r="R80" i="3"/>
  <c r="P80" i="3"/>
  <c r="P76" i="3"/>
  <c r="AH42" i="1"/>
  <c r="AM41" i="1" s="1"/>
  <c r="I66" i="5"/>
  <c r="AM57" i="2"/>
  <c r="AH46" i="4"/>
  <c r="AM45" i="4" s="1"/>
  <c r="F16" i="4"/>
  <c r="AH54" i="3"/>
  <c r="AM53" i="3" s="1"/>
  <c r="P16" i="1"/>
  <c r="P82" i="1" s="1"/>
  <c r="R16" i="1"/>
  <c r="R82" i="1" s="1"/>
  <c r="M16" i="1"/>
  <c r="M82" i="1" s="1"/>
  <c r="O16" i="1"/>
  <c r="O82" i="1" s="1"/>
  <c r="AB76" i="2"/>
  <c r="AB80" i="2"/>
  <c r="X76" i="2"/>
  <c r="O22" i="5"/>
  <c r="N56" i="5"/>
  <c r="O56" i="5" s="1"/>
  <c r="O58" i="5"/>
  <c r="AH17" i="6"/>
  <c r="AI16" i="6" s="1"/>
  <c r="L81" i="4"/>
  <c r="L75" i="4"/>
  <c r="L70" i="1"/>
  <c r="AF70" i="1"/>
  <c r="O81" i="2"/>
  <c r="BD7" i="5"/>
  <c r="BQ80" i="5"/>
  <c r="AH60" i="4"/>
  <c r="AM59" i="4" s="1"/>
  <c r="Y80" i="1"/>
  <c r="Y76" i="1"/>
  <c r="M76" i="1"/>
  <c r="M80" i="1"/>
  <c r="AF80" i="1"/>
  <c r="AF76" i="1"/>
  <c r="J80" i="1"/>
  <c r="AM23" i="1"/>
  <c r="AM37" i="2"/>
  <c r="AB82" i="6"/>
  <c r="AC16" i="6"/>
  <c r="G50" i="6"/>
  <c r="M32" i="5"/>
  <c r="O30" i="4"/>
  <c r="O76" i="4" s="1"/>
  <c r="AE30" i="4"/>
  <c r="AE82" i="4" s="1"/>
  <c r="R30" i="4"/>
  <c r="R82" i="4" s="1"/>
  <c r="U56" i="4"/>
  <c r="W56" i="4"/>
  <c r="Y56" i="4"/>
  <c r="L56" i="4"/>
  <c r="G66" i="6"/>
  <c r="AB57" i="5"/>
  <c r="AC56" i="5" s="1"/>
  <c r="AH52" i="4"/>
  <c r="AM51" i="4" s="1"/>
  <c r="F50" i="4"/>
  <c r="AH50" i="4" s="1"/>
  <c r="AM49" i="4" s="1"/>
  <c r="H50" i="4"/>
  <c r="J50" i="4"/>
  <c r="Z81" i="1"/>
  <c r="N66" i="2"/>
  <c r="N76" i="2" s="1"/>
  <c r="U66" i="2"/>
  <c r="K66" i="2"/>
  <c r="K76" i="2" s="1"/>
  <c r="R70" i="4"/>
  <c r="M70" i="4"/>
  <c r="P70" i="4"/>
  <c r="AI28" i="6"/>
  <c r="AI38" i="6"/>
  <c r="BQ34" i="6"/>
  <c r="H76" i="5"/>
  <c r="V66" i="1"/>
  <c r="V76" i="1" s="1"/>
  <c r="AF66" i="1"/>
  <c r="T66" i="1"/>
  <c r="BQ52" i="5"/>
  <c r="AY68" i="5"/>
  <c r="AX66" i="5"/>
  <c r="AY66" i="5" s="1"/>
  <c r="AI60" i="5"/>
  <c r="AW18" i="5"/>
  <c r="V75" i="1"/>
  <c r="AH75" i="1" s="1"/>
  <c r="G81" i="1"/>
  <c r="J31" i="5"/>
  <c r="K30" i="5" s="1"/>
  <c r="AH44" i="1"/>
  <c r="AM43" i="1" s="1"/>
  <c r="AM39" i="4"/>
  <c r="AM53" i="2"/>
  <c r="AI48" i="6"/>
  <c r="AC52" i="6"/>
  <c r="BQ12" i="6"/>
  <c r="L83" i="6"/>
  <c r="AH26" i="4"/>
  <c r="AM25" i="4" s="1"/>
  <c r="S70" i="3"/>
  <c r="P70" i="3"/>
  <c r="R70" i="3"/>
  <c r="AH72" i="3"/>
  <c r="AM71" i="3" s="1"/>
  <c r="F70" i="3"/>
  <c r="AW30" i="5"/>
  <c r="AC12" i="5"/>
  <c r="AM13" i="2"/>
  <c r="L30" i="3"/>
  <c r="L82" i="3" s="1"/>
  <c r="T30" i="3"/>
  <c r="T82" i="3" s="1"/>
  <c r="N30" i="3"/>
  <c r="N82" i="3" s="1"/>
  <c r="P30" i="3"/>
  <c r="P82" i="3" s="1"/>
  <c r="AM37" i="4"/>
  <c r="AT76" i="6"/>
  <c r="AH76" i="2" l="1"/>
  <c r="AM75" i="2" s="1"/>
  <c r="AI76" i="5"/>
  <c r="AY76" i="6"/>
  <c r="AT87" i="6"/>
  <c r="AZ80" i="6"/>
  <c r="BA12" i="6"/>
  <c r="BA26" i="6"/>
  <c r="BA46" i="6"/>
  <c r="AZ56" i="6"/>
  <c r="BA56" i="6" s="1"/>
  <c r="BA58" i="6"/>
  <c r="N80" i="6"/>
  <c r="O12" i="6"/>
  <c r="O74" i="6"/>
  <c r="G76" i="1"/>
  <c r="AH80" i="2"/>
  <c r="O82" i="3"/>
  <c r="AX76" i="5"/>
  <c r="Q24" i="5"/>
  <c r="P17" i="5"/>
  <c r="AB83" i="5"/>
  <c r="AC82" i="5" s="1"/>
  <c r="Q74" i="6"/>
  <c r="Q72" i="6"/>
  <c r="Q48" i="6"/>
  <c r="P51" i="6"/>
  <c r="Q42" i="6"/>
  <c r="Q54" i="6"/>
  <c r="Q38" i="6"/>
  <c r="Q44" i="6"/>
  <c r="Q46" i="6"/>
  <c r="Q36" i="6"/>
  <c r="Q22" i="6"/>
  <c r="Q14" i="6"/>
  <c r="U82" i="3"/>
  <c r="AM29" i="4"/>
  <c r="AB76" i="1"/>
  <c r="AZ56" i="5"/>
  <c r="BA58" i="5"/>
  <c r="BA72" i="5"/>
  <c r="W82" i="1"/>
  <c r="G82" i="4"/>
  <c r="W76" i="4"/>
  <c r="J76" i="4"/>
  <c r="F82" i="4"/>
  <c r="AH16" i="4"/>
  <c r="F76" i="4"/>
  <c r="AH30" i="3"/>
  <c r="BQ76" i="5"/>
  <c r="AP87" i="6"/>
  <c r="BP83" i="6"/>
  <c r="L76" i="3"/>
  <c r="AH81" i="1"/>
  <c r="BA44" i="6"/>
  <c r="N31" i="6"/>
  <c r="O46" i="6"/>
  <c r="N67" i="6"/>
  <c r="W82" i="3"/>
  <c r="AH30" i="1"/>
  <c r="AD82" i="4"/>
  <c r="P31" i="5"/>
  <c r="Q28" i="5"/>
  <c r="Q58" i="5"/>
  <c r="P56" i="5"/>
  <c r="Q56" i="5" s="1"/>
  <c r="AH30" i="4"/>
  <c r="J83" i="5"/>
  <c r="K82" i="5" s="1"/>
  <c r="K16" i="5"/>
  <c r="AE76" i="4"/>
  <c r="AA76" i="3"/>
  <c r="Z82" i="3"/>
  <c r="BA24" i="5"/>
  <c r="AZ31" i="5"/>
  <c r="T76" i="3"/>
  <c r="I82" i="5"/>
  <c r="O82" i="4"/>
  <c r="AB82" i="4"/>
  <c r="N82" i="4"/>
  <c r="L83" i="5"/>
  <c r="AM29" i="2"/>
  <c r="AH70" i="1"/>
  <c r="AM69" i="1" s="1"/>
  <c r="BP83" i="5"/>
  <c r="BA34" i="6"/>
  <c r="N17" i="6"/>
  <c r="N30" i="6"/>
  <c r="O30" i="6" s="1"/>
  <c r="O32" i="6"/>
  <c r="O44" i="6"/>
  <c r="S82" i="3"/>
  <c r="M82" i="5"/>
  <c r="AH83" i="5"/>
  <c r="AC82" i="3"/>
  <c r="Q32" i="5"/>
  <c r="P30" i="5"/>
  <c r="Q30" i="5" s="1"/>
  <c r="Q44" i="5"/>
  <c r="AV77" i="5"/>
  <c r="AP88" i="5" s="1"/>
  <c r="AM55" i="1"/>
  <c r="AF82" i="3"/>
  <c r="AH56" i="4"/>
  <c r="H83" i="6"/>
  <c r="I16" i="6"/>
  <c r="AU30" i="5"/>
  <c r="Z82" i="1"/>
  <c r="F82" i="3"/>
  <c r="BP77" i="6"/>
  <c r="M82" i="4"/>
  <c r="H82" i="4"/>
  <c r="X76" i="4"/>
  <c r="J76" i="1"/>
  <c r="BC64" i="5"/>
  <c r="BC54" i="5"/>
  <c r="BB51" i="5"/>
  <c r="BC48" i="5"/>
  <c r="BC22" i="5"/>
  <c r="BC46" i="5"/>
  <c r="BC34" i="5"/>
  <c r="BC44" i="5"/>
  <c r="BC26" i="5"/>
  <c r="BB17" i="5"/>
  <c r="BC20" i="5"/>
  <c r="BC24" i="5"/>
  <c r="AH50" i="3"/>
  <c r="N82" i="5"/>
  <c r="O82" i="5" s="1"/>
  <c r="O16" i="5"/>
  <c r="H76" i="3"/>
  <c r="AH76" i="3" s="1"/>
  <c r="AM75" i="3" s="1"/>
  <c r="H76" i="1"/>
  <c r="AD82" i="1"/>
  <c r="AZ81" i="6"/>
  <c r="BA28" i="6"/>
  <c r="BA48" i="6"/>
  <c r="BA38" i="6"/>
  <c r="AX82" i="6"/>
  <c r="AY82" i="6" s="1"/>
  <c r="AY16" i="6"/>
  <c r="O22" i="6"/>
  <c r="O26" i="6"/>
  <c r="O34" i="6"/>
  <c r="N51" i="6"/>
  <c r="N57" i="6"/>
  <c r="N77" i="6" s="1"/>
  <c r="I82" i="6"/>
  <c r="AM49" i="3"/>
  <c r="I30" i="6"/>
  <c r="U76" i="4"/>
  <c r="AH81" i="2"/>
  <c r="BQ16" i="6"/>
  <c r="AH80" i="1"/>
  <c r="AM79" i="1" s="1"/>
  <c r="Q76" i="3"/>
  <c r="P81" i="5"/>
  <c r="P77" i="5"/>
  <c r="Q18" i="5"/>
  <c r="P16" i="5"/>
  <c r="Q62" i="5"/>
  <c r="Q60" i="5"/>
  <c r="P67" i="5"/>
  <c r="Q52" i="5"/>
  <c r="P50" i="5"/>
  <c r="Q50" i="5" s="1"/>
  <c r="AI82" i="6"/>
  <c r="AX77" i="5"/>
  <c r="AT88" i="5" s="1"/>
  <c r="AH16" i="1"/>
  <c r="AM15" i="1" s="1"/>
  <c r="F82" i="1"/>
  <c r="AH66" i="3"/>
  <c r="AM65" i="3" s="1"/>
  <c r="AM49" i="2"/>
  <c r="W76" i="3"/>
  <c r="F83" i="5"/>
  <c r="G82" i="5" s="1"/>
  <c r="G16" i="5"/>
  <c r="AF82" i="4"/>
  <c r="AS50" i="6"/>
  <c r="P76" i="1"/>
  <c r="BA20" i="5"/>
  <c r="AR83" i="6"/>
  <c r="AS82" i="6" s="1"/>
  <c r="N77" i="5"/>
  <c r="X82" i="1"/>
  <c r="T76" i="4"/>
  <c r="L76" i="4"/>
  <c r="AH70" i="3"/>
  <c r="BF7" i="5"/>
  <c r="AH83" i="6"/>
  <c r="L76" i="6"/>
  <c r="M76" i="6" s="1"/>
  <c r="AZ31" i="6"/>
  <c r="AZ77" i="6" s="1"/>
  <c r="AZ50" i="6"/>
  <c r="BA52" i="6"/>
  <c r="N81" i="6"/>
  <c r="O28" i="6"/>
  <c r="O60" i="6"/>
  <c r="J76" i="3"/>
  <c r="BQ82" i="6"/>
  <c r="AH66" i="2"/>
  <c r="F76" i="1"/>
  <c r="P80" i="5"/>
  <c r="Q12" i="5"/>
  <c r="Q38" i="5"/>
  <c r="AM79" i="2"/>
  <c r="J77" i="5"/>
  <c r="AM29" i="1"/>
  <c r="F83" i="6"/>
  <c r="G82" i="6" s="1"/>
  <c r="G16" i="6"/>
  <c r="S82" i="1"/>
  <c r="AM15" i="4"/>
  <c r="AG76" i="1"/>
  <c r="AF76" i="3"/>
  <c r="AZ17" i="5"/>
  <c r="AZ83" i="5" s="1"/>
  <c r="AZ81" i="5"/>
  <c r="AZ50" i="5"/>
  <c r="BA50" i="5" s="1"/>
  <c r="BA52" i="5"/>
  <c r="BA60" i="5"/>
  <c r="V76" i="3"/>
  <c r="V76" i="4"/>
  <c r="S76" i="4"/>
  <c r="K76" i="4"/>
  <c r="AG76" i="4"/>
  <c r="AT83" i="6"/>
  <c r="AU82" i="6" s="1"/>
  <c r="AU16" i="6"/>
  <c r="BB51" i="6"/>
  <c r="BB57" i="6"/>
  <c r="BC38" i="6"/>
  <c r="BC46" i="6"/>
  <c r="BC48" i="6"/>
  <c r="BC42" i="6"/>
  <c r="BC34" i="6"/>
  <c r="BC36" i="6"/>
  <c r="BC26" i="6"/>
  <c r="BC22" i="6"/>
  <c r="BC20" i="6"/>
  <c r="BB17" i="6"/>
  <c r="BQ16" i="5"/>
  <c r="AH75" i="4"/>
  <c r="T76" i="1"/>
  <c r="AE76" i="3"/>
  <c r="Q72" i="5"/>
  <c r="P66" i="5"/>
  <c r="Q66" i="5" s="1"/>
  <c r="Q68" i="5"/>
  <c r="AP87" i="5"/>
  <c r="AU76" i="5"/>
  <c r="M30" i="6"/>
  <c r="N76" i="3"/>
  <c r="AH56" i="2"/>
  <c r="AM55" i="2" s="1"/>
  <c r="AH81" i="4"/>
  <c r="AX82" i="5"/>
  <c r="AY82" i="5" s="1"/>
  <c r="AY16" i="5"/>
  <c r="K16" i="6"/>
  <c r="AC82" i="1"/>
  <c r="AM55" i="4"/>
  <c r="R76" i="1"/>
  <c r="AZ80" i="5"/>
  <c r="BA80" i="5" s="1"/>
  <c r="BA12" i="5"/>
  <c r="BA38" i="5"/>
  <c r="BA14" i="5"/>
  <c r="BA36" i="5"/>
  <c r="AZ66" i="5"/>
  <c r="BA66" i="5" s="1"/>
  <c r="BA68" i="5"/>
  <c r="X76" i="3"/>
  <c r="Y76" i="4"/>
  <c r="AT83" i="5"/>
  <c r="AU82" i="5" s="1"/>
  <c r="R76" i="4"/>
  <c r="AM69" i="3"/>
  <c r="AM69" i="2"/>
  <c r="AB83" i="6"/>
  <c r="AC82" i="6" s="1"/>
  <c r="BA32" i="6"/>
  <c r="AZ30" i="6"/>
  <c r="BA30" i="6" s="1"/>
  <c r="BA40" i="6"/>
  <c r="O36" i="6"/>
  <c r="N56" i="6"/>
  <c r="O56" i="6" s="1"/>
  <c r="O58" i="6"/>
  <c r="N66" i="6"/>
  <c r="O66" i="6" s="1"/>
  <c r="O68" i="6"/>
  <c r="L82" i="6"/>
  <c r="M82" i="6" s="1"/>
  <c r="M16" i="6"/>
  <c r="AM65" i="2"/>
  <c r="F82" i="2"/>
  <c r="AH82" i="2" s="1"/>
  <c r="AH16" i="2"/>
  <c r="AM15" i="2" s="1"/>
  <c r="BQ82" i="5"/>
  <c r="AA82" i="1"/>
  <c r="K76" i="5"/>
  <c r="AH56" i="3"/>
  <c r="AM55" i="3" s="1"/>
  <c r="F77" i="6"/>
  <c r="Y82" i="3"/>
  <c r="O76" i="1"/>
  <c r="V7" i="5"/>
  <c r="AH70" i="4"/>
  <c r="AM69" i="4" s="1"/>
  <c r="K82" i="6"/>
  <c r="BA18" i="5"/>
  <c r="AZ16" i="5"/>
  <c r="AZ76" i="5" s="1"/>
  <c r="AZ30" i="5"/>
  <c r="BA30" i="5" s="1"/>
  <c r="BA32" i="5"/>
  <c r="BA40" i="5"/>
  <c r="AA76" i="4"/>
  <c r="I76" i="5"/>
  <c r="AW76" i="5"/>
  <c r="AR83" i="5"/>
  <c r="AS82" i="5" s="1"/>
  <c r="AS16" i="5"/>
  <c r="AW82" i="5"/>
  <c r="AH66" i="1"/>
  <c r="AM65" i="1" s="1"/>
  <c r="F77" i="5"/>
  <c r="AI82" i="5"/>
  <c r="AI50" i="5"/>
  <c r="K76" i="6"/>
  <c r="AH80" i="3"/>
  <c r="AM79" i="3" s="1"/>
  <c r="BA18" i="6"/>
  <c r="AZ16" i="6"/>
  <c r="AZ76" i="6" s="1"/>
  <c r="BA24" i="6"/>
  <c r="BA62" i="6"/>
  <c r="AZ51" i="6"/>
  <c r="AZ66" i="6"/>
  <c r="BA66" i="6" s="1"/>
  <c r="BA68" i="6"/>
  <c r="O14" i="6"/>
  <c r="O18" i="6"/>
  <c r="N16" i="6"/>
  <c r="O38" i="6"/>
  <c r="O52" i="6"/>
  <c r="N50" i="6"/>
  <c r="O50" i="6" s="1"/>
  <c r="BF7" i="6"/>
  <c r="Q74" i="5"/>
  <c r="Q40" i="5"/>
  <c r="Q42" i="5"/>
  <c r="Q64" i="5"/>
  <c r="M82" i="3"/>
  <c r="S72" i="5"/>
  <c r="S60" i="5"/>
  <c r="S62" i="5"/>
  <c r="S46" i="5"/>
  <c r="S34" i="5"/>
  <c r="S74" i="5"/>
  <c r="S36" i="5"/>
  <c r="S42" i="5"/>
  <c r="S44" i="5"/>
  <c r="S24" i="5"/>
  <c r="S22" i="5"/>
  <c r="S28" i="5"/>
  <c r="S20" i="5"/>
  <c r="AM65" i="4"/>
  <c r="I76" i="1"/>
  <c r="AF82" i="1"/>
  <c r="Y76" i="3"/>
  <c r="AH77" i="6"/>
  <c r="T7" i="6"/>
  <c r="AT77" i="6"/>
  <c r="AP88" i="6" s="1"/>
  <c r="AM29" i="3"/>
  <c r="AA76" i="1"/>
  <c r="BA22" i="5"/>
  <c r="BA42" i="5"/>
  <c r="BA74" i="5"/>
  <c r="AZ57" i="5"/>
  <c r="N76" i="5"/>
  <c r="O76" i="5" s="1"/>
  <c r="AI66" i="5"/>
  <c r="AY80" i="6"/>
  <c r="BA76" i="6" l="1"/>
  <c r="S26" i="5"/>
  <c r="S58" i="5"/>
  <c r="R56" i="5"/>
  <c r="S38" i="5"/>
  <c r="BB81" i="6"/>
  <c r="BC24" i="6"/>
  <c r="BC62" i="6"/>
  <c r="AZ77" i="5"/>
  <c r="P76" i="5"/>
  <c r="Q76" i="5" s="1"/>
  <c r="P82" i="5"/>
  <c r="Q82" i="5" s="1"/>
  <c r="Q16" i="5"/>
  <c r="BC28" i="5"/>
  <c r="BB50" i="5"/>
  <c r="BC50" i="5" s="1"/>
  <c r="BC52" i="5"/>
  <c r="BQ76" i="6"/>
  <c r="P80" i="6"/>
  <c r="Q12" i="6"/>
  <c r="Q20" i="6"/>
  <c r="Q68" i="6"/>
  <c r="P66" i="6"/>
  <c r="P83" i="5"/>
  <c r="R17" i="5"/>
  <c r="R66" i="5"/>
  <c r="S68" i="5"/>
  <c r="S54" i="5"/>
  <c r="G76" i="5"/>
  <c r="BC14" i="6"/>
  <c r="BB31" i="6"/>
  <c r="BB77" i="6" s="1"/>
  <c r="BC44" i="6"/>
  <c r="BC74" i="6"/>
  <c r="Q80" i="5"/>
  <c r="BC14" i="5"/>
  <c r="BC18" i="5"/>
  <c r="BB16" i="5"/>
  <c r="BC42" i="5"/>
  <c r="BC72" i="5"/>
  <c r="BB66" i="5"/>
  <c r="BC68" i="5"/>
  <c r="G76" i="6"/>
  <c r="Q18" i="6"/>
  <c r="P16" i="6"/>
  <c r="Q28" i="6"/>
  <c r="P31" i="6"/>
  <c r="P56" i="6"/>
  <c r="Q58" i="6"/>
  <c r="R31" i="5"/>
  <c r="N82" i="6"/>
  <c r="O16" i="6"/>
  <c r="AZ82" i="6"/>
  <c r="BA16" i="6"/>
  <c r="U74" i="5"/>
  <c r="U62" i="5"/>
  <c r="U64" i="5"/>
  <c r="U54" i="5"/>
  <c r="U72" i="5"/>
  <c r="U48" i="5"/>
  <c r="U20" i="5"/>
  <c r="U38" i="5"/>
  <c r="U24" i="5"/>
  <c r="U40" i="5"/>
  <c r="U42" i="5"/>
  <c r="U26" i="5"/>
  <c r="T17" i="5"/>
  <c r="BB83" i="6"/>
  <c r="AH76" i="1"/>
  <c r="AM75" i="1" s="1"/>
  <c r="BH7" i="5"/>
  <c r="AH82" i="3"/>
  <c r="AM81" i="3" s="1"/>
  <c r="Q24" i="6"/>
  <c r="Q52" i="6"/>
  <c r="P50" i="6"/>
  <c r="Q50" i="6" s="1"/>
  <c r="AT87" i="5"/>
  <c r="AY76" i="5"/>
  <c r="N76" i="6"/>
  <c r="O76" i="6" s="1"/>
  <c r="BA80" i="6"/>
  <c r="V7" i="6"/>
  <c r="BC52" i="6"/>
  <c r="BB50" i="6"/>
  <c r="BC50" i="6" s="1"/>
  <c r="BC60" i="6"/>
  <c r="BB67" i="6"/>
  <c r="BE64" i="5"/>
  <c r="BE74" i="5"/>
  <c r="BE34" i="5"/>
  <c r="BE28" i="5"/>
  <c r="BE40" i="5"/>
  <c r="BE44" i="5"/>
  <c r="BE20" i="5"/>
  <c r="BE14" i="5"/>
  <c r="BC60" i="5"/>
  <c r="BB57" i="5"/>
  <c r="BC40" i="5"/>
  <c r="BC62" i="5"/>
  <c r="N83" i="6"/>
  <c r="AH76" i="4"/>
  <c r="P30" i="6"/>
  <c r="Q30" i="6" s="1"/>
  <c r="Q32" i="6"/>
  <c r="Q40" i="6"/>
  <c r="P67" i="6"/>
  <c r="O80" i="6"/>
  <c r="S64" i="6"/>
  <c r="S54" i="6"/>
  <c r="S62" i="6"/>
  <c r="S48" i="6"/>
  <c r="S42" i="6"/>
  <c r="R51" i="6"/>
  <c r="S26" i="6"/>
  <c r="S28" i="6"/>
  <c r="S34" i="6"/>
  <c r="S24" i="6"/>
  <c r="S22" i="6"/>
  <c r="R80" i="5"/>
  <c r="S12" i="5"/>
  <c r="R67" i="5"/>
  <c r="BE74" i="6"/>
  <c r="BE64" i="6"/>
  <c r="BE46" i="6"/>
  <c r="BE48" i="6"/>
  <c r="BD51" i="6"/>
  <c r="BE34" i="6"/>
  <c r="BE36" i="6"/>
  <c r="BE38" i="6"/>
  <c r="BE14" i="6"/>
  <c r="X7" i="5"/>
  <c r="BC28" i="6"/>
  <c r="BC72" i="6"/>
  <c r="BB67" i="5"/>
  <c r="BA56" i="5"/>
  <c r="P17" i="6"/>
  <c r="P83" i="6" s="1"/>
  <c r="Q34" i="6"/>
  <c r="Q62" i="6"/>
  <c r="S18" i="5"/>
  <c r="R16" i="5"/>
  <c r="R76" i="5" s="1"/>
  <c r="R51" i="5"/>
  <c r="R77" i="5" s="1"/>
  <c r="AI76" i="6"/>
  <c r="R81" i="5"/>
  <c r="S32" i="5"/>
  <c r="R30" i="5"/>
  <c r="S30" i="5" s="1"/>
  <c r="S48" i="5"/>
  <c r="R50" i="5"/>
  <c r="S50" i="5" s="1"/>
  <c r="S52" i="5"/>
  <c r="R57" i="5"/>
  <c r="S64" i="5"/>
  <c r="BC18" i="6"/>
  <c r="BB16" i="6"/>
  <c r="BC40" i="6"/>
  <c r="BB56" i="6"/>
  <c r="BC56" i="6" s="1"/>
  <c r="BC58" i="6"/>
  <c r="BC54" i="6"/>
  <c r="BA50" i="6"/>
  <c r="BB31" i="5"/>
  <c r="BB77" i="5" s="1"/>
  <c r="BB56" i="5"/>
  <c r="BC56" i="5" s="1"/>
  <c r="BC58" i="5"/>
  <c r="AU76" i="6"/>
  <c r="AH82" i="4"/>
  <c r="AM81" i="4" s="1"/>
  <c r="P81" i="6"/>
  <c r="Q26" i="6"/>
  <c r="Q60" i="6"/>
  <c r="P57" i="6"/>
  <c r="BH7" i="6"/>
  <c r="AZ82" i="5"/>
  <c r="BA82" i="5" s="1"/>
  <c r="BA16" i="5"/>
  <c r="BB30" i="6"/>
  <c r="BC30" i="6" s="1"/>
  <c r="BC32" i="6"/>
  <c r="BC64" i="6"/>
  <c r="BB66" i="6"/>
  <c r="BC66" i="6" s="1"/>
  <c r="BC68" i="6"/>
  <c r="AH82" i="1"/>
  <c r="AM81" i="1" s="1"/>
  <c r="BB80" i="5"/>
  <c r="BC12" i="5"/>
  <c r="BC36" i="5"/>
  <c r="S14" i="5"/>
  <c r="S40" i="5"/>
  <c r="AM75" i="4"/>
  <c r="BB80" i="6"/>
  <c r="BC80" i="6" s="1"/>
  <c r="BC12" i="6"/>
  <c r="AZ83" i="6"/>
  <c r="AM81" i="2"/>
  <c r="BB81" i="5"/>
  <c r="BC32" i="5"/>
  <c r="BB30" i="5"/>
  <c r="BC38" i="5"/>
  <c r="BC74" i="5"/>
  <c r="Q64" i="6"/>
  <c r="S76" i="5" l="1"/>
  <c r="BJ7" i="6"/>
  <c r="BD30" i="6"/>
  <c r="BE32" i="6"/>
  <c r="S18" i="6"/>
  <c r="R16" i="6"/>
  <c r="BG60" i="5"/>
  <c r="BG74" i="5"/>
  <c r="BF57" i="5"/>
  <c r="BF67" i="5"/>
  <c r="BG46" i="5"/>
  <c r="BG34" i="5"/>
  <c r="BG36" i="5"/>
  <c r="BF51" i="5"/>
  <c r="BG38" i="5"/>
  <c r="BG62" i="5"/>
  <c r="BG24" i="5"/>
  <c r="BG22" i="5"/>
  <c r="BG42" i="5"/>
  <c r="U28" i="5"/>
  <c r="T30" i="5"/>
  <c r="U32" i="5"/>
  <c r="T56" i="5"/>
  <c r="U58" i="5"/>
  <c r="R83" i="5"/>
  <c r="S56" i="5"/>
  <c r="BB82" i="6"/>
  <c r="BC82" i="6" s="1"/>
  <c r="BC16" i="6"/>
  <c r="BD17" i="6"/>
  <c r="BE26" i="6"/>
  <c r="BE42" i="6"/>
  <c r="BE62" i="6"/>
  <c r="BD67" i="6"/>
  <c r="R80" i="6"/>
  <c r="S12" i="6"/>
  <c r="R31" i="6"/>
  <c r="S44" i="6"/>
  <c r="R50" i="6"/>
  <c r="S50" i="6" s="1"/>
  <c r="S52" i="6"/>
  <c r="S74" i="6"/>
  <c r="S68" i="6"/>
  <c r="R66" i="6"/>
  <c r="BD80" i="5"/>
  <c r="BE12" i="5"/>
  <c r="BD17" i="5"/>
  <c r="BD31" i="5"/>
  <c r="BE46" i="5"/>
  <c r="BE58" i="5"/>
  <c r="BD56" i="5"/>
  <c r="U44" i="5"/>
  <c r="BB83" i="5"/>
  <c r="BE22" i="6"/>
  <c r="BE60" i="6"/>
  <c r="BE72" i="6"/>
  <c r="S14" i="6"/>
  <c r="S36" i="6"/>
  <c r="S38" i="6"/>
  <c r="R57" i="6"/>
  <c r="BE54" i="5"/>
  <c r="BE26" i="5"/>
  <c r="BE38" i="5"/>
  <c r="BE36" i="5"/>
  <c r="BE52" i="5"/>
  <c r="BD50" i="5"/>
  <c r="BJ7" i="5"/>
  <c r="U18" i="5"/>
  <c r="T16" i="5"/>
  <c r="U22" i="5"/>
  <c r="T66" i="5"/>
  <c r="U68" i="5"/>
  <c r="T51" i="5"/>
  <c r="BA82" i="6"/>
  <c r="P82" i="6"/>
  <c r="Q82" i="6" s="1"/>
  <c r="Q16" i="6"/>
  <c r="BB82" i="5"/>
  <c r="BC82" i="5" s="1"/>
  <c r="BC16" i="5"/>
  <c r="Q66" i="6"/>
  <c r="BB76" i="6"/>
  <c r="BE20" i="6"/>
  <c r="BE28" i="6"/>
  <c r="BD57" i="6"/>
  <c r="S58" i="6"/>
  <c r="R56" i="6"/>
  <c r="S56" i="6" s="1"/>
  <c r="BE22" i="5"/>
  <c r="BE72" i="5"/>
  <c r="T81" i="5"/>
  <c r="U36" i="5"/>
  <c r="U34" i="5"/>
  <c r="BA76" i="5"/>
  <c r="BC30" i="5"/>
  <c r="BC80" i="5"/>
  <c r="Z7" i="5"/>
  <c r="BD81" i="6"/>
  <c r="BD56" i="6"/>
  <c r="BE56" i="6" s="1"/>
  <c r="BE58" i="6"/>
  <c r="BD66" i="6"/>
  <c r="BE66" i="6" s="1"/>
  <c r="BE68" i="6"/>
  <c r="R17" i="6"/>
  <c r="R83" i="6" s="1"/>
  <c r="R67" i="6"/>
  <c r="BE24" i="5"/>
  <c r="BE32" i="5"/>
  <c r="BD30" i="5"/>
  <c r="BE30" i="5" s="1"/>
  <c r="BD51" i="5"/>
  <c r="BE68" i="5"/>
  <c r="BD66" i="5"/>
  <c r="T80" i="5"/>
  <c r="U12" i="5"/>
  <c r="T67" i="5"/>
  <c r="O82" i="6"/>
  <c r="BB76" i="5"/>
  <c r="P77" i="6"/>
  <c r="V51" i="5"/>
  <c r="W54" i="5"/>
  <c r="W42" i="5"/>
  <c r="W28" i="5"/>
  <c r="W24" i="5"/>
  <c r="W34" i="5"/>
  <c r="W64" i="5"/>
  <c r="W60" i="5"/>
  <c r="W36" i="5"/>
  <c r="W14" i="5"/>
  <c r="W26" i="5"/>
  <c r="V17" i="5"/>
  <c r="BE18" i="6"/>
  <c r="BD16" i="6"/>
  <c r="BE44" i="6"/>
  <c r="BE54" i="6"/>
  <c r="BE52" i="6"/>
  <c r="BD50" i="6"/>
  <c r="BE50" i="6" s="1"/>
  <c r="S80" i="5"/>
  <c r="R81" i="6"/>
  <c r="R77" i="6"/>
  <c r="S40" i="6"/>
  <c r="S60" i="6"/>
  <c r="S72" i="6"/>
  <c r="BE42" i="5"/>
  <c r="BE60" i="5"/>
  <c r="U14" i="5"/>
  <c r="T57" i="5"/>
  <c r="U46" i="5"/>
  <c r="BG64" i="6"/>
  <c r="BG54" i="6"/>
  <c r="BF51" i="6"/>
  <c r="BG38" i="6"/>
  <c r="BG44" i="6"/>
  <c r="BG46" i="6"/>
  <c r="BG40" i="6"/>
  <c r="BG26" i="6"/>
  <c r="BG34" i="6"/>
  <c r="BG22" i="6"/>
  <c r="BG20" i="6"/>
  <c r="BE24" i="6"/>
  <c r="BE40" i="6"/>
  <c r="S20" i="6"/>
  <c r="R30" i="6"/>
  <c r="S30" i="6" s="1"/>
  <c r="S32" i="6"/>
  <c r="BD81" i="5"/>
  <c r="BD57" i="5"/>
  <c r="BD77" i="5" s="1"/>
  <c r="AV88" i="5" s="1"/>
  <c r="BD67" i="5"/>
  <c r="X7" i="6"/>
  <c r="T50" i="5"/>
  <c r="U50" i="5" s="1"/>
  <c r="U52" i="5"/>
  <c r="Q80" i="6"/>
  <c r="R82" i="5"/>
  <c r="S82" i="5" s="1"/>
  <c r="S16" i="5"/>
  <c r="BD76" i="6"/>
  <c r="BD80" i="6"/>
  <c r="BE80" i="6" s="1"/>
  <c r="BE12" i="6"/>
  <c r="BD31" i="6"/>
  <c r="BD77" i="6" s="1"/>
  <c r="AV88" i="6" s="1"/>
  <c r="S46" i="6"/>
  <c r="BE18" i="5"/>
  <c r="BD16" i="5"/>
  <c r="BE48" i="5"/>
  <c r="BE62" i="5"/>
  <c r="U72" i="6"/>
  <c r="U74" i="6"/>
  <c r="T67" i="6"/>
  <c r="U54" i="6"/>
  <c r="U60" i="6"/>
  <c r="U62" i="6"/>
  <c r="T51" i="6"/>
  <c r="U38" i="6"/>
  <c r="U46" i="6"/>
  <c r="U40" i="6"/>
  <c r="U48" i="6"/>
  <c r="U28" i="6"/>
  <c r="U42" i="6"/>
  <c r="U34" i="6"/>
  <c r="U24" i="6"/>
  <c r="U36" i="6"/>
  <c r="U22" i="6"/>
  <c r="T31" i="5"/>
  <c r="T77" i="5" s="1"/>
  <c r="F88" i="5" s="1"/>
  <c r="U60" i="5"/>
  <c r="Q56" i="6"/>
  <c r="BC66" i="5"/>
  <c r="S66" i="5"/>
  <c r="P76" i="6"/>
  <c r="Q76" i="6" s="1"/>
  <c r="T31" i="6" l="1"/>
  <c r="T57" i="6"/>
  <c r="U64" i="6"/>
  <c r="BD82" i="5"/>
  <c r="BE16" i="5"/>
  <c r="BG42" i="6"/>
  <c r="V31" i="5"/>
  <c r="T76" i="5"/>
  <c r="U76" i="5" s="1"/>
  <c r="X51" i="5"/>
  <c r="Y48" i="5"/>
  <c r="Y42" i="5"/>
  <c r="Y74" i="5"/>
  <c r="Y38" i="5"/>
  <c r="Y44" i="5"/>
  <c r="Y62" i="5"/>
  <c r="Y36" i="5"/>
  <c r="Y26" i="5"/>
  <c r="Y46" i="5"/>
  <c r="Y24" i="5"/>
  <c r="Y34" i="5"/>
  <c r="Y20" i="5"/>
  <c r="Y14" i="5"/>
  <c r="BC76" i="6"/>
  <c r="AV87" i="6"/>
  <c r="BE50" i="5"/>
  <c r="BE56" i="5"/>
  <c r="S66" i="6"/>
  <c r="S80" i="6"/>
  <c r="BF81" i="5"/>
  <c r="BG40" i="5"/>
  <c r="BG28" i="5"/>
  <c r="BG48" i="5"/>
  <c r="BE30" i="6"/>
  <c r="U14" i="6"/>
  <c r="T56" i="6"/>
  <c r="U56" i="6" s="1"/>
  <c r="U58" i="6"/>
  <c r="BG18" i="6"/>
  <c r="BF16" i="6"/>
  <c r="BG58" i="6"/>
  <c r="BF56" i="6"/>
  <c r="BG68" i="6"/>
  <c r="BF66" i="6"/>
  <c r="V80" i="5"/>
  <c r="W12" i="5"/>
  <c r="W46" i="5"/>
  <c r="V56" i="5"/>
  <c r="W56" i="5" s="1"/>
  <c r="W58" i="5"/>
  <c r="W74" i="5"/>
  <c r="BE66" i="5"/>
  <c r="U66" i="5"/>
  <c r="R76" i="6"/>
  <c r="S76" i="6" s="1"/>
  <c r="BF80" i="5"/>
  <c r="BG80" i="5" s="1"/>
  <c r="BG12" i="5"/>
  <c r="BF17" i="5"/>
  <c r="BG52" i="5"/>
  <c r="BF50" i="5"/>
  <c r="BG50" i="5" s="1"/>
  <c r="BG44" i="5"/>
  <c r="BG64" i="5"/>
  <c r="BL7" i="6"/>
  <c r="T81" i="6"/>
  <c r="T17" i="6"/>
  <c r="T83" i="6" s="1"/>
  <c r="U44" i="6"/>
  <c r="BF81" i="6"/>
  <c r="BG48" i="6"/>
  <c r="V83" i="5"/>
  <c r="V57" i="5"/>
  <c r="BG20" i="5"/>
  <c r="BF31" i="5"/>
  <c r="BF77" i="5" s="1"/>
  <c r="BF56" i="5"/>
  <c r="BG56" i="5" s="1"/>
  <c r="BG58" i="5"/>
  <c r="BI72" i="6"/>
  <c r="BI74" i="6"/>
  <c r="BH67" i="6"/>
  <c r="BI60" i="6"/>
  <c r="BI62" i="6"/>
  <c r="BH57" i="6"/>
  <c r="BI42" i="6"/>
  <c r="BI38" i="6"/>
  <c r="BH51" i="6"/>
  <c r="BI44" i="6"/>
  <c r="BI46" i="6"/>
  <c r="BI40" i="6"/>
  <c r="BI48" i="6"/>
  <c r="BI26" i="6"/>
  <c r="BI20" i="6"/>
  <c r="BI22" i="6"/>
  <c r="W38" i="5"/>
  <c r="W52" i="5"/>
  <c r="V50" i="5"/>
  <c r="W50" i="5" s="1"/>
  <c r="BC76" i="5"/>
  <c r="T82" i="5"/>
  <c r="U16" i="5"/>
  <c r="BG18" i="5"/>
  <c r="BF16" i="5"/>
  <c r="BF76" i="5" s="1"/>
  <c r="T50" i="6"/>
  <c r="U50" i="6" s="1"/>
  <c r="U52" i="6"/>
  <c r="T83" i="5"/>
  <c r="BF80" i="6"/>
  <c r="BG80" i="6" s="1"/>
  <c r="BG12" i="6"/>
  <c r="BG28" i="6"/>
  <c r="BG36" i="6"/>
  <c r="BF57" i="6"/>
  <c r="BG52" i="6"/>
  <c r="BF50" i="6"/>
  <c r="BG50" i="6" s="1"/>
  <c r="BG74" i="6"/>
  <c r="BD82" i="6"/>
  <c r="BE16" i="6"/>
  <c r="V81" i="5"/>
  <c r="BD83" i="5"/>
  <c r="U20" i="6"/>
  <c r="W72" i="6"/>
  <c r="W74" i="6"/>
  <c r="V67" i="6"/>
  <c r="W60" i="6"/>
  <c r="W64" i="6"/>
  <c r="W46" i="6"/>
  <c r="W40" i="6"/>
  <c r="W54" i="6"/>
  <c r="W48" i="6"/>
  <c r="W38" i="6"/>
  <c r="W28" i="6"/>
  <c r="W24" i="6"/>
  <c r="W36" i="6"/>
  <c r="W26" i="6"/>
  <c r="W20" i="6"/>
  <c r="W14" i="6"/>
  <c r="BG14" i="6"/>
  <c r="BF31" i="6"/>
  <c r="BF67" i="6"/>
  <c r="W48" i="5"/>
  <c r="W68" i="5"/>
  <c r="V66" i="5"/>
  <c r="BL7" i="5"/>
  <c r="U56" i="5"/>
  <c r="BG26" i="5"/>
  <c r="BF30" i="5"/>
  <c r="BG30" i="5" s="1"/>
  <c r="BG32" i="5"/>
  <c r="R82" i="6"/>
  <c r="S82" i="6" s="1"/>
  <c r="S16" i="6"/>
  <c r="U18" i="6"/>
  <c r="T16" i="6"/>
  <c r="U32" i="6"/>
  <c r="T30" i="6"/>
  <c r="U30" i="6" s="1"/>
  <c r="BE76" i="6"/>
  <c r="BF30" i="6"/>
  <c r="BF76" i="6" s="1"/>
  <c r="BG32" i="6"/>
  <c r="BG24" i="6"/>
  <c r="BG60" i="6"/>
  <c r="BG62" i="6"/>
  <c r="W18" i="5"/>
  <c r="V16" i="5"/>
  <c r="W22" i="5"/>
  <c r="W44" i="5"/>
  <c r="V67" i="5"/>
  <c r="V77" i="5" s="1"/>
  <c r="V88" i="5" s="1"/>
  <c r="BI44" i="5"/>
  <c r="BI40" i="5"/>
  <c r="BI64" i="5"/>
  <c r="BH31" i="5"/>
  <c r="BI38" i="5"/>
  <c r="BI26" i="5"/>
  <c r="BI14" i="5"/>
  <c r="BI46" i="5"/>
  <c r="BI34" i="5"/>
  <c r="BI22" i="5"/>
  <c r="BI36" i="5"/>
  <c r="BE80" i="5"/>
  <c r="BD83" i="6"/>
  <c r="BG14" i="5"/>
  <c r="BG54" i="5"/>
  <c r="T80" i="6"/>
  <c r="U80" i="6" s="1"/>
  <c r="T76" i="6"/>
  <c r="U12" i="6"/>
  <c r="U26" i="6"/>
  <c r="U68" i="6"/>
  <c r="T66" i="6"/>
  <c r="U66" i="6" s="1"/>
  <c r="Z7" i="6"/>
  <c r="BF17" i="6"/>
  <c r="BF83" i="6" s="1"/>
  <c r="BG72" i="6"/>
  <c r="W20" i="5"/>
  <c r="W40" i="5"/>
  <c r="V30" i="5"/>
  <c r="W30" i="5" s="1"/>
  <c r="W32" i="5"/>
  <c r="W72" i="5"/>
  <c r="W62" i="5"/>
  <c r="U80" i="5"/>
  <c r="BD76" i="5"/>
  <c r="BE76" i="5" s="1"/>
  <c r="U30" i="5"/>
  <c r="BG68" i="5"/>
  <c r="BF66" i="5"/>
  <c r="BG66" i="5" s="1"/>
  <c r="BG72" i="5"/>
  <c r="BG76" i="5" l="1"/>
  <c r="U76" i="6"/>
  <c r="BI24" i="5"/>
  <c r="BI28" i="5"/>
  <c r="BH50" i="5"/>
  <c r="BI52" i="5"/>
  <c r="BI54" i="5"/>
  <c r="V81" i="6"/>
  <c r="V30" i="6"/>
  <c r="W32" i="6"/>
  <c r="V51" i="6"/>
  <c r="BI32" i="6"/>
  <c r="BH30" i="6"/>
  <c r="BI54" i="6"/>
  <c r="T77" i="6"/>
  <c r="F88" i="6" s="1"/>
  <c r="X17" i="5"/>
  <c r="Y22" i="5"/>
  <c r="X57" i="5"/>
  <c r="BH80" i="5"/>
  <c r="BI12" i="5"/>
  <c r="BH17" i="5"/>
  <c r="X51" i="6"/>
  <c r="Y54" i="6"/>
  <c r="Y38" i="6"/>
  <c r="Y44" i="6"/>
  <c r="Y46" i="6"/>
  <c r="Y34" i="6"/>
  <c r="Y28" i="6"/>
  <c r="Y22" i="6"/>
  <c r="Y14" i="6"/>
  <c r="BH57" i="5"/>
  <c r="BI42" i="5"/>
  <c r="BI72" i="5"/>
  <c r="V31" i="6"/>
  <c r="W34" i="6"/>
  <c r="W42" i="6"/>
  <c r="W62" i="6"/>
  <c r="BE82" i="6"/>
  <c r="U82" i="5"/>
  <c r="BI24" i="6"/>
  <c r="BF83" i="5"/>
  <c r="BG56" i="6"/>
  <c r="X31" i="5"/>
  <c r="Y64" i="5"/>
  <c r="W66" i="5"/>
  <c r="AV87" i="5"/>
  <c r="BH66" i="6"/>
  <c r="BI66" i="6" s="1"/>
  <c r="BI68" i="6"/>
  <c r="X80" i="5"/>
  <c r="Y12" i="5"/>
  <c r="BH51" i="5"/>
  <c r="BG30" i="6"/>
  <c r="W22" i="6"/>
  <c r="BI18" i="6"/>
  <c r="BH16" i="6"/>
  <c r="BI34" i="6"/>
  <c r="BH31" i="6"/>
  <c r="BH56" i="6"/>
  <c r="BI56" i="6" s="1"/>
  <c r="BI58" i="6"/>
  <c r="BJ67" i="6"/>
  <c r="BK60" i="6"/>
  <c r="BJ51" i="6"/>
  <c r="BK38" i="6"/>
  <c r="BK46" i="6"/>
  <c r="BK40" i="6"/>
  <c r="BK42" i="6"/>
  <c r="BJ31" i="6"/>
  <c r="BK14" i="6"/>
  <c r="BK20" i="6"/>
  <c r="BK22" i="6"/>
  <c r="BF82" i="6"/>
  <c r="BG82" i="6" s="1"/>
  <c r="BG16" i="6"/>
  <c r="Y32" i="5"/>
  <c r="X30" i="5"/>
  <c r="Y30" i="5" s="1"/>
  <c r="Y58" i="5"/>
  <c r="X56" i="5"/>
  <c r="Y56" i="5" s="1"/>
  <c r="BH66" i="5"/>
  <c r="BI68" i="5"/>
  <c r="BI18" i="5"/>
  <c r="BH16" i="5"/>
  <c r="BI20" i="5"/>
  <c r="BI48" i="5"/>
  <c r="BH67" i="5"/>
  <c r="BH77" i="5" s="1"/>
  <c r="BB88" i="5" s="1"/>
  <c r="W18" i="6"/>
  <c r="V16" i="6"/>
  <c r="W44" i="6"/>
  <c r="BH80" i="6"/>
  <c r="BI12" i="6"/>
  <c r="BI36" i="6"/>
  <c r="BI64" i="6"/>
  <c r="BF77" i="6"/>
  <c r="X81" i="5"/>
  <c r="Y40" i="5"/>
  <c r="Y54" i="5"/>
  <c r="X67" i="5"/>
  <c r="X77" i="5" s="1"/>
  <c r="BE82" i="5"/>
  <c r="BH81" i="5"/>
  <c r="BH30" i="5"/>
  <c r="BI30" i="5" s="1"/>
  <c r="BI32" i="5"/>
  <c r="BI74" i="5"/>
  <c r="V82" i="5"/>
  <c r="W82" i="5" s="1"/>
  <c r="W16" i="5"/>
  <c r="W52" i="6"/>
  <c r="V50" i="6"/>
  <c r="W50" i="6" s="1"/>
  <c r="BI14" i="6"/>
  <c r="BI28" i="6"/>
  <c r="BI52" i="6"/>
  <c r="BH50" i="6"/>
  <c r="BI50" i="6" s="1"/>
  <c r="W80" i="5"/>
  <c r="Y52" i="5"/>
  <c r="X50" i="5"/>
  <c r="Y50" i="5" s="1"/>
  <c r="AF65" i="5"/>
  <c r="AF49" i="5"/>
  <c r="AF73" i="5"/>
  <c r="AF55" i="5"/>
  <c r="AF75" i="5"/>
  <c r="AF61" i="5"/>
  <c r="AF43" i="5"/>
  <c r="AF39" i="5"/>
  <c r="AF29" i="5"/>
  <c r="AF41" i="5"/>
  <c r="AF63" i="5"/>
  <c r="AF37" i="5"/>
  <c r="AF27" i="5"/>
  <c r="AF45" i="5"/>
  <c r="AF15" i="5"/>
  <c r="AF23" i="5"/>
  <c r="AF47" i="5"/>
  <c r="AF25" i="5"/>
  <c r="AF35" i="5"/>
  <c r="AF21" i="5"/>
  <c r="BH56" i="5"/>
  <c r="BI56" i="5" s="1"/>
  <c r="BI58" i="5"/>
  <c r="V80" i="6"/>
  <c r="W80" i="6" s="1"/>
  <c r="W12" i="6"/>
  <c r="V56" i="6"/>
  <c r="W58" i="6"/>
  <c r="V66" i="6"/>
  <c r="W66" i="6" s="1"/>
  <c r="W68" i="6"/>
  <c r="BF82" i="5"/>
  <c r="BG82" i="5" s="1"/>
  <c r="BG16" i="5"/>
  <c r="V76" i="5"/>
  <c r="Y28" i="5"/>
  <c r="Y72" i="5"/>
  <c r="BI62" i="5"/>
  <c r="BI60" i="5"/>
  <c r="T82" i="6"/>
  <c r="U82" i="6" s="1"/>
  <c r="U16" i="6"/>
  <c r="BK74" i="5"/>
  <c r="BJ67" i="5"/>
  <c r="BK62" i="5"/>
  <c r="BK72" i="5"/>
  <c r="BK42" i="5"/>
  <c r="BK22" i="5"/>
  <c r="BK28" i="5"/>
  <c r="BK24" i="5"/>
  <c r="BK34" i="5"/>
  <c r="V17" i="6"/>
  <c r="V83" i="6" s="1"/>
  <c r="V57" i="6"/>
  <c r="BH81" i="6"/>
  <c r="BH17" i="6"/>
  <c r="BH83" i="6" s="1"/>
  <c r="F87" i="6"/>
  <c r="BG66" i="6"/>
  <c r="Y18" i="5"/>
  <c r="X16" i="5"/>
  <c r="Y60" i="5"/>
  <c r="X66" i="5"/>
  <c r="Y66" i="5" s="1"/>
  <c r="Y68" i="5"/>
  <c r="X82" i="5" l="1"/>
  <c r="Y16" i="5"/>
  <c r="BK32" i="5"/>
  <c r="BJ30" i="5"/>
  <c r="BJ17" i="5"/>
  <c r="BK46" i="5"/>
  <c r="BK54" i="5"/>
  <c r="BJ66" i="5"/>
  <c r="BK66" i="5" s="1"/>
  <c r="BK68" i="5"/>
  <c r="Z31" i="5"/>
  <c r="AF31" i="5" s="1"/>
  <c r="AF33" i="5"/>
  <c r="AA46" i="5"/>
  <c r="AF46" i="5"/>
  <c r="AG46" i="5" s="1"/>
  <c r="AA62" i="5"/>
  <c r="AF62" i="5"/>
  <c r="AG62" i="5" s="1"/>
  <c r="Z57" i="5"/>
  <c r="AF57" i="5" s="1"/>
  <c r="AF59" i="5"/>
  <c r="BI80" i="6"/>
  <c r="BJ80" i="6"/>
  <c r="BK12" i="6"/>
  <c r="BJ56" i="6"/>
  <c r="BK58" i="6"/>
  <c r="Y48" i="6"/>
  <c r="Y64" i="6"/>
  <c r="BI80" i="5"/>
  <c r="BJ56" i="5"/>
  <c r="BK58" i="5"/>
  <c r="BK60" i="5"/>
  <c r="BJ51" i="5"/>
  <c r="AA22" i="5"/>
  <c r="AF22" i="5"/>
  <c r="AG22" i="5" s="1"/>
  <c r="AA14" i="5"/>
  <c r="AF14" i="5"/>
  <c r="AG14" i="5" s="1"/>
  <c r="AA26" i="5"/>
  <c r="AF26" i="5"/>
  <c r="AG26" i="5" s="1"/>
  <c r="AA38" i="5"/>
  <c r="AF38" i="5"/>
  <c r="AG38" i="5" s="1"/>
  <c r="AA72" i="5"/>
  <c r="AF72" i="5"/>
  <c r="AG72" i="5" s="1"/>
  <c r="AF75" i="6"/>
  <c r="AF65" i="6"/>
  <c r="AF73" i="6"/>
  <c r="AF63" i="6"/>
  <c r="AF61" i="6"/>
  <c r="AF55" i="6"/>
  <c r="AF41" i="6"/>
  <c r="AF49" i="6"/>
  <c r="AF43" i="6"/>
  <c r="AF45" i="6"/>
  <c r="AF39" i="6"/>
  <c r="AF47" i="6"/>
  <c r="AF35" i="6"/>
  <c r="AF25" i="6"/>
  <c r="AF37" i="6"/>
  <c r="AF27" i="6"/>
  <c r="AF23" i="6"/>
  <c r="AF29" i="6"/>
  <c r="AF15" i="6"/>
  <c r="AF21" i="6"/>
  <c r="BK24" i="6"/>
  <c r="BJ30" i="6"/>
  <c r="BK30" i="6" s="1"/>
  <c r="BK32" i="6"/>
  <c r="BJ57" i="6"/>
  <c r="BJ66" i="6"/>
  <c r="BK66" i="6" s="1"/>
  <c r="BK68" i="6"/>
  <c r="X76" i="5"/>
  <c r="Y76" i="5" s="1"/>
  <c r="X80" i="6"/>
  <c r="Y12" i="6"/>
  <c r="Y20" i="6"/>
  <c r="Y36" i="6"/>
  <c r="X57" i="6"/>
  <c r="X67" i="6"/>
  <c r="BK48" i="5"/>
  <c r="BK44" i="5"/>
  <c r="BJ31" i="5"/>
  <c r="Z30" i="5"/>
  <c r="AA32" i="5"/>
  <c r="AF32" i="5"/>
  <c r="AG32" i="5" s="1"/>
  <c r="Z50" i="5"/>
  <c r="AA52" i="5"/>
  <c r="AF52" i="5"/>
  <c r="AA20" i="5"/>
  <c r="AF20" i="5"/>
  <c r="AG20" i="5" s="1"/>
  <c r="AA36" i="5"/>
  <c r="AF36" i="5"/>
  <c r="AG36" i="5" s="1"/>
  <c r="Z51" i="5"/>
  <c r="AF51" i="5" s="1"/>
  <c r="AF53" i="5"/>
  <c r="V82" i="6"/>
  <c r="W82" i="6" s="1"/>
  <c r="W16" i="6"/>
  <c r="Y80" i="5"/>
  <c r="Y18" i="6"/>
  <c r="X16" i="6"/>
  <c r="X66" i="6"/>
  <c r="Y68" i="6"/>
  <c r="W30" i="6"/>
  <c r="BK18" i="5"/>
  <c r="BJ16" i="5"/>
  <c r="W56" i="6"/>
  <c r="AA18" i="5"/>
  <c r="Z16" i="5"/>
  <c r="AF18" i="5"/>
  <c r="AA44" i="5"/>
  <c r="AF44" i="5"/>
  <c r="AG44" i="5" s="1"/>
  <c r="AA48" i="5"/>
  <c r="AF48" i="5"/>
  <c r="AG48" i="5" s="1"/>
  <c r="AA64" i="5"/>
  <c r="AF64" i="5"/>
  <c r="AG64" i="5" s="1"/>
  <c r="BJ17" i="6"/>
  <c r="BJ83" i="6" s="1"/>
  <c r="BK34" i="6"/>
  <c r="BK44" i="6"/>
  <c r="BK62" i="6"/>
  <c r="BK74" i="6"/>
  <c r="BH82" i="6"/>
  <c r="BI82" i="6" s="1"/>
  <c r="BI16" i="6"/>
  <c r="BN75" i="6"/>
  <c r="BN65" i="6"/>
  <c r="BN63" i="6"/>
  <c r="BN73" i="6"/>
  <c r="BN61" i="6"/>
  <c r="BN47" i="6"/>
  <c r="BN41" i="6"/>
  <c r="BN55" i="6"/>
  <c r="BN49" i="6"/>
  <c r="BN37" i="6"/>
  <c r="BN43" i="6"/>
  <c r="BN45" i="6"/>
  <c r="BN39" i="6"/>
  <c r="BN29" i="6"/>
  <c r="BN35" i="6"/>
  <c r="BN25" i="6"/>
  <c r="BN27" i="6"/>
  <c r="BN23" i="6"/>
  <c r="BN21" i="6"/>
  <c r="BN15" i="6"/>
  <c r="X17" i="6"/>
  <c r="Y24" i="6"/>
  <c r="X56" i="6"/>
  <c r="Y56" i="6" s="1"/>
  <c r="Y58" i="6"/>
  <c r="Y74" i="6"/>
  <c r="X83" i="5"/>
  <c r="V77" i="6"/>
  <c r="V88" i="6" s="1"/>
  <c r="BK64" i="5"/>
  <c r="AA24" i="5"/>
  <c r="AF24" i="5"/>
  <c r="AG24" i="5" s="1"/>
  <c r="AA28" i="5"/>
  <c r="AF28" i="5"/>
  <c r="AG28" i="5" s="1"/>
  <c r="Z56" i="5"/>
  <c r="AA58" i="5"/>
  <c r="AF58" i="5"/>
  <c r="AG58" i="5" s="1"/>
  <c r="Z67" i="5"/>
  <c r="AF67" i="5" s="1"/>
  <c r="AF69" i="5"/>
  <c r="BI66" i="5"/>
  <c r="BJ81" i="6"/>
  <c r="BJ77" i="6"/>
  <c r="BF88" i="6" s="1"/>
  <c r="BK26" i="6"/>
  <c r="BK28" i="6"/>
  <c r="BK72" i="6"/>
  <c r="X31" i="6"/>
  <c r="Y40" i="6"/>
  <c r="BJ80" i="5"/>
  <c r="BK12" i="5"/>
  <c r="BK14" i="5"/>
  <c r="BK26" i="5"/>
  <c r="BK36" i="5"/>
  <c r="W76" i="5"/>
  <c r="V87" i="5"/>
  <c r="V76" i="6"/>
  <c r="Z80" i="5"/>
  <c r="AA12" i="5"/>
  <c r="AF12" i="5"/>
  <c r="AA40" i="5"/>
  <c r="AF40" i="5"/>
  <c r="AG40" i="5" s="1"/>
  <c r="Z66" i="5"/>
  <c r="AA68" i="5"/>
  <c r="AF68" i="5"/>
  <c r="AG68" i="5" s="1"/>
  <c r="AA60" i="5"/>
  <c r="AF60" i="5"/>
  <c r="AG60" i="5" s="1"/>
  <c r="BK48" i="6"/>
  <c r="BK52" i="6"/>
  <c r="BJ50" i="6"/>
  <c r="BK50" i="6" s="1"/>
  <c r="BN63" i="5"/>
  <c r="BN65" i="5"/>
  <c r="BN49" i="5"/>
  <c r="BN75" i="5"/>
  <c r="BN61" i="5"/>
  <c r="BN55" i="5"/>
  <c r="BN37" i="5"/>
  <c r="BN73" i="5"/>
  <c r="BN45" i="5"/>
  <c r="BN39" i="5"/>
  <c r="BN35" i="5"/>
  <c r="BN25" i="5"/>
  <c r="BN47" i="5"/>
  <c r="BN41" i="5"/>
  <c r="BN23" i="5"/>
  <c r="BN29" i="5"/>
  <c r="BN21" i="5"/>
  <c r="BN15" i="5"/>
  <c r="BN43" i="5"/>
  <c r="BN27" i="5"/>
  <c r="X77" i="6"/>
  <c r="X81" i="6"/>
  <c r="Y42" i="6"/>
  <c r="Y62" i="6"/>
  <c r="BH83" i="5"/>
  <c r="BJ50" i="5"/>
  <c r="BK50" i="5" s="1"/>
  <c r="BK52" i="5"/>
  <c r="Z17" i="5"/>
  <c r="Z77" i="5" s="1"/>
  <c r="AF19" i="5"/>
  <c r="Z81" i="5"/>
  <c r="AF81" i="5" s="1"/>
  <c r="AF13" i="5"/>
  <c r="AA34" i="5"/>
  <c r="AF34" i="5"/>
  <c r="AG34" i="5" s="1"/>
  <c r="AA74" i="5"/>
  <c r="AF74" i="5"/>
  <c r="AG74" i="5" s="1"/>
  <c r="X30" i="6"/>
  <c r="Y30" i="6" s="1"/>
  <c r="Y32" i="6"/>
  <c r="BI30" i="6"/>
  <c r="BG76" i="6"/>
  <c r="BJ77" i="5"/>
  <c r="BF88" i="5" s="1"/>
  <c r="BJ81" i="5"/>
  <c r="BH77" i="6"/>
  <c r="BB88" i="6" s="1"/>
  <c r="BK20" i="5"/>
  <c r="BK38" i="5"/>
  <c r="BK40" i="5"/>
  <c r="BJ57" i="5"/>
  <c r="AA42" i="5"/>
  <c r="AF42" i="5"/>
  <c r="AG42" i="5" s="1"/>
  <c r="AA54" i="5"/>
  <c r="AF54" i="5"/>
  <c r="AG54" i="5" s="1"/>
  <c r="BH76" i="6"/>
  <c r="BH82" i="5"/>
  <c r="BI82" i="5" s="1"/>
  <c r="BI16" i="5"/>
  <c r="BK18" i="6"/>
  <c r="BJ16" i="6"/>
  <c r="BK36" i="6"/>
  <c r="BK64" i="6"/>
  <c r="BK54" i="6"/>
  <c r="Y26" i="6"/>
  <c r="Y52" i="6"/>
  <c r="X50" i="6"/>
  <c r="Y50" i="6" s="1"/>
  <c r="Y60" i="6"/>
  <c r="Y72" i="6"/>
  <c r="BH76" i="5"/>
  <c r="BI50" i="5"/>
  <c r="Z88" i="5" l="1"/>
  <c r="AF77" i="5"/>
  <c r="BI76" i="5"/>
  <c r="BB87" i="5"/>
  <c r="BJ82" i="6"/>
  <c r="BK82" i="6" s="1"/>
  <c r="BK16" i="6"/>
  <c r="BM24" i="5"/>
  <c r="BN24" i="5"/>
  <c r="BO24" i="5" s="1"/>
  <c r="BM42" i="5"/>
  <c r="BN42" i="5"/>
  <c r="BO42" i="5" s="1"/>
  <c r="BM22" i="5"/>
  <c r="BN22" i="5"/>
  <c r="BO22" i="5" s="1"/>
  <c r="BL30" i="5"/>
  <c r="BM32" i="5"/>
  <c r="BN32" i="5"/>
  <c r="BM60" i="5"/>
  <c r="BN60" i="5"/>
  <c r="BO60" i="5" s="1"/>
  <c r="BL57" i="5"/>
  <c r="BN57" i="5" s="1"/>
  <c r="BN59" i="5"/>
  <c r="BL80" i="6"/>
  <c r="BM12" i="6"/>
  <c r="BN12" i="6"/>
  <c r="BL30" i="6"/>
  <c r="BM32" i="6"/>
  <c r="BN32" i="6"/>
  <c r="BO32" i="6" s="1"/>
  <c r="BM34" i="6"/>
  <c r="BN34" i="6"/>
  <c r="BO34" i="6" s="1"/>
  <c r="BL67" i="6"/>
  <c r="BN67" i="6" s="1"/>
  <c r="BN69" i="6"/>
  <c r="Z80" i="6"/>
  <c r="AA12" i="6"/>
  <c r="AF12" i="6"/>
  <c r="AG12" i="6" s="1"/>
  <c r="AA34" i="6"/>
  <c r="AF34" i="6"/>
  <c r="AG34" i="6" s="1"/>
  <c r="AA36" i="6"/>
  <c r="AF36" i="6"/>
  <c r="AG36" i="6" s="1"/>
  <c r="AA38" i="6"/>
  <c r="AF38" i="6"/>
  <c r="AG38" i="6" s="1"/>
  <c r="AA62" i="6"/>
  <c r="AF62" i="6"/>
  <c r="AG62" i="6" s="1"/>
  <c r="BL81" i="5"/>
  <c r="BN81" i="5" s="1"/>
  <c r="BN13" i="5"/>
  <c r="BM28" i="5"/>
  <c r="BN28" i="5"/>
  <c r="BO28" i="5" s="1"/>
  <c r="BM44" i="5"/>
  <c r="BN44" i="5"/>
  <c r="BO44" i="5" s="1"/>
  <c r="BL31" i="5"/>
  <c r="BN31" i="5" s="1"/>
  <c r="BN33" i="5"/>
  <c r="BM52" i="5"/>
  <c r="BL50" i="5"/>
  <c r="BN52" i="5"/>
  <c r="BO52" i="5" s="1"/>
  <c r="AG12" i="5"/>
  <c r="BL17" i="6"/>
  <c r="BN19" i="6"/>
  <c r="BL31" i="6"/>
  <c r="BN31" i="6" s="1"/>
  <c r="BN33" i="6"/>
  <c r="BM42" i="6"/>
  <c r="BN42" i="6"/>
  <c r="BO42" i="6" s="1"/>
  <c r="BM46" i="6"/>
  <c r="BN46" i="6"/>
  <c r="BO46" i="6" s="1"/>
  <c r="BM52" i="6"/>
  <c r="BL50" i="6"/>
  <c r="BN52" i="6"/>
  <c r="BO52" i="6" s="1"/>
  <c r="BM74" i="6"/>
  <c r="BN74" i="6"/>
  <c r="BO74" i="6" s="1"/>
  <c r="AG18" i="5"/>
  <c r="Y66" i="6"/>
  <c r="Z81" i="6"/>
  <c r="AF81" i="6" s="1"/>
  <c r="AF13" i="6"/>
  <c r="AA28" i="6"/>
  <c r="AF28" i="6"/>
  <c r="AG28" i="6" s="1"/>
  <c r="AA74" i="6"/>
  <c r="AF74" i="6"/>
  <c r="AG74" i="6" s="1"/>
  <c r="BM14" i="5"/>
  <c r="BN14" i="5"/>
  <c r="BO14" i="5" s="1"/>
  <c r="BM34" i="5"/>
  <c r="BN34" i="5"/>
  <c r="BO34" i="5" s="1"/>
  <c r="BL51" i="5"/>
  <c r="BN51" i="5" s="1"/>
  <c r="BN53" i="5"/>
  <c r="AA56" i="5"/>
  <c r="AF56" i="5"/>
  <c r="AG56" i="5" s="1"/>
  <c r="BM26" i="6"/>
  <c r="BN26" i="6"/>
  <c r="BO26" i="6" s="1"/>
  <c r="BM22" i="6"/>
  <c r="BN22" i="6"/>
  <c r="BO22" i="6" s="1"/>
  <c r="BL51" i="6"/>
  <c r="BN51" i="6" s="1"/>
  <c r="BN53" i="6"/>
  <c r="Z82" i="5"/>
  <c r="AA16" i="5"/>
  <c r="AF16" i="5"/>
  <c r="AG16" i="5" s="1"/>
  <c r="X82" i="6"/>
  <c r="Y16" i="6"/>
  <c r="AA30" i="5"/>
  <c r="AF30" i="5"/>
  <c r="AG30" i="5" s="1"/>
  <c r="Z31" i="6"/>
  <c r="AF31" i="6" s="1"/>
  <c r="AF33" i="6"/>
  <c r="AA60" i="6"/>
  <c r="AF60" i="6"/>
  <c r="AG60" i="6" s="1"/>
  <c r="BK56" i="6"/>
  <c r="BI76" i="6"/>
  <c r="BB87" i="6"/>
  <c r="Z83" i="5"/>
  <c r="AF83" i="5" s="1"/>
  <c r="AF17" i="5"/>
  <c r="BM18" i="5"/>
  <c r="BL16" i="5"/>
  <c r="BN18" i="5"/>
  <c r="BO18" i="5" s="1"/>
  <c r="BM20" i="5"/>
  <c r="BN20" i="5"/>
  <c r="BO20" i="5" s="1"/>
  <c r="BM48" i="5"/>
  <c r="BN48" i="5"/>
  <c r="BO48" i="5" s="1"/>
  <c r="BM68" i="5"/>
  <c r="BL66" i="5"/>
  <c r="BN68" i="5"/>
  <c r="Z76" i="5"/>
  <c r="BL81" i="6"/>
  <c r="BN81" i="6" s="1"/>
  <c r="BN13" i="6"/>
  <c r="BM28" i="6"/>
  <c r="BN28" i="6"/>
  <c r="BO28" i="6" s="1"/>
  <c r="BM60" i="6"/>
  <c r="BN60" i="6"/>
  <c r="BO60" i="6" s="1"/>
  <c r="BM62" i="6"/>
  <c r="BN62" i="6"/>
  <c r="BO62" i="6" s="1"/>
  <c r="Y80" i="6"/>
  <c r="AA14" i="6"/>
  <c r="AF14" i="6"/>
  <c r="AG14" i="6" s="1"/>
  <c r="AA40" i="6"/>
  <c r="AF40" i="6"/>
  <c r="AG40" i="6" s="1"/>
  <c r="AA52" i="6"/>
  <c r="Z50" i="6"/>
  <c r="AF52" i="6"/>
  <c r="AA54" i="6"/>
  <c r="AF54" i="6"/>
  <c r="AG54" i="6" s="1"/>
  <c r="BJ83" i="5"/>
  <c r="BL80" i="5"/>
  <c r="BM12" i="5"/>
  <c r="BN12" i="5"/>
  <c r="BO12" i="5" s="1"/>
  <c r="BM54" i="5"/>
  <c r="BN54" i="5"/>
  <c r="BO54" i="5" s="1"/>
  <c r="BM40" i="5"/>
  <c r="BN40" i="5"/>
  <c r="BO40" i="5" s="1"/>
  <c r="BM46" i="5"/>
  <c r="BN46" i="5"/>
  <c r="BO46" i="5" s="1"/>
  <c r="BM36" i="5"/>
  <c r="BN36" i="5"/>
  <c r="BO36" i="5" s="1"/>
  <c r="BL67" i="5"/>
  <c r="BN67" i="5" s="1"/>
  <c r="BN69" i="5"/>
  <c r="AA80" i="5"/>
  <c r="AF80" i="5"/>
  <c r="AG80" i="5" s="1"/>
  <c r="BK80" i="5"/>
  <c r="BM20" i="6"/>
  <c r="BN20" i="6"/>
  <c r="BO20" i="6" s="1"/>
  <c r="BM38" i="6"/>
  <c r="BN38" i="6"/>
  <c r="BO38" i="6" s="1"/>
  <c r="BM48" i="6"/>
  <c r="BN48" i="6"/>
  <c r="BO48" i="6" s="1"/>
  <c r="X76" i="6"/>
  <c r="Y76" i="6" s="1"/>
  <c r="Z17" i="6"/>
  <c r="Z77" i="6" s="1"/>
  <c r="AF19" i="6"/>
  <c r="AA22" i="6"/>
  <c r="AF22" i="6"/>
  <c r="AG22" i="6" s="1"/>
  <c r="Z30" i="6"/>
  <c r="AA32" i="6"/>
  <c r="AF32" i="6"/>
  <c r="AG32" i="6" s="1"/>
  <c r="AA42" i="6"/>
  <c r="AF42" i="6"/>
  <c r="AG42" i="6" s="1"/>
  <c r="Z57" i="6"/>
  <c r="AF57" i="6" s="1"/>
  <c r="AF59" i="6"/>
  <c r="AA72" i="6"/>
  <c r="AF72" i="6"/>
  <c r="AG72" i="6" s="1"/>
  <c r="BJ76" i="6"/>
  <c r="BK30" i="5"/>
  <c r="BL17" i="5"/>
  <c r="BN19" i="5"/>
  <c r="BM72" i="5"/>
  <c r="BN72" i="5"/>
  <c r="BO72" i="5" s="1"/>
  <c r="BM64" i="5"/>
  <c r="BN64" i="5"/>
  <c r="BO64" i="5" s="1"/>
  <c r="BM62" i="5"/>
  <c r="BN62" i="5"/>
  <c r="BO62" i="5" s="1"/>
  <c r="W76" i="6"/>
  <c r="V87" i="6"/>
  <c r="BJ76" i="5"/>
  <c r="BM18" i="6"/>
  <c r="BL16" i="6"/>
  <c r="BN18" i="6"/>
  <c r="BO18" i="6" s="1"/>
  <c r="BM36" i="6"/>
  <c r="BN36" i="6"/>
  <c r="BO36" i="6" s="1"/>
  <c r="BM44" i="6"/>
  <c r="BN44" i="6"/>
  <c r="BO44" i="6" s="1"/>
  <c r="BM64" i="6"/>
  <c r="BN64" i="6"/>
  <c r="BO64" i="6" s="1"/>
  <c r="BJ82" i="5"/>
  <c r="BK82" i="5" s="1"/>
  <c r="BK16" i="5"/>
  <c r="AG52" i="5"/>
  <c r="AA20" i="6"/>
  <c r="AF20" i="6"/>
  <c r="AG20" i="6" s="1"/>
  <c r="AA24" i="6"/>
  <c r="AF24" i="6"/>
  <c r="AG24" i="6" s="1"/>
  <c r="AA46" i="6"/>
  <c r="AF46" i="6"/>
  <c r="AG46" i="6" s="1"/>
  <c r="AA64" i="6"/>
  <c r="AF64" i="6"/>
  <c r="AG64" i="6" s="1"/>
  <c r="Z67" i="6"/>
  <c r="AF67" i="6" s="1"/>
  <c r="AF69" i="6"/>
  <c r="BK56" i="5"/>
  <c r="BK80" i="6"/>
  <c r="BM26" i="5"/>
  <c r="BN26" i="5"/>
  <c r="BO26" i="5" s="1"/>
  <c r="BM38" i="5"/>
  <c r="BN38" i="5"/>
  <c r="BO38" i="5" s="1"/>
  <c r="AA66" i="5"/>
  <c r="AF66" i="5"/>
  <c r="AG66" i="5" s="1"/>
  <c r="X83" i="6"/>
  <c r="BM24" i="6"/>
  <c r="BN24" i="6"/>
  <c r="BO24" i="6" s="1"/>
  <c r="BM54" i="6"/>
  <c r="BN54" i="6"/>
  <c r="BO54" i="6" s="1"/>
  <c r="BL56" i="6"/>
  <c r="BM58" i="6"/>
  <c r="BN58" i="6"/>
  <c r="BM72" i="6"/>
  <c r="BN72" i="6"/>
  <c r="BO72" i="6" s="1"/>
  <c r="AA26" i="6"/>
  <c r="AF26" i="6"/>
  <c r="AG26" i="6" s="1"/>
  <c r="AA44" i="6"/>
  <c r="AF44" i="6"/>
  <c r="AG44" i="6" s="1"/>
  <c r="AA48" i="6"/>
  <c r="AF48" i="6"/>
  <c r="AG48" i="6" s="1"/>
  <c r="Z51" i="6"/>
  <c r="AF51" i="6" s="1"/>
  <c r="AF53" i="6"/>
  <c r="AA68" i="6"/>
  <c r="Z66" i="6"/>
  <c r="AF68" i="6"/>
  <c r="BM74" i="5"/>
  <c r="BN74" i="5"/>
  <c r="BO74" i="5" s="1"/>
  <c r="BM58" i="5"/>
  <c r="BL56" i="5"/>
  <c r="BL76" i="5" s="1"/>
  <c r="BN58" i="5"/>
  <c r="BO58" i="5" s="1"/>
  <c r="BM14" i="6"/>
  <c r="BN14" i="6"/>
  <c r="BO14" i="6" s="1"/>
  <c r="BM40" i="6"/>
  <c r="BN40" i="6"/>
  <c r="BO40" i="6" s="1"/>
  <c r="BL57" i="6"/>
  <c r="BN57" i="6" s="1"/>
  <c r="BN59" i="6"/>
  <c r="BL66" i="6"/>
  <c r="BM68" i="6"/>
  <c r="BN68" i="6"/>
  <c r="BO68" i="6" s="1"/>
  <c r="AA50" i="5"/>
  <c r="AF50" i="5"/>
  <c r="AG50" i="5" s="1"/>
  <c r="AA18" i="6"/>
  <c r="Z16" i="6"/>
  <c r="Z76" i="6" s="1"/>
  <c r="AF18" i="6"/>
  <c r="AG18" i="6" s="1"/>
  <c r="AA58" i="6"/>
  <c r="Z56" i="6"/>
  <c r="AF58" i="6"/>
  <c r="AG58" i="6" s="1"/>
  <c r="Y82" i="5"/>
  <c r="Z88" i="6" l="1"/>
  <c r="AF77" i="6"/>
  <c r="Z87" i="6"/>
  <c r="AA76" i="6"/>
  <c r="AF76" i="6"/>
  <c r="BN76" i="5"/>
  <c r="BM56" i="6"/>
  <c r="BN56" i="6"/>
  <c r="BO56" i="6" s="1"/>
  <c r="BF87" i="6"/>
  <c r="BK76" i="6"/>
  <c r="BL83" i="6"/>
  <c r="BN83" i="6" s="1"/>
  <c r="BN17" i="6"/>
  <c r="AA80" i="6"/>
  <c r="AF80" i="6"/>
  <c r="AG80" i="6" s="1"/>
  <c r="BM30" i="6"/>
  <c r="BN30" i="6"/>
  <c r="BO30" i="6" s="1"/>
  <c r="BO58" i="6"/>
  <c r="BL83" i="5"/>
  <c r="BN83" i="5" s="1"/>
  <c r="BN17" i="5"/>
  <c r="AG68" i="6"/>
  <c r="AA30" i="6"/>
  <c r="AF30" i="6"/>
  <c r="AG30" i="6" s="1"/>
  <c r="AG52" i="6"/>
  <c r="BL77" i="6"/>
  <c r="BN77" i="6" s="1"/>
  <c r="Y82" i="6"/>
  <c r="BO12" i="6"/>
  <c r="BO32" i="5"/>
  <c r="AA50" i="6"/>
  <c r="AF50" i="6"/>
  <c r="AG50" i="6" s="1"/>
  <c r="BO68" i="5"/>
  <c r="BL82" i="5"/>
  <c r="BM16" i="5"/>
  <c r="BN16" i="5"/>
  <c r="BO16" i="5" s="1"/>
  <c r="BM50" i="5"/>
  <c r="BN50" i="5"/>
  <c r="BO50" i="5" s="1"/>
  <c r="BM80" i="6"/>
  <c r="BN80" i="6"/>
  <c r="BO80" i="6" s="1"/>
  <c r="BM30" i="5"/>
  <c r="BN30" i="5"/>
  <c r="BO30" i="5" s="1"/>
  <c r="AA66" i="6"/>
  <c r="AF66" i="6"/>
  <c r="AG66" i="6" s="1"/>
  <c r="BL82" i="6"/>
  <c r="BM16" i="6"/>
  <c r="BN16" i="6"/>
  <c r="BO16" i="6" s="1"/>
  <c r="Z87" i="5"/>
  <c r="AA76" i="5"/>
  <c r="AF76" i="5"/>
  <c r="AG76" i="5" s="1"/>
  <c r="F87" i="5" s="1"/>
  <c r="BK76" i="5"/>
  <c r="BF87" i="5"/>
  <c r="BM66" i="5"/>
  <c r="BN66" i="5"/>
  <c r="BO66" i="5" s="1"/>
  <c r="AA82" i="5"/>
  <c r="AF82" i="5"/>
  <c r="AG82" i="5" s="1"/>
  <c r="BL77" i="5"/>
  <c r="BN77" i="5" s="1"/>
  <c r="BL76" i="6"/>
  <c r="AA56" i="6"/>
  <c r="AF56" i="6"/>
  <c r="AG56" i="6" s="1"/>
  <c r="BM66" i="6"/>
  <c r="BN66" i="6"/>
  <c r="BO66" i="6" s="1"/>
  <c r="BM56" i="5"/>
  <c r="BN56" i="5"/>
  <c r="BO56" i="5" s="1"/>
  <c r="Z83" i="6"/>
  <c r="AF83" i="6" s="1"/>
  <c r="AF17" i="6"/>
  <c r="BM80" i="5"/>
  <c r="BN80" i="5"/>
  <c r="BO80" i="5" s="1"/>
  <c r="Z82" i="6"/>
  <c r="AA16" i="6"/>
  <c r="AF16" i="6"/>
  <c r="BM50" i="6"/>
  <c r="BN50" i="6"/>
  <c r="BO50" i="6" s="1"/>
  <c r="BM76" i="6" l="1"/>
  <c r="BN76" i="6"/>
  <c r="BO76" i="6" s="1"/>
  <c r="BM82" i="5"/>
  <c r="BN82" i="5"/>
  <c r="BO82" i="5" s="1"/>
  <c r="BM76" i="5"/>
  <c r="BO76" i="5"/>
  <c r="AG16" i="6"/>
  <c r="AG76" i="6"/>
  <c r="AA82" i="6"/>
  <c r="AF82" i="6"/>
  <c r="AG82" i="6" s="1"/>
  <c r="BM82" i="6"/>
  <c r="BN82" i="6"/>
  <c r="BO82" i="6" s="1"/>
</calcChain>
</file>

<file path=xl/sharedStrings.xml><?xml version="1.0" encoding="utf-8"?>
<sst xmlns="http://schemas.openxmlformats.org/spreadsheetml/2006/main" count="1474" uniqueCount="200">
  <si>
    <t>Meat Market Observatory - Beef and Veal</t>
  </si>
  <si>
    <t>Statistical Regime :</t>
  </si>
  <si>
    <t>Total trade - 4</t>
  </si>
  <si>
    <r>
      <t xml:space="preserve">Month </t>
    </r>
    <r>
      <rPr>
        <i/>
        <sz val="10"/>
        <rFont val="Arial Narrow"/>
        <family val="2"/>
      </rPr>
      <t>(up to):</t>
    </r>
  </si>
  <si>
    <t>Trade Flow :</t>
  </si>
  <si>
    <t>Export</t>
  </si>
  <si>
    <t>Year :</t>
  </si>
  <si>
    <t>Unit :</t>
  </si>
  <si>
    <t>Carcasse weight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</si>
  <si>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</si>
  <si>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</si>
  <si>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</si>
  <si>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</si>
  <si>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</si>
  <si>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</si>
  <si>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</si>
  <si>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</si>
  <si>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</si>
  <si>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</si>
  <si>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</si>
  <si>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</si>
  <si>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</si>
  <si>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</si>
  <si>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</si>
  <si>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</si>
  <si>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</si>
  <si>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</si>
  <si>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</si>
  <si>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</si>
  <si>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</si>
  <si>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</si>
  <si>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</si>
  <si>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</si>
  <si>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</si>
  <si>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</si>
  <si>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</si>
  <si>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</si>
  <si>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TOTAL</t>
  </si>
  <si>
    <t>017</t>
  </si>
  <si>
    <t>068</t>
  </si>
  <si>
    <t>061</t>
  </si>
  <si>
    <t>008</t>
  </si>
  <si>
    <t>004</t>
  </si>
  <si>
    <t>053</t>
  </si>
  <si>
    <t>007</t>
  </si>
  <si>
    <t>009</t>
  </si>
  <si>
    <t>011</t>
  </si>
  <si>
    <t>001</t>
  </si>
  <si>
    <t>092</t>
  </si>
  <si>
    <t>005</t>
  </si>
  <si>
    <t>600</t>
  </si>
  <si>
    <t>054</t>
  </si>
  <si>
    <t>055</t>
  </si>
  <si>
    <t>018</t>
  </si>
  <si>
    <t>064</t>
  </si>
  <si>
    <t>046</t>
  </si>
  <si>
    <t>003</t>
  </si>
  <si>
    <t>038</t>
  </si>
  <si>
    <t>060</t>
  </si>
  <si>
    <t>010</t>
  </si>
  <si>
    <t>066</t>
  </si>
  <si>
    <t>091</t>
  </si>
  <si>
    <t>063</t>
  </si>
  <si>
    <t>032</t>
  </si>
  <si>
    <t>030</t>
  </si>
  <si>
    <t>006</t>
  </si>
  <si>
    <t>EU</t>
  </si>
  <si>
    <t>0102</t>
  </si>
  <si>
    <t>Pure Bred Breeding</t>
  </si>
  <si>
    <t>0102 Pure Bred Breeding</t>
  </si>
  <si>
    <t>Statistical Regimes</t>
  </si>
  <si>
    <t>January</t>
  </si>
  <si>
    <t>Normal Trade - 1</t>
  </si>
  <si>
    <t>February</t>
  </si>
  <si>
    <t>Other Live Animals</t>
  </si>
  <si>
    <t>0102 Other Live Animals</t>
  </si>
  <si>
    <t>Inward processing - 2</t>
  </si>
  <si>
    <t>2+</t>
  </si>
  <si>
    <t>March</t>
  </si>
  <si>
    <t>Outward processing - 3</t>
  </si>
  <si>
    <t>3+</t>
  </si>
  <si>
    <t>April</t>
  </si>
  <si>
    <t>0201</t>
  </si>
  <si>
    <t>Fresh and Chilled Bovine Meat</t>
  </si>
  <si>
    <t>4+</t>
  </si>
  <si>
    <t>May</t>
  </si>
  <si>
    <t>Flow</t>
  </si>
  <si>
    <t>June</t>
  </si>
  <si>
    <t>1000</t>
  </si>
  <si>
    <t xml:space="preserve"> Carcases &amp; Half Carcases</t>
  </si>
  <si>
    <t>02011000</t>
  </si>
  <si>
    <t>Import</t>
  </si>
  <si>
    <t>July</t>
  </si>
  <si>
    <t>August</t>
  </si>
  <si>
    <t>2020</t>
  </si>
  <si>
    <t xml:space="preserve"> Compensated Quarters</t>
  </si>
  <si>
    <t>02012020</t>
  </si>
  <si>
    <t>Unit</t>
  </si>
  <si>
    <t>September</t>
  </si>
  <si>
    <t>Product weight</t>
  </si>
  <si>
    <t>October</t>
  </si>
  <si>
    <t>2030</t>
  </si>
  <si>
    <t xml:space="preserve"> (un)-separated Forequarters</t>
  </si>
  <si>
    <t>02012030</t>
  </si>
  <si>
    <t>November</t>
  </si>
  <si>
    <t>December</t>
  </si>
  <si>
    <t>2050</t>
  </si>
  <si>
    <t xml:space="preserve"> (un)-separated Hindquarters</t>
  </si>
  <si>
    <t>02012050</t>
  </si>
  <si>
    <t>2090</t>
  </si>
  <si>
    <t xml:space="preserve"> Other</t>
  </si>
  <si>
    <t>02012090</t>
  </si>
  <si>
    <t>3000</t>
  </si>
  <si>
    <t xml:space="preserve"> Boneless</t>
  </si>
  <si>
    <t>02013000</t>
  </si>
  <si>
    <t>0202</t>
  </si>
  <si>
    <t>Frozen Bovine Meat</t>
  </si>
  <si>
    <t>02021000</t>
  </si>
  <si>
    <t>2010</t>
  </si>
  <si>
    <t>02022010</t>
  </si>
  <si>
    <t>02022030</t>
  </si>
  <si>
    <t>02022050</t>
  </si>
  <si>
    <t>02022090</t>
  </si>
  <si>
    <t>3010</t>
  </si>
  <si>
    <t xml:space="preserve"> Boneless Parts &amp; Cuts</t>
  </si>
  <si>
    <t>02023010</t>
  </si>
  <si>
    <t>3050</t>
  </si>
  <si>
    <t xml:space="preserve"> Boneless Crop, Chuck Etc.</t>
  </si>
  <si>
    <t>02023050</t>
  </si>
  <si>
    <t>3090</t>
  </si>
  <si>
    <t xml:space="preserve"> Boneless Other</t>
  </si>
  <si>
    <t>02023090</t>
  </si>
  <si>
    <t>0206</t>
  </si>
  <si>
    <t>Fresh and Frozen Edible Offals</t>
  </si>
  <si>
    <t>0210</t>
  </si>
  <si>
    <t>Salted, Smoked and Dried Meat</t>
  </si>
  <si>
    <t>With Bone In</t>
  </si>
  <si>
    <t>02102010</t>
  </si>
  <si>
    <t>Boneless</t>
  </si>
  <si>
    <t>02102090</t>
  </si>
  <si>
    <t>Salted, Smoked and Dried Edible Offals</t>
  </si>
  <si>
    <t>9951</t>
  </si>
  <si>
    <t>Thick And Thin Skirt</t>
  </si>
  <si>
    <t>02109951</t>
  </si>
  <si>
    <t>9959</t>
  </si>
  <si>
    <t>Other</t>
  </si>
  <si>
    <t>02109959</t>
  </si>
  <si>
    <t>9990</t>
  </si>
  <si>
    <t>Flours</t>
  </si>
  <si>
    <t>02109990</t>
  </si>
  <si>
    <t>1502</t>
  </si>
  <si>
    <t>Fats</t>
  </si>
  <si>
    <t>1602</t>
  </si>
  <si>
    <t>Prepared and Preserved Meat</t>
  </si>
  <si>
    <t>5031</t>
  </si>
  <si>
    <t>Airtight Corned Beef</t>
  </si>
  <si>
    <t>16025031</t>
  </si>
  <si>
    <t>Other with Offals</t>
  </si>
  <si>
    <t>5039</t>
  </si>
  <si>
    <t>Airtight Other Bovine</t>
  </si>
  <si>
    <t>16025039</t>
  </si>
  <si>
    <t>Other with offals</t>
  </si>
  <si>
    <t>1602Other</t>
  </si>
  <si>
    <t>Total Bovine Products</t>
  </si>
  <si>
    <t>Total for Balance Sheet :</t>
  </si>
  <si>
    <t>Live Animals</t>
  </si>
  <si>
    <t>Meat</t>
  </si>
  <si>
    <t>Source : Estat Comext</t>
  </si>
  <si>
    <r>
      <t xml:space="preserve">Month </t>
    </r>
    <r>
      <rPr>
        <i/>
        <sz val="10.45"/>
        <rFont val="Arial Narrow"/>
        <family val="2"/>
      </rPr>
      <t>(up to)</t>
    </r>
    <r>
      <rPr>
        <b/>
        <i/>
        <sz val="11"/>
        <rFont val="Arial Narrow"/>
        <family val="2"/>
      </rPr>
      <t xml:space="preserve"> :</t>
    </r>
  </si>
  <si>
    <t xml:space="preserve">Extra EU
</t>
  </si>
  <si>
    <t>Extra EU</t>
  </si>
  <si>
    <t>E</t>
  </si>
  <si>
    <t>M</t>
  </si>
  <si>
    <t>A</t>
  </si>
  <si>
    <t>N</t>
  </si>
  <si>
    <t>S</t>
  </si>
  <si>
    <t>O</t>
  </si>
  <si>
    <t>Data from January to February</t>
  </si>
  <si>
    <t>Data from January to February 2024</t>
  </si>
  <si>
    <t>!!!! ERROR !!!! - Check number of lines with FORMULAS in sheet Data</t>
  </si>
  <si>
    <t>United Kingdom</t>
  </si>
  <si>
    <t>Türkiye</t>
  </si>
  <si>
    <t>Bosnia-Herz.</t>
  </si>
  <si>
    <t>Israel</t>
  </si>
  <si>
    <t>Ghana</t>
  </si>
  <si>
    <t>Lebanon</t>
  </si>
  <si>
    <t>Ivory Coast</t>
  </si>
  <si>
    <t>Kosovo</t>
  </si>
  <si>
    <t>Hong Kong</t>
  </si>
  <si>
    <t>Philippines</t>
  </si>
  <si>
    <t>Switzerland</t>
  </si>
  <si>
    <t>Brazil</t>
  </si>
  <si>
    <t>Argentina</t>
  </si>
  <si>
    <t>Uruguay</t>
  </si>
  <si>
    <t>USA</t>
  </si>
  <si>
    <t>Australia</t>
  </si>
  <si>
    <t>Namibia</t>
  </si>
  <si>
    <t>Paraguay</t>
  </si>
  <si>
    <t>Botswana</t>
  </si>
  <si>
    <t>New Zealand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</si>
</sst>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mmmm\ yyyy"/>
    <numFmt numFmtId="165" formatCode="[$-809]dd\ mmm\ yyyy;@"/>
    <numFmt numFmtId="166" formatCode="\+\ 0.0%;\-\ 0.0%"/>
    <numFmt numFmtId="167" formatCode="0.0%"/>
    <numFmt numFmtId="168" formatCode="\+0%;\-0%"/>
    <numFmt numFmtId="169" formatCode="mmm\ yyyy"/>
    <numFmt numFmtId="170" formatCode="[$-409]mmm\-yy;@"/>
    <numFmt numFmtId="171" formatCode="\+\ 0%;\-\ 0%"/>
  </numFmts>
  <fonts count="48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24"/>
      <name val="Arial Narrow"/>
      <family val="2"/>
    </font>
    <font>
      <b/>
      <sz val="18"/>
      <name val="Arial"/>
      <family val="2"/>
    </font>
    <font>
      <sz val="8"/>
      <name val="Arial"/>
      <family val="2"/>
    </font>
    <font>
      <b/>
      <u/>
      <sz val="24"/>
      <name val="Arial Black"/>
      <family val="2"/>
    </font>
    <font>
      <b/>
      <i/>
      <sz val="14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i/>
      <sz val="10"/>
      <name val="Arial Narrow"/>
      <family val="2"/>
    </font>
    <font>
      <b/>
      <i/>
      <sz val="11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2"/>
      <color indexed="12"/>
      <name val="Arial"/>
      <family val="2"/>
    </font>
    <font>
      <b/>
      <sz val="14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2"/>
      <name val="Albertus MT"/>
      <family val="1"/>
    </font>
    <font>
      <b/>
      <i/>
      <sz val="12"/>
      <color indexed="10"/>
      <name val="Albertus MT"/>
      <family val="1"/>
    </font>
    <font>
      <b/>
      <sz val="12"/>
      <name val="Arial"/>
      <family val="2"/>
    </font>
    <font>
      <b/>
      <i/>
      <sz val="11"/>
      <color indexed="10"/>
      <name val="Albertus MT"/>
      <family val="1"/>
    </font>
    <font>
      <b/>
      <sz val="10"/>
      <name val="Arial Narrow"/>
      <family val="2"/>
    </font>
    <font>
      <b/>
      <u/>
      <sz val="10"/>
      <name val="Arial"/>
      <family val="2"/>
    </font>
    <font>
      <b/>
      <i/>
      <sz val="10"/>
      <color rgb="FFFF0000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theme="0"/>
      <name val="Verdana"/>
      <family val="2"/>
    </font>
    <font>
      <b/>
      <sz val="20"/>
      <name val="Tahoma"/>
      <family val="2"/>
    </font>
    <font>
      <b/>
      <u/>
      <sz val="26"/>
      <name val="Arial Black"/>
      <family val="2"/>
    </font>
    <font>
      <b/>
      <i/>
      <sz val="12"/>
      <name val="Arial"/>
      <family val="2"/>
    </font>
    <font>
      <i/>
      <sz val="10.45"/>
      <name val="Arial Narrow"/>
      <family val="2"/>
    </font>
    <font>
      <b/>
      <i/>
      <sz val="11"/>
      <color indexed="10"/>
      <name val="Arial"/>
      <family val="2"/>
    </font>
    <font>
      <b/>
      <i/>
      <sz val="8"/>
      <color indexed="10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b/>
      <i/>
      <sz val="8"/>
      <name val="Arial"/>
      <family val="2"/>
    </font>
    <font>
      <b/>
      <sz val="12"/>
      <name val="Arial Narrow"/>
      <family val="2"/>
    </font>
    <font>
      <b/>
      <i/>
      <sz val="10"/>
      <color indexed="53"/>
      <name val="Arial"/>
      <family val="2"/>
    </font>
    <font>
      <b/>
      <sz val="8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8"/>
        <bgColor indexed="64"/>
      </patternFill>
    </fill>
  </fills>
  <borders count="1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03">
    <xf numFmtId="0" fontId="0" fillId="0" borderId="0" xfId="0"/>
    <xf numFmtId="0" fontId="2" fillId="2" borderId="0" xfId="2" applyFont="1" applyFill="1" applyAlignment="1" applyProtection="1">
      <alignment horizontal="left" vertical="center" indent="1"/>
      <protection locked="0"/>
    </xf>
    <xf numFmtId="2" fontId="3" fillId="2" borderId="0" xfId="2" applyNumberFormat="1" applyFont="1" applyFill="1" applyAlignment="1" applyProtection="1">
      <alignment vertical="center"/>
      <protection locked="0"/>
    </xf>
    <xf numFmtId="2" fontId="3" fillId="2" borderId="0" xfId="2" applyNumberFormat="1" applyFont="1" applyFill="1" applyAlignment="1">
      <alignment vertical="center"/>
    </xf>
    <xf numFmtId="0" fontId="4" fillId="2" borderId="0" xfId="2" applyFont="1" applyFill="1" applyAlignment="1" applyProtection="1">
      <alignment horizontal="right" vertical="center" indent="1"/>
      <protection locked="0"/>
    </xf>
    <xf numFmtId="0" fontId="5" fillId="3" borderId="0" xfId="0" applyFont="1" applyFill="1"/>
    <xf numFmtId="0" fontId="6" fillId="3" borderId="0" xfId="0" applyFont="1" applyFill="1"/>
    <xf numFmtId="49" fontId="7" fillId="3" borderId="0" xfId="0" applyNumberFormat="1" applyFont="1" applyFill="1"/>
    <xf numFmtId="0" fontId="0" fillId="3" borderId="0" xfId="0" applyFill="1"/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left" vertical="center"/>
    </xf>
    <xf numFmtId="0" fontId="10" fillId="3" borderId="0" xfId="0" applyFont="1" applyFill="1" applyAlignment="1">
      <alignment vertical="center"/>
    </xf>
    <xf numFmtId="49" fontId="11" fillId="3" borderId="0" xfId="0" applyNumberFormat="1" applyFont="1" applyFill="1" applyAlignment="1">
      <alignment horizontal="right" vertical="center"/>
    </xf>
    <xf numFmtId="164" fontId="9" fillId="3" borderId="0" xfId="0" applyNumberFormat="1" applyFont="1" applyFill="1" applyAlignment="1">
      <alignment horizontal="left" vertical="center"/>
    </xf>
    <xf numFmtId="0" fontId="10" fillId="3" borderId="1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right" vertical="center"/>
    </xf>
    <xf numFmtId="0" fontId="17" fillId="3" borderId="7" xfId="0" applyFont="1" applyFill="1" applyBorder="1" applyAlignment="1">
      <alignment horizontal="center" vertical="center"/>
    </xf>
    <xf numFmtId="0" fontId="18" fillId="3" borderId="0" xfId="0" applyFont="1" applyFill="1"/>
    <xf numFmtId="0" fontId="10" fillId="0" borderId="0" xfId="0" applyFont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165" fontId="19" fillId="3" borderId="0" xfId="0" applyNumberFormat="1" applyFont="1" applyFill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20" fillId="3" borderId="9" xfId="0" applyFont="1" applyFill="1" applyBorder="1" applyAlignment="1">
      <alignment vertical="center"/>
    </xf>
    <xf numFmtId="0" fontId="13" fillId="3" borderId="9" xfId="0" applyFont="1" applyFill="1" applyBorder="1" applyAlignment="1">
      <alignment horizontal="right" vertical="center"/>
    </xf>
    <xf numFmtId="0" fontId="21" fillId="3" borderId="10" xfId="0" applyFont="1" applyFill="1" applyBorder="1" applyAlignment="1">
      <alignment horizontal="left" vertical="center"/>
    </xf>
    <xf numFmtId="0" fontId="21" fillId="3" borderId="11" xfId="0" applyFont="1" applyFill="1" applyBorder="1" applyAlignment="1">
      <alignment horizontal="left" vertical="center"/>
    </xf>
    <xf numFmtId="0" fontId="21" fillId="3" borderId="12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vertical="center"/>
    </xf>
    <xf numFmtId="0" fontId="17" fillId="3" borderId="6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2" fillId="3" borderId="0" xfId="0" applyFont="1" applyFill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20" fillId="3" borderId="14" xfId="0" applyFont="1" applyFill="1" applyBorder="1" applyAlignment="1">
      <alignment vertical="center"/>
    </xf>
    <xf numFmtId="0" fontId="13" fillId="3" borderId="14" xfId="0" applyFont="1" applyFill="1" applyBorder="1" applyAlignment="1">
      <alignment horizontal="right" vertical="center"/>
    </xf>
    <xf numFmtId="0" fontId="23" fillId="3" borderId="15" xfId="0" applyFont="1" applyFill="1" applyBorder="1" applyAlignment="1">
      <alignment horizontal="left" vertical="center"/>
    </xf>
    <xf numFmtId="0" fontId="23" fillId="3" borderId="16" xfId="0" applyFont="1" applyFill="1" applyBorder="1" applyAlignment="1">
      <alignment horizontal="left" vertical="center"/>
    </xf>
    <xf numFmtId="0" fontId="23" fillId="3" borderId="17" xfId="0" applyFont="1" applyFill="1" applyBorder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0" fontId="25" fillId="3" borderId="0" xfId="0" applyFont="1" applyFill="1" applyAlignment="1">
      <alignment horizontal="left" vertical="center" wrapText="1"/>
    </xf>
    <xf numFmtId="0" fontId="26" fillId="3" borderId="0" xfId="0" applyFont="1" applyFill="1" applyAlignment="1">
      <alignment vertical="center"/>
    </xf>
    <xf numFmtId="49" fontId="7" fillId="3" borderId="0" xfId="0" applyNumberFormat="1" applyFont="1" applyFill="1" applyAlignment="1">
      <alignment vertical="center"/>
    </xf>
    <xf numFmtId="0" fontId="27" fillId="3" borderId="18" xfId="0" applyFont="1" applyFill="1" applyBorder="1" applyAlignment="1">
      <alignment vertical="center" wrapText="1"/>
    </xf>
    <xf numFmtId="0" fontId="20" fillId="3" borderId="19" xfId="0" applyFont="1" applyFill="1" applyBorder="1" applyAlignment="1">
      <alignment horizontal="center"/>
    </xf>
    <xf numFmtId="0" fontId="20" fillId="3" borderId="20" xfId="0" applyFont="1" applyFill="1" applyBorder="1" applyAlignment="1">
      <alignment horizontal="center"/>
    </xf>
    <xf numFmtId="49" fontId="7" fillId="3" borderId="20" xfId="0" applyNumberFormat="1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22" xfId="0" applyFont="1" applyFill="1" applyBorder="1" applyAlignment="1">
      <alignment horizontal="center"/>
    </xf>
    <xf numFmtId="0" fontId="20" fillId="3" borderId="23" xfId="0" applyFont="1" applyFill="1" applyBorder="1" applyAlignment="1">
      <alignment horizontal="center"/>
    </xf>
    <xf numFmtId="0" fontId="20" fillId="3" borderId="24" xfId="0" applyFont="1" applyFill="1" applyBorder="1" applyAlignment="1">
      <alignment horizontal="center"/>
    </xf>
    <xf numFmtId="0" fontId="20" fillId="3" borderId="25" xfId="0" applyFont="1" applyFill="1" applyBorder="1" applyAlignment="1">
      <alignment horizontal="center"/>
    </xf>
    <xf numFmtId="0" fontId="20" fillId="3" borderId="26" xfId="0" applyFont="1" applyFill="1" applyBorder="1" applyAlignment="1">
      <alignment horizontal="center"/>
    </xf>
    <xf numFmtId="0" fontId="20" fillId="3" borderId="27" xfId="0" applyFont="1" applyFill="1" applyBorder="1" applyAlignment="1">
      <alignment horizontal="center"/>
    </xf>
    <xf numFmtId="0" fontId="20" fillId="3" borderId="2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3" borderId="29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0" fontId="20" fillId="3" borderId="30" xfId="0" applyFont="1" applyFill="1" applyBorder="1" applyAlignment="1">
      <alignment horizontal="center"/>
    </xf>
    <xf numFmtId="0" fontId="20" fillId="3" borderId="31" xfId="0" quotePrefix="1" applyFont="1" applyFill="1" applyBorder="1" applyAlignment="1">
      <alignment horizontal="center"/>
    </xf>
    <xf numFmtId="0" fontId="20" fillId="3" borderId="32" xfId="0" applyFont="1" applyFill="1" applyBorder="1" applyAlignment="1">
      <alignment horizontal="center"/>
    </xf>
    <xf numFmtId="0" fontId="20" fillId="3" borderId="32" xfId="0" quotePrefix="1" applyFont="1" applyFill="1" applyBorder="1" applyAlignment="1">
      <alignment horizontal="center"/>
    </xf>
    <xf numFmtId="0" fontId="20" fillId="3" borderId="33" xfId="0" applyFont="1" applyFill="1" applyBorder="1" applyAlignment="1">
      <alignment horizontal="center"/>
    </xf>
    <xf numFmtId="0" fontId="20" fillId="3" borderId="34" xfId="0" applyFont="1" applyFill="1" applyBorder="1" applyAlignment="1">
      <alignment horizontal="center"/>
    </xf>
    <xf numFmtId="0" fontId="20" fillId="3" borderId="35" xfId="0" applyFont="1" applyFill="1" applyBorder="1" applyAlignment="1">
      <alignment horizontal="center"/>
    </xf>
    <xf numFmtId="0" fontId="20" fillId="3" borderId="36" xfId="0" applyFont="1" applyFill="1" applyBorder="1" applyAlignment="1">
      <alignment horizontal="center"/>
    </xf>
    <xf numFmtId="0" fontId="20" fillId="3" borderId="37" xfId="0" applyFont="1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/>
    </xf>
    <xf numFmtId="0" fontId="0" fillId="3" borderId="18" xfId="0" applyFill="1" applyBorder="1"/>
    <xf numFmtId="49" fontId="7" fillId="3" borderId="18" xfId="0" applyNumberFormat="1" applyFont="1" applyFill="1" applyBorder="1"/>
    <xf numFmtId="0" fontId="0" fillId="3" borderId="39" xfId="0" applyFill="1" applyBorder="1"/>
    <xf numFmtId="0" fontId="20" fillId="3" borderId="40" xfId="0" applyFont="1" applyFill="1" applyBorder="1" applyAlignment="1">
      <alignment horizontal="center"/>
    </xf>
    <xf numFmtId="0" fontId="20" fillId="3" borderId="41" xfId="0" applyFont="1" applyFill="1" applyBorder="1" applyAlignment="1">
      <alignment horizontal="center"/>
    </xf>
    <xf numFmtId="0" fontId="20" fillId="3" borderId="42" xfId="0" applyFont="1" applyFill="1" applyBorder="1" applyAlignment="1">
      <alignment horizontal="center"/>
    </xf>
    <xf numFmtId="0" fontId="20" fillId="3" borderId="43" xfId="0" applyFont="1" applyFill="1" applyBorder="1" applyAlignment="1">
      <alignment horizontal="center"/>
    </xf>
    <xf numFmtId="0" fontId="20" fillId="3" borderId="44" xfId="0" applyFont="1" applyFill="1" applyBorder="1" applyAlignment="1">
      <alignment horizontal="center"/>
    </xf>
    <xf numFmtId="0" fontId="20" fillId="3" borderId="45" xfId="0" applyFont="1" applyFill="1" applyBorder="1" applyAlignment="1">
      <alignment horizontal="center"/>
    </xf>
    <xf numFmtId="0" fontId="20" fillId="3" borderId="46" xfId="0" applyFont="1" applyFill="1" applyBorder="1" applyAlignment="1">
      <alignment horizontal="center" vertical="center" wrapText="1"/>
    </xf>
    <xf numFmtId="0" fontId="20" fillId="3" borderId="19" xfId="0" quotePrefix="1" applyFont="1" applyFill="1" applyBorder="1" applyAlignment="1">
      <alignment vertical="top"/>
    </xf>
    <xf numFmtId="0" fontId="20" fillId="3" borderId="20" xfId="0" applyFont="1" applyFill="1" applyBorder="1" applyAlignment="1">
      <alignment horizontal="left" vertical="top"/>
    </xf>
    <xf numFmtId="0" fontId="20" fillId="3" borderId="47" xfId="0" applyFont="1" applyFill="1" applyBorder="1"/>
    <xf numFmtId="3" fontId="28" fillId="3" borderId="48" xfId="0" applyNumberFormat="1" applyFont="1" applyFill="1" applyBorder="1"/>
    <xf numFmtId="3" fontId="28" fillId="3" borderId="49" xfId="0" applyNumberFormat="1" applyFont="1" applyFill="1" applyBorder="1"/>
    <xf numFmtId="3" fontId="28" fillId="3" borderId="50" xfId="0" applyNumberFormat="1" applyFont="1" applyFill="1" applyBorder="1"/>
    <xf numFmtId="3" fontId="28" fillId="3" borderId="51" xfId="0" applyNumberFormat="1" applyFont="1" applyFill="1" applyBorder="1"/>
    <xf numFmtId="3" fontId="28" fillId="3" borderId="52" xfId="0" applyNumberFormat="1" applyFont="1" applyFill="1" applyBorder="1"/>
    <xf numFmtId="3" fontId="28" fillId="3" borderId="53" xfId="0" applyNumberFormat="1" applyFont="1" applyFill="1" applyBorder="1"/>
    <xf numFmtId="166" fontId="14" fillId="3" borderId="54" xfId="1" applyNumberFormat="1" applyFont="1" applyFill="1" applyBorder="1" applyAlignment="1">
      <alignment horizontal="center"/>
    </xf>
    <xf numFmtId="0" fontId="20" fillId="0" borderId="0" xfId="0" applyFont="1"/>
    <xf numFmtId="0" fontId="29" fillId="4" borderId="0" xfId="0" applyFont="1" applyFill="1"/>
    <xf numFmtId="0" fontId="19" fillId="5" borderId="55" xfId="0" applyFont="1" applyFill="1" applyBorder="1" applyAlignment="1">
      <alignment horizontal="center"/>
    </xf>
    <xf numFmtId="0" fontId="19" fillId="4" borderId="0" xfId="0" applyFont="1" applyFill="1" applyAlignment="1">
      <alignment horizontal="center"/>
    </xf>
    <xf numFmtId="0" fontId="20" fillId="4" borderId="0" xfId="0" applyFont="1" applyFill="1"/>
    <xf numFmtId="0" fontId="20" fillId="3" borderId="56" xfId="0" quotePrefix="1" applyFont="1" applyFill="1" applyBorder="1" applyAlignment="1">
      <alignment vertical="top"/>
    </xf>
    <xf numFmtId="0" fontId="20" fillId="3" borderId="14" xfId="0" applyFont="1" applyFill="1" applyBorder="1" applyAlignment="1">
      <alignment horizontal="left" vertical="top"/>
    </xf>
    <xf numFmtId="49" fontId="7" fillId="3" borderId="57" xfId="0" applyNumberFormat="1" applyFont="1" applyFill="1" applyBorder="1"/>
    <xf numFmtId="0" fontId="20" fillId="3" borderId="58" xfId="0" applyFont="1" applyFill="1" applyBorder="1"/>
    <xf numFmtId="3" fontId="28" fillId="3" borderId="59" xfId="0" applyNumberFormat="1" applyFont="1" applyFill="1" applyBorder="1"/>
    <xf numFmtId="3" fontId="28" fillId="3" borderId="60" xfId="0" applyNumberFormat="1" applyFont="1" applyFill="1" applyBorder="1"/>
    <xf numFmtId="3" fontId="28" fillId="3" borderId="61" xfId="0" applyNumberFormat="1" applyFont="1" applyFill="1" applyBorder="1"/>
    <xf numFmtId="3" fontId="28" fillId="3" borderId="62" xfId="0" applyNumberFormat="1" applyFont="1" applyFill="1" applyBorder="1"/>
    <xf numFmtId="3" fontId="28" fillId="3" borderId="63" xfId="0" applyNumberFormat="1" applyFont="1" applyFill="1" applyBorder="1"/>
    <xf numFmtId="3" fontId="28" fillId="3" borderId="64" xfId="0" applyNumberFormat="1" applyFont="1" applyFill="1" applyBorder="1"/>
    <xf numFmtId="166" fontId="14" fillId="3" borderId="65" xfId="1" applyNumberFormat="1" applyFont="1" applyFill="1" applyBorder="1" applyAlignment="1">
      <alignment horizontal="center"/>
    </xf>
    <xf numFmtId="0" fontId="10" fillId="4" borderId="0" xfId="0" applyFont="1" applyFill="1"/>
    <xf numFmtId="0" fontId="12" fillId="4" borderId="0" xfId="0" applyFont="1" applyFill="1" applyAlignment="1">
      <alignment horizontal="center"/>
    </xf>
    <xf numFmtId="0" fontId="20" fillId="3" borderId="66" xfId="0" quotePrefix="1" applyFont="1" applyFill="1" applyBorder="1" applyAlignment="1">
      <alignment vertical="top"/>
    </xf>
    <xf numFmtId="0" fontId="20" fillId="3" borderId="67" xfId="0" applyFont="1" applyFill="1" applyBorder="1" applyAlignment="1">
      <alignment horizontal="left" vertical="top"/>
    </xf>
    <xf numFmtId="0" fontId="20" fillId="3" borderId="68" xfId="0" applyFont="1" applyFill="1" applyBorder="1"/>
    <xf numFmtId="3" fontId="28" fillId="3" borderId="69" xfId="0" applyNumberFormat="1" applyFont="1" applyFill="1" applyBorder="1"/>
    <xf numFmtId="3" fontId="28" fillId="3" borderId="70" xfId="0" applyNumberFormat="1" applyFont="1" applyFill="1" applyBorder="1"/>
    <xf numFmtId="3" fontId="28" fillId="3" borderId="71" xfId="0" applyNumberFormat="1" applyFont="1" applyFill="1" applyBorder="1"/>
    <xf numFmtId="3" fontId="28" fillId="3" borderId="72" xfId="0" applyNumberFormat="1" applyFont="1" applyFill="1" applyBorder="1"/>
    <xf numFmtId="3" fontId="28" fillId="3" borderId="73" xfId="0" applyNumberFormat="1" applyFont="1" applyFill="1" applyBorder="1"/>
    <xf numFmtId="3" fontId="28" fillId="3" borderId="74" xfId="0" applyNumberFormat="1" applyFont="1" applyFill="1" applyBorder="1"/>
    <xf numFmtId="166" fontId="14" fillId="3" borderId="75" xfId="1" applyNumberFormat="1" applyFont="1" applyFill="1" applyBorder="1" applyAlignment="1">
      <alignment horizontal="center"/>
    </xf>
    <xf numFmtId="0" fontId="20" fillId="3" borderId="67" xfId="0" applyFont="1" applyFill="1" applyBorder="1" applyAlignment="1">
      <alignment horizontal="left" vertical="top" wrapText="1"/>
    </xf>
    <xf numFmtId="49" fontId="7" fillId="3" borderId="76" xfId="0" applyNumberFormat="1" applyFont="1" applyFill="1" applyBorder="1"/>
    <xf numFmtId="3" fontId="28" fillId="3" borderId="77" xfId="0" applyNumberFormat="1" applyFont="1" applyFill="1" applyBorder="1"/>
    <xf numFmtId="3" fontId="28" fillId="3" borderId="78" xfId="0" applyNumberFormat="1" applyFont="1" applyFill="1" applyBorder="1"/>
    <xf numFmtId="3" fontId="28" fillId="3" borderId="79" xfId="0" applyNumberFormat="1" applyFont="1" applyFill="1" applyBorder="1"/>
    <xf numFmtId="3" fontId="28" fillId="3" borderId="80" xfId="0" applyNumberFormat="1" applyFont="1" applyFill="1" applyBorder="1"/>
    <xf numFmtId="3" fontId="28" fillId="3" borderId="81" xfId="0" applyNumberFormat="1" applyFont="1" applyFill="1" applyBorder="1"/>
    <xf numFmtId="3" fontId="28" fillId="3" borderId="82" xfId="0" applyNumberFormat="1" applyFont="1" applyFill="1" applyBorder="1"/>
    <xf numFmtId="166" fontId="14" fillId="3" borderId="83" xfId="1" applyNumberFormat="1" applyFont="1" applyFill="1" applyBorder="1" applyAlignment="1">
      <alignment horizontal="center"/>
    </xf>
    <xf numFmtId="0" fontId="10" fillId="4" borderId="9" xfId="0" applyFont="1" applyFill="1" applyBorder="1"/>
    <xf numFmtId="0" fontId="30" fillId="4" borderId="0" xfId="0" applyFont="1" applyFill="1" applyAlignment="1">
      <alignment horizontal="center"/>
    </xf>
    <xf numFmtId="0" fontId="20" fillId="3" borderId="29" xfId="0" quotePrefix="1" applyFont="1" applyFill="1" applyBorder="1" applyAlignment="1">
      <alignment vertical="top"/>
    </xf>
    <xf numFmtId="0" fontId="20" fillId="3" borderId="9" xfId="0" applyFont="1" applyFill="1" applyBorder="1" applyAlignment="1">
      <alignment horizontal="left" vertical="top" wrapText="1"/>
    </xf>
    <xf numFmtId="49" fontId="7" fillId="3" borderId="84" xfId="0" applyNumberFormat="1" applyFont="1" applyFill="1" applyBorder="1"/>
    <xf numFmtId="3" fontId="28" fillId="3" borderId="85" xfId="0" applyNumberFormat="1" applyFont="1" applyFill="1" applyBorder="1"/>
    <xf numFmtId="3" fontId="28" fillId="3" borderId="86" xfId="0" applyNumberFormat="1" applyFont="1" applyFill="1" applyBorder="1"/>
    <xf numFmtId="3" fontId="28" fillId="3" borderId="87" xfId="0" applyNumberFormat="1" applyFont="1" applyFill="1" applyBorder="1"/>
    <xf numFmtId="3" fontId="28" fillId="3" borderId="88" xfId="0" applyNumberFormat="1" applyFont="1" applyFill="1" applyBorder="1"/>
    <xf numFmtId="3" fontId="28" fillId="3" borderId="89" xfId="0" applyNumberFormat="1" applyFont="1" applyFill="1" applyBorder="1"/>
    <xf numFmtId="3" fontId="28" fillId="3" borderId="90" xfId="0" applyNumberFormat="1" applyFont="1" applyFill="1" applyBorder="1"/>
    <xf numFmtId="166" fontId="14" fillId="3" borderId="91" xfId="1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92" xfId="0" applyFill="1" applyBorder="1" applyAlignment="1">
      <alignment horizontal="left"/>
    </xf>
    <xf numFmtId="0" fontId="7" fillId="3" borderId="92" xfId="0" applyFont="1" applyFill="1" applyBorder="1"/>
    <xf numFmtId="49" fontId="7" fillId="3" borderId="92" xfId="0" applyNumberFormat="1" applyFont="1" applyFill="1" applyBorder="1"/>
    <xf numFmtId="0" fontId="1" fillId="3" borderId="68" xfId="0" applyFont="1" applyFill="1" applyBorder="1"/>
    <xf numFmtId="3" fontId="31" fillId="3" borderId="69" xfId="0" applyNumberFormat="1" applyFont="1" applyFill="1" applyBorder="1"/>
    <xf numFmtId="3" fontId="31" fillId="3" borderId="70" xfId="0" applyNumberFormat="1" applyFont="1" applyFill="1" applyBorder="1"/>
    <xf numFmtId="3" fontId="31" fillId="3" borderId="71" xfId="0" applyNumberFormat="1" applyFont="1" applyFill="1" applyBorder="1"/>
    <xf numFmtId="3" fontId="31" fillId="3" borderId="72" xfId="0" applyNumberFormat="1" applyFont="1" applyFill="1" applyBorder="1"/>
    <xf numFmtId="3" fontId="31" fillId="3" borderId="73" xfId="0" applyNumberFormat="1" applyFont="1" applyFill="1" applyBorder="1"/>
    <xf numFmtId="3" fontId="31" fillId="3" borderId="74" xfId="0" applyNumberFormat="1" applyFont="1" applyFill="1" applyBorder="1"/>
    <xf numFmtId="166" fontId="16" fillId="3" borderId="75" xfId="1" applyNumberFormat="1" applyFont="1" applyFill="1" applyBorder="1" applyAlignment="1">
      <alignment horizontal="center"/>
    </xf>
    <xf numFmtId="0" fontId="0" fillId="3" borderId="84" xfId="0" applyFill="1" applyBorder="1" applyAlignment="1">
      <alignment horizontal="left"/>
    </xf>
    <xf numFmtId="0" fontId="7" fillId="3" borderId="84" xfId="0" applyFont="1" applyFill="1" applyBorder="1"/>
    <xf numFmtId="0" fontId="1" fillId="3" borderId="93" xfId="0" applyFont="1" applyFill="1" applyBorder="1"/>
    <xf numFmtId="3" fontId="31" fillId="3" borderId="85" xfId="0" applyNumberFormat="1" applyFont="1" applyFill="1" applyBorder="1"/>
    <xf numFmtId="3" fontId="31" fillId="3" borderId="86" xfId="0" applyNumberFormat="1" applyFont="1" applyFill="1" applyBorder="1"/>
    <xf numFmtId="3" fontId="31" fillId="3" borderId="87" xfId="0" applyNumberFormat="1" applyFont="1" applyFill="1" applyBorder="1"/>
    <xf numFmtId="3" fontId="31" fillId="3" borderId="88" xfId="0" applyNumberFormat="1" applyFont="1" applyFill="1" applyBorder="1"/>
    <xf numFmtId="3" fontId="31" fillId="3" borderId="89" xfId="0" applyNumberFormat="1" applyFont="1" applyFill="1" applyBorder="1"/>
    <xf numFmtId="3" fontId="31" fillId="3" borderId="90" xfId="0" applyNumberFormat="1" applyFont="1" applyFill="1" applyBorder="1"/>
    <xf numFmtId="166" fontId="16" fillId="3" borderId="91" xfId="1" applyNumberFormat="1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0" fillId="4" borderId="0" xfId="0" applyFill="1"/>
    <xf numFmtId="3" fontId="0" fillId="0" borderId="0" xfId="0" applyNumberFormat="1"/>
    <xf numFmtId="0" fontId="0" fillId="3" borderId="56" xfId="0" applyFill="1" applyBorder="1"/>
    <xf numFmtId="3" fontId="31" fillId="3" borderId="59" xfId="0" applyNumberFormat="1" applyFont="1" applyFill="1" applyBorder="1"/>
    <xf numFmtId="3" fontId="31" fillId="3" borderId="60" xfId="0" applyNumberFormat="1" applyFont="1" applyFill="1" applyBorder="1"/>
    <xf numFmtId="3" fontId="31" fillId="3" borderId="61" xfId="0" applyNumberFormat="1" applyFont="1" applyFill="1" applyBorder="1"/>
    <xf numFmtId="0" fontId="20" fillId="3" borderId="66" xfId="0" quotePrefix="1" applyFont="1" applyFill="1" applyBorder="1"/>
    <xf numFmtId="0" fontId="20" fillId="3" borderId="94" xfId="0" applyFont="1" applyFill="1" applyBorder="1"/>
    <xf numFmtId="0" fontId="20" fillId="3" borderId="95" xfId="0" quotePrefix="1" applyFont="1" applyFill="1" applyBorder="1"/>
    <xf numFmtId="0" fontId="20" fillId="3" borderId="93" xfId="0" applyFont="1" applyFill="1" applyBorder="1"/>
    <xf numFmtId="2" fontId="7" fillId="3" borderId="84" xfId="0" applyNumberFormat="1" applyFont="1" applyFill="1" applyBorder="1"/>
    <xf numFmtId="49" fontId="7" fillId="3" borderId="92" xfId="0" quotePrefix="1" applyNumberFormat="1" applyFont="1" applyFill="1" applyBorder="1"/>
    <xf numFmtId="0" fontId="0" fillId="3" borderId="96" xfId="0" applyFill="1" applyBorder="1" applyAlignment="1">
      <alignment horizontal="left"/>
    </xf>
    <xf numFmtId="0" fontId="7" fillId="3" borderId="96" xfId="0" applyFont="1" applyFill="1" applyBorder="1"/>
    <xf numFmtId="49" fontId="7" fillId="3" borderId="96" xfId="0" applyNumberFormat="1" applyFont="1" applyFill="1" applyBorder="1"/>
    <xf numFmtId="0" fontId="1" fillId="3" borderId="97" xfId="0" applyFont="1" applyFill="1" applyBorder="1"/>
    <xf numFmtId="3" fontId="31" fillId="3" borderId="98" xfId="0" applyNumberFormat="1" applyFont="1" applyFill="1" applyBorder="1"/>
    <xf numFmtId="3" fontId="31" fillId="3" borderId="99" xfId="0" applyNumberFormat="1" applyFont="1" applyFill="1" applyBorder="1"/>
    <xf numFmtId="3" fontId="31" fillId="3" borderId="100" xfId="0" applyNumberFormat="1" applyFont="1" applyFill="1" applyBorder="1"/>
    <xf numFmtId="166" fontId="16" fillId="3" borderId="101" xfId="1" applyNumberFormat="1" applyFont="1" applyFill="1" applyBorder="1" applyAlignment="1">
      <alignment horizontal="center"/>
    </xf>
    <xf numFmtId="0" fontId="20" fillId="3" borderId="102" xfId="0" quotePrefix="1" applyFont="1" applyFill="1" applyBorder="1"/>
    <xf numFmtId="0" fontId="20" fillId="3" borderId="103" xfId="0" applyFont="1" applyFill="1" applyBorder="1" applyAlignment="1">
      <alignment horizontal="left" vertical="top" wrapText="1"/>
    </xf>
    <xf numFmtId="49" fontId="7" fillId="3" borderId="104" xfId="0" applyNumberFormat="1" applyFont="1" applyFill="1" applyBorder="1"/>
    <xf numFmtId="0" fontId="20" fillId="3" borderId="105" xfId="0" applyFont="1" applyFill="1" applyBorder="1"/>
    <xf numFmtId="0" fontId="20" fillId="3" borderId="56" xfId="0" quotePrefix="1" applyFont="1" applyFill="1" applyBorder="1"/>
    <xf numFmtId="0" fontId="20" fillId="3" borderId="14" xfId="0" applyFont="1" applyFill="1" applyBorder="1" applyAlignment="1">
      <alignment horizontal="left" vertical="top" wrapText="1"/>
    </xf>
    <xf numFmtId="3" fontId="31" fillId="3" borderId="62" xfId="0" applyNumberFormat="1" applyFont="1" applyFill="1" applyBorder="1"/>
    <xf numFmtId="3" fontId="31" fillId="3" borderId="63" xfId="0" applyNumberFormat="1" applyFont="1" applyFill="1" applyBorder="1"/>
    <xf numFmtId="0" fontId="1" fillId="3" borderId="58" xfId="0" applyFont="1" applyFill="1" applyBorder="1"/>
    <xf numFmtId="0" fontId="20" fillId="3" borderId="29" xfId="0" quotePrefix="1" applyFont="1" applyFill="1" applyBorder="1"/>
    <xf numFmtId="3" fontId="28" fillId="3" borderId="106" xfId="0" applyNumberFormat="1" applyFont="1" applyFill="1" applyBorder="1"/>
    <xf numFmtId="3" fontId="28" fillId="3" borderId="107" xfId="0" applyNumberFormat="1" applyFont="1" applyFill="1" applyBorder="1"/>
    <xf numFmtId="3" fontId="28" fillId="3" borderId="108" xfId="0" applyNumberFormat="1" applyFont="1" applyFill="1" applyBorder="1"/>
    <xf numFmtId="3" fontId="31" fillId="3" borderId="109" xfId="0" applyNumberFormat="1" applyFont="1" applyFill="1" applyBorder="1"/>
    <xf numFmtId="3" fontId="31" fillId="3" borderId="106" xfId="0" applyNumberFormat="1" applyFont="1" applyFill="1" applyBorder="1"/>
    <xf numFmtId="3" fontId="31" fillId="3" borderId="107" xfId="0" applyNumberFormat="1" applyFont="1" applyFill="1" applyBorder="1"/>
    <xf numFmtId="3" fontId="31" fillId="3" borderId="108" xfId="0" applyNumberFormat="1" applyFont="1" applyFill="1" applyBorder="1"/>
    <xf numFmtId="3" fontId="31" fillId="3" borderId="110" xfId="0" applyNumberFormat="1" applyFont="1" applyFill="1" applyBorder="1"/>
    <xf numFmtId="3" fontId="31" fillId="3" borderId="111" xfId="0" applyNumberFormat="1" applyFont="1" applyFill="1" applyBorder="1"/>
    <xf numFmtId="166" fontId="16" fillId="3" borderId="112" xfId="1" applyNumberFormat="1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7" fillId="3" borderId="0" xfId="0" applyFont="1" applyFill="1"/>
    <xf numFmtId="0" fontId="1" fillId="3" borderId="30" xfId="0" applyFont="1" applyFill="1" applyBorder="1"/>
    <xf numFmtId="3" fontId="31" fillId="3" borderId="31" xfId="0" applyNumberFormat="1" applyFont="1" applyFill="1" applyBorder="1"/>
    <xf numFmtId="3" fontId="31" fillId="3" borderId="32" xfId="0" applyNumberFormat="1" applyFont="1" applyFill="1" applyBorder="1"/>
    <xf numFmtId="3" fontId="31" fillId="3" borderId="33" xfId="0" applyNumberFormat="1" applyFont="1" applyFill="1" applyBorder="1"/>
    <xf numFmtId="3" fontId="31" fillId="3" borderId="34" xfId="0" applyNumberFormat="1" applyFont="1" applyFill="1" applyBorder="1"/>
    <xf numFmtId="3" fontId="31" fillId="3" borderId="35" xfId="0" applyNumberFormat="1" applyFont="1" applyFill="1" applyBorder="1"/>
    <xf numFmtId="3" fontId="31" fillId="3" borderId="36" xfId="0" applyNumberFormat="1" applyFont="1" applyFill="1" applyBorder="1"/>
    <xf numFmtId="166" fontId="16" fillId="3" borderId="37" xfId="1" applyNumberFormat="1" applyFont="1" applyFill="1" applyBorder="1" applyAlignment="1">
      <alignment horizontal="center"/>
    </xf>
    <xf numFmtId="2" fontId="7" fillId="3" borderId="0" xfId="0" applyNumberFormat="1" applyFont="1" applyFill="1"/>
    <xf numFmtId="3" fontId="31" fillId="3" borderId="40" xfId="0" applyNumberFormat="1" applyFont="1" applyFill="1" applyBorder="1"/>
    <xf numFmtId="3" fontId="31" fillId="3" borderId="41" xfId="0" applyNumberFormat="1" applyFont="1" applyFill="1" applyBorder="1"/>
    <xf numFmtId="3" fontId="31" fillId="3" borderId="42" xfId="0" applyNumberFormat="1" applyFont="1" applyFill="1" applyBorder="1"/>
    <xf numFmtId="3" fontId="31" fillId="3" borderId="43" xfId="0" applyNumberFormat="1" applyFont="1" applyFill="1" applyBorder="1"/>
    <xf numFmtId="3" fontId="31" fillId="3" borderId="44" xfId="0" applyNumberFormat="1" applyFont="1" applyFill="1" applyBorder="1"/>
    <xf numFmtId="3" fontId="31" fillId="3" borderId="45" xfId="0" applyNumberFormat="1" applyFont="1" applyFill="1" applyBorder="1"/>
    <xf numFmtId="166" fontId="16" fillId="3" borderId="46" xfId="1" applyNumberFormat="1" applyFont="1" applyFill="1" applyBorder="1" applyAlignment="1">
      <alignment horizontal="center"/>
    </xf>
    <xf numFmtId="0" fontId="20" fillId="3" borderId="19" xfId="0" applyFont="1" applyFill="1" applyBorder="1"/>
    <xf numFmtId="0" fontId="20" fillId="3" borderId="20" xfId="0" applyFont="1" applyFill="1" applyBorder="1"/>
    <xf numFmtId="49" fontId="7" fillId="3" borderId="20" xfId="0" applyNumberFormat="1" applyFont="1" applyFill="1" applyBorder="1"/>
    <xf numFmtId="0" fontId="20" fillId="3" borderId="21" xfId="0" applyFont="1" applyFill="1" applyBorder="1"/>
    <xf numFmtId="0" fontId="20" fillId="3" borderId="38" xfId="0" applyFont="1" applyFill="1" applyBorder="1"/>
    <xf numFmtId="0" fontId="20" fillId="3" borderId="18" xfId="0" applyFont="1" applyFill="1" applyBorder="1"/>
    <xf numFmtId="0" fontId="20" fillId="3" borderId="39" xfId="0" applyFont="1" applyFill="1" applyBorder="1"/>
    <xf numFmtId="3" fontId="28" fillId="3" borderId="109" xfId="0" applyNumberFormat="1" applyFont="1" applyFill="1" applyBorder="1"/>
    <xf numFmtId="3" fontId="28" fillId="3" borderId="43" xfId="0" applyNumberFormat="1" applyFont="1" applyFill="1" applyBorder="1"/>
    <xf numFmtId="3" fontId="28" fillId="3" borderId="44" xfId="0" applyNumberFormat="1" applyFont="1" applyFill="1" applyBorder="1"/>
    <xf numFmtId="3" fontId="28" fillId="3" borderId="45" xfId="0" applyNumberFormat="1" applyFont="1" applyFill="1" applyBorder="1"/>
    <xf numFmtId="166" fontId="14" fillId="3" borderId="46" xfId="1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3" fontId="31" fillId="3" borderId="0" xfId="0" applyNumberFormat="1" applyFont="1" applyFill="1"/>
    <xf numFmtId="166" fontId="16" fillId="3" borderId="0" xfId="1" applyNumberFormat="1" applyFont="1" applyFill="1" applyAlignment="1">
      <alignment horizontal="center"/>
    </xf>
    <xf numFmtId="0" fontId="20" fillId="3" borderId="0" xfId="0" applyFont="1" applyFill="1" applyAlignment="1">
      <alignment horizontal="left"/>
    </xf>
    <xf numFmtId="49" fontId="7" fillId="0" borderId="0" xfId="0" applyNumberFormat="1" applyFont="1"/>
    <xf numFmtId="0" fontId="0" fillId="0" borderId="0" xfId="0" applyAlignment="1">
      <alignment horizontal="center"/>
    </xf>
    <xf numFmtId="167" fontId="0" fillId="0" borderId="0" xfId="1" applyNumberFormat="1" applyFont="1"/>
    <xf numFmtId="3" fontId="28" fillId="3" borderId="110" xfId="0" applyNumberFormat="1" applyFont="1" applyFill="1" applyBorder="1"/>
    <xf numFmtId="3" fontId="28" fillId="3" borderId="111" xfId="0" applyNumberFormat="1" applyFont="1" applyFill="1" applyBorder="1"/>
    <xf numFmtId="166" fontId="14" fillId="3" borderId="112" xfId="1" applyNumberFormat="1" applyFont="1" applyFill="1" applyBorder="1" applyAlignment="1">
      <alignment horizontal="center"/>
    </xf>
    <xf numFmtId="2" fontId="33" fillId="2" borderId="0" xfId="2" applyNumberFormat="1" applyFont="1" applyFill="1" applyAlignment="1" applyProtection="1">
      <alignment vertical="center"/>
      <protection locked="0"/>
    </xf>
    <xf numFmtId="2" fontId="3" fillId="0" borderId="0" xfId="2" applyNumberFormat="1" applyFont="1" applyAlignment="1" applyProtection="1">
      <alignment vertical="center"/>
      <protection locked="0"/>
    </xf>
    <xf numFmtId="0" fontId="4" fillId="0" borderId="0" xfId="2" applyFont="1" applyAlignment="1" applyProtection="1">
      <alignment horizontal="right" vertical="center" indent="1"/>
      <protection locked="0"/>
    </xf>
    <xf numFmtId="0" fontId="7" fillId="0" borderId="0" xfId="2" applyFont="1"/>
    <xf numFmtId="0" fontId="1" fillId="0" borderId="0" xfId="2"/>
    <xf numFmtId="0" fontId="34" fillId="3" borderId="0" xfId="2" applyFont="1" applyFill="1" applyAlignment="1">
      <alignment horizontal="left"/>
    </xf>
    <xf numFmtId="0" fontId="6" fillId="3" borderId="0" xfId="2" applyFont="1" applyFill="1"/>
    <xf numFmtId="0" fontId="7" fillId="3" borderId="0" xfId="2" applyFont="1" applyFill="1"/>
    <xf numFmtId="168" fontId="6" fillId="3" borderId="0" xfId="2" applyNumberFormat="1" applyFont="1" applyFill="1"/>
    <xf numFmtId="0" fontId="1" fillId="3" borderId="0" xfId="2" applyFill="1"/>
    <xf numFmtId="0" fontId="32" fillId="3" borderId="0" xfId="2" applyFont="1" applyFill="1"/>
    <xf numFmtId="0" fontId="35" fillId="3" borderId="0" xfId="2" applyFont="1" applyFill="1" applyAlignment="1">
      <alignment horizontal="left"/>
    </xf>
    <xf numFmtId="0" fontId="6" fillId="3" borderId="0" xfId="2" applyFont="1" applyFill="1" applyAlignment="1">
      <alignment horizontal="left"/>
    </xf>
    <xf numFmtId="0" fontId="9" fillId="3" borderId="0" xfId="2" applyFont="1" applyFill="1" applyAlignment="1">
      <alignment horizontal="left" vertical="center"/>
    </xf>
    <xf numFmtId="0" fontId="36" fillId="3" borderId="0" xfId="2" applyFont="1" applyFill="1" applyAlignment="1">
      <alignment vertical="center"/>
    </xf>
    <xf numFmtId="168" fontId="9" fillId="3" borderId="0" xfId="2" applyNumberFormat="1" applyFont="1" applyFill="1" applyAlignment="1">
      <alignment horizontal="left" vertical="center"/>
    </xf>
    <xf numFmtId="0" fontId="10" fillId="3" borderId="1" xfId="2" applyFont="1" applyFill="1" applyBorder="1" applyAlignment="1">
      <alignment vertical="center"/>
    </xf>
    <xf numFmtId="0" fontId="12" fillId="3" borderId="2" xfId="2" applyFont="1" applyFill="1" applyBorder="1" applyAlignment="1">
      <alignment vertical="center"/>
    </xf>
    <xf numFmtId="0" fontId="12" fillId="3" borderId="2" xfId="2" applyFont="1" applyFill="1" applyBorder="1" applyAlignment="1">
      <alignment horizontal="right" vertical="center"/>
    </xf>
    <xf numFmtId="0" fontId="12" fillId="3" borderId="3" xfId="2" applyFont="1" applyFill="1" applyBorder="1" applyAlignment="1">
      <alignment horizontal="left" vertical="center"/>
    </xf>
    <xf numFmtId="0" fontId="12" fillId="3" borderId="2" xfId="2" applyFont="1" applyFill="1" applyBorder="1" applyAlignment="1">
      <alignment horizontal="left" vertical="center"/>
    </xf>
    <xf numFmtId="0" fontId="12" fillId="3" borderId="4" xfId="2" applyFont="1" applyFill="1" applyBorder="1" applyAlignment="1">
      <alignment horizontal="left" vertical="center"/>
    </xf>
    <xf numFmtId="0" fontId="10" fillId="3" borderId="0" xfId="2" applyFont="1" applyFill="1" applyAlignment="1">
      <alignment vertical="center"/>
    </xf>
    <xf numFmtId="0" fontId="12" fillId="3" borderId="1" xfId="2" applyFont="1" applyFill="1" applyBorder="1" applyAlignment="1">
      <alignment vertical="center"/>
    </xf>
    <xf numFmtId="0" fontId="10" fillId="3" borderId="2" xfId="2" applyFont="1" applyFill="1" applyBorder="1" applyAlignment="1">
      <alignment vertical="center"/>
    </xf>
    <xf numFmtId="0" fontId="15" fillId="3" borderId="2" xfId="2" applyFont="1" applyFill="1" applyBorder="1" applyAlignment="1">
      <alignment horizontal="right" vertical="center"/>
    </xf>
    <xf numFmtId="0" fontId="17" fillId="3" borderId="119" xfId="2" applyFont="1" applyFill="1" applyBorder="1" applyAlignment="1">
      <alignment horizontal="center" vertical="center"/>
    </xf>
    <xf numFmtId="0" fontId="12" fillId="3" borderId="0" xfId="2" applyFont="1" applyFill="1"/>
    <xf numFmtId="0" fontId="38" fillId="3" borderId="0" xfId="2" applyFont="1" applyFill="1" applyAlignment="1">
      <alignment horizontal="center" vertical="center"/>
    </xf>
    <xf numFmtId="0" fontId="11" fillId="3" borderId="0" xfId="2" applyFont="1" applyFill="1" applyAlignment="1">
      <alignment vertical="center"/>
    </xf>
    <xf numFmtId="0" fontId="17" fillId="3" borderId="0" xfId="2" applyFont="1" applyFill="1" applyAlignment="1">
      <alignment vertical="center"/>
    </xf>
    <xf numFmtId="0" fontId="10" fillId="0" borderId="0" xfId="2" applyFont="1" applyAlignment="1">
      <alignment vertical="center"/>
    </xf>
    <xf numFmtId="0" fontId="1" fillId="3" borderId="0" xfId="2" applyFill="1" applyAlignment="1">
      <alignment horizontal="left" vertical="center"/>
    </xf>
    <xf numFmtId="0" fontId="1" fillId="3" borderId="0" xfId="2" applyFill="1" applyAlignment="1">
      <alignment vertical="center"/>
    </xf>
    <xf numFmtId="169" fontId="19" fillId="3" borderId="0" xfId="2" applyNumberFormat="1" applyFont="1" applyFill="1" applyAlignment="1">
      <alignment horizontal="center" vertical="center"/>
    </xf>
    <xf numFmtId="168" fontId="1" fillId="3" borderId="0" xfId="2" applyNumberFormat="1" applyFill="1" applyAlignment="1">
      <alignment vertical="center"/>
    </xf>
    <xf numFmtId="0" fontId="1" fillId="3" borderId="13" xfId="2" applyFill="1" applyBorder="1" applyAlignment="1">
      <alignment vertical="center"/>
    </xf>
    <xf numFmtId="0" fontId="20" fillId="3" borderId="14" xfId="2" applyFont="1" applyFill="1" applyBorder="1" applyAlignment="1">
      <alignment vertical="center"/>
    </xf>
    <xf numFmtId="0" fontId="12" fillId="3" borderId="14" xfId="2" applyFont="1" applyFill="1" applyBorder="1" applyAlignment="1">
      <alignment horizontal="right" vertical="center"/>
    </xf>
    <xf numFmtId="0" fontId="12" fillId="3" borderId="15" xfId="2" applyFont="1" applyFill="1" applyBorder="1" applyAlignment="1">
      <alignment horizontal="left" vertical="center"/>
    </xf>
    <xf numFmtId="0" fontId="12" fillId="3" borderId="16" xfId="2" applyFont="1" applyFill="1" applyBorder="1" applyAlignment="1">
      <alignment horizontal="left" vertical="center"/>
    </xf>
    <xf numFmtId="0" fontId="12" fillId="3" borderId="17" xfId="2" applyFont="1" applyFill="1" applyBorder="1" applyAlignment="1">
      <alignment horizontal="left" vertical="center"/>
    </xf>
    <xf numFmtId="0" fontId="12" fillId="3" borderId="120" xfId="2" applyFont="1" applyFill="1" applyBorder="1" applyAlignment="1">
      <alignment vertical="center"/>
    </xf>
    <xf numFmtId="0" fontId="1" fillId="3" borderId="16" xfId="2" applyFill="1" applyBorder="1" applyAlignment="1">
      <alignment vertical="center"/>
    </xf>
    <xf numFmtId="0" fontId="17" fillId="3" borderId="16" xfId="2" applyFont="1" applyFill="1" applyBorder="1" applyAlignment="1">
      <alignment horizontal="right" vertical="center"/>
    </xf>
    <xf numFmtId="0" fontId="32" fillId="3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12" fillId="3" borderId="16" xfId="2" applyFont="1" applyFill="1" applyBorder="1" applyAlignment="1">
      <alignment vertical="center"/>
    </xf>
    <xf numFmtId="0" fontId="17" fillId="3" borderId="121" xfId="2" applyFont="1" applyFill="1" applyBorder="1" applyAlignment="1">
      <alignment horizontal="center" vertical="center"/>
    </xf>
    <xf numFmtId="0" fontId="1" fillId="0" borderId="0" xfId="2" applyAlignment="1">
      <alignment vertical="center"/>
    </xf>
    <xf numFmtId="0" fontId="22" fillId="3" borderId="0" xfId="2" applyFont="1" applyFill="1" applyAlignment="1">
      <alignment horizontal="left" vertical="center"/>
    </xf>
    <xf numFmtId="0" fontId="26" fillId="3" borderId="0" xfId="2" applyFont="1" applyFill="1" applyAlignment="1">
      <alignment vertical="center"/>
    </xf>
    <xf numFmtId="0" fontId="27" fillId="3" borderId="0" xfId="2" applyFont="1" applyFill="1" applyAlignment="1">
      <alignment vertical="center" wrapText="1"/>
    </xf>
    <xf numFmtId="0" fontId="39" fillId="3" borderId="0" xfId="2" applyFont="1" applyFill="1" applyAlignment="1">
      <alignment vertical="center" wrapText="1"/>
    </xf>
    <xf numFmtId="0" fontId="1" fillId="6" borderId="0" xfId="2" applyFill="1" applyAlignment="1">
      <alignment vertical="center"/>
    </xf>
    <xf numFmtId="14" fontId="15" fillId="3" borderId="0" xfId="2" applyNumberFormat="1" applyFont="1" applyFill="1" applyAlignment="1">
      <alignment vertical="center"/>
    </xf>
    <xf numFmtId="0" fontId="26" fillId="3" borderId="0" xfId="2" applyFont="1" applyFill="1" applyAlignment="1">
      <alignment horizontal="center" vertical="center"/>
    </xf>
    <xf numFmtId="0" fontId="40" fillId="3" borderId="0" xfId="2" applyFont="1" applyFill="1" applyAlignment="1">
      <alignment horizontal="center" vertical="center" wrapText="1"/>
    </xf>
    <xf numFmtId="0" fontId="26" fillId="3" borderId="18" xfId="2" applyFont="1" applyFill="1" applyBorder="1" applyAlignment="1">
      <alignment horizontal="center" vertical="center"/>
    </xf>
    <xf numFmtId="0" fontId="20" fillId="3" borderId="19" xfId="2" applyFont="1" applyFill="1" applyBorder="1" applyAlignment="1">
      <alignment horizontal="left" vertical="center" wrapText="1"/>
    </xf>
    <xf numFmtId="0" fontId="20" fillId="3" borderId="20" xfId="2" applyFont="1" applyFill="1" applyBorder="1" applyAlignment="1">
      <alignment horizontal="center" vertical="center" wrapText="1"/>
    </xf>
    <xf numFmtId="0" fontId="7" fillId="3" borderId="20" xfId="2" applyFont="1" applyFill="1" applyBorder="1" applyAlignment="1">
      <alignment horizontal="center" vertical="center" wrapText="1"/>
    </xf>
    <xf numFmtId="0" fontId="41" fillId="3" borderId="22" xfId="2" applyFont="1" applyFill="1" applyBorder="1" applyAlignment="1">
      <alignment horizontal="center" vertical="center" wrapText="1"/>
    </xf>
    <xf numFmtId="0" fontId="41" fillId="3" borderId="23" xfId="2" applyFont="1" applyFill="1" applyBorder="1" applyAlignment="1">
      <alignment horizontal="center" vertical="center" wrapText="1"/>
    </xf>
    <xf numFmtId="0" fontId="41" fillId="3" borderId="122" xfId="2" applyFont="1" applyFill="1" applyBorder="1" applyAlignment="1">
      <alignment horizontal="center" vertical="center" wrapText="1"/>
    </xf>
    <xf numFmtId="0" fontId="41" fillId="3" borderId="123" xfId="2" applyFont="1" applyFill="1" applyBorder="1" applyAlignment="1">
      <alignment horizontal="center" vertical="center" wrapText="1"/>
    </xf>
    <xf numFmtId="0" fontId="41" fillId="3" borderId="19" xfId="2" applyFont="1" applyFill="1" applyBorder="1" applyAlignment="1">
      <alignment horizontal="center" vertical="center" wrapText="1"/>
    </xf>
    <xf numFmtId="0" fontId="41" fillId="3" borderId="21" xfId="2" applyFont="1" applyFill="1" applyBorder="1" applyAlignment="1">
      <alignment horizontal="center" vertical="center" wrapText="1"/>
    </xf>
    <xf numFmtId="0" fontId="41" fillId="3" borderId="24" xfId="2" applyFont="1" applyFill="1" applyBorder="1" applyAlignment="1">
      <alignment horizontal="center" vertical="center" wrapText="1"/>
    </xf>
    <xf numFmtId="0" fontId="20" fillId="3" borderId="124" xfId="2" applyFont="1" applyFill="1" applyBorder="1" applyAlignment="1">
      <alignment horizontal="center" vertical="center" wrapText="1"/>
    </xf>
    <xf numFmtId="0" fontId="41" fillId="7" borderId="22" xfId="2" applyFont="1" applyFill="1" applyBorder="1" applyAlignment="1">
      <alignment horizontal="center" vertical="center" wrapText="1"/>
    </xf>
    <xf numFmtId="0" fontId="41" fillId="7" borderId="24" xfId="2" applyFont="1" applyFill="1" applyBorder="1" applyAlignment="1">
      <alignment horizontal="center" vertical="center" wrapText="1"/>
    </xf>
    <xf numFmtId="0" fontId="20" fillId="0" borderId="0" xfId="2" applyFont="1" applyAlignment="1">
      <alignment horizontal="center" vertical="center" wrapText="1"/>
    </xf>
    <xf numFmtId="0" fontId="20" fillId="3" borderId="29" xfId="2" applyFont="1" applyFill="1" applyBorder="1" applyAlignment="1">
      <alignment horizontal="left"/>
    </xf>
    <xf numFmtId="0" fontId="20" fillId="3" borderId="0" xfId="2" applyFont="1" applyFill="1" applyAlignment="1">
      <alignment horizontal="center"/>
    </xf>
    <xf numFmtId="0" fontId="7" fillId="3" borderId="0" xfId="2" applyFont="1" applyFill="1" applyAlignment="1">
      <alignment horizontal="center"/>
    </xf>
    <xf numFmtId="0" fontId="28" fillId="3" borderId="29" xfId="2" applyFont="1" applyFill="1" applyBorder="1" applyAlignment="1">
      <alignment horizontal="center" wrapText="1"/>
    </xf>
    <xf numFmtId="0" fontId="28" fillId="3" borderId="124" xfId="2" applyFont="1" applyFill="1" applyBorder="1" applyAlignment="1">
      <alignment horizontal="center" wrapText="1"/>
    </xf>
    <xf numFmtId="0" fontId="28" fillId="3" borderId="125" xfId="2" applyFont="1" applyFill="1" applyBorder="1" applyAlignment="1">
      <alignment horizontal="center" wrapText="1"/>
    </xf>
    <xf numFmtId="0" fontId="28" fillId="3" borderId="125" xfId="2" quotePrefix="1" applyFont="1" applyFill="1" applyBorder="1" applyAlignment="1">
      <alignment horizontal="center" wrapText="1"/>
    </xf>
    <xf numFmtId="0" fontId="28" fillId="3" borderId="29" xfId="2" quotePrefix="1" applyFont="1" applyFill="1" applyBorder="1" applyAlignment="1">
      <alignment horizontal="center" wrapText="1"/>
    </xf>
    <xf numFmtId="0" fontId="28" fillId="3" borderId="30" xfId="2" applyFont="1" applyFill="1" applyBorder="1" applyAlignment="1">
      <alignment horizontal="center" wrapText="1"/>
    </xf>
    <xf numFmtId="0" fontId="28" fillId="3" borderId="29" xfId="2" quotePrefix="1" applyFont="1" applyFill="1" applyBorder="1" applyAlignment="1">
      <alignment horizontal="center" wrapText="1"/>
    </xf>
    <xf numFmtId="0" fontId="28" fillId="3" borderId="30" xfId="2" quotePrefix="1" applyFont="1" applyFill="1" applyBorder="1" applyAlignment="1">
      <alignment horizontal="center" wrapText="1"/>
    </xf>
    <xf numFmtId="0" fontId="20" fillId="3" borderId="124" xfId="2" applyFont="1" applyFill="1" applyBorder="1" applyAlignment="1">
      <alignment horizontal="center"/>
    </xf>
    <xf numFmtId="0" fontId="28" fillId="3" borderId="0" xfId="2" applyFont="1" applyFill="1" applyAlignment="1">
      <alignment horizontal="center" wrapText="1"/>
    </xf>
    <xf numFmtId="0" fontId="28" fillId="7" borderId="29" xfId="2" quotePrefix="1" applyFont="1" applyFill="1" applyBorder="1" applyAlignment="1">
      <alignment horizontal="center" wrapText="1"/>
    </xf>
    <xf numFmtId="0" fontId="28" fillId="7" borderId="30" xfId="2" quotePrefix="1" applyFont="1" applyFill="1" applyBorder="1" applyAlignment="1">
      <alignment horizontal="center" wrapText="1"/>
    </xf>
    <xf numFmtId="0" fontId="20" fillId="0" borderId="0" xfId="2" applyFont="1" applyAlignment="1">
      <alignment horizontal="center"/>
    </xf>
    <xf numFmtId="0" fontId="1" fillId="3" borderId="38" xfId="2" applyFill="1" applyBorder="1" applyAlignment="1">
      <alignment horizontal="left"/>
    </xf>
    <xf numFmtId="0" fontId="1" fillId="3" borderId="18" xfId="2" applyFill="1" applyBorder="1"/>
    <xf numFmtId="0" fontId="7" fillId="3" borderId="18" xfId="2" applyFont="1" applyFill="1" applyBorder="1"/>
    <xf numFmtId="0" fontId="28" fillId="3" borderId="38" xfId="2" applyFont="1" applyFill="1" applyBorder="1" applyAlignment="1">
      <alignment horizontal="center" wrapText="1"/>
    </xf>
    <xf numFmtId="0" fontId="28" fillId="3" borderId="126" xfId="2" applyFont="1" applyFill="1" applyBorder="1" applyAlignment="1">
      <alignment horizontal="center" wrapText="1"/>
    </xf>
    <xf numFmtId="0" fontId="28" fillId="3" borderId="127" xfId="2" applyFont="1" applyFill="1" applyBorder="1" applyAlignment="1">
      <alignment horizontal="center" wrapText="1"/>
    </xf>
    <xf numFmtId="0" fontId="28" fillId="3" borderId="39" xfId="2" applyFont="1" applyFill="1" applyBorder="1" applyAlignment="1">
      <alignment horizontal="center" wrapText="1"/>
    </xf>
    <xf numFmtId="0" fontId="28" fillId="3" borderId="18" xfId="2" applyFont="1" applyFill="1" applyBorder="1" applyAlignment="1">
      <alignment horizontal="center" wrapText="1"/>
    </xf>
    <xf numFmtId="0" fontId="28" fillId="7" borderId="38" xfId="2" applyFont="1" applyFill="1" applyBorder="1" applyAlignment="1">
      <alignment horizontal="center" wrapText="1"/>
    </xf>
    <xf numFmtId="0" fontId="28" fillId="7" borderId="39" xfId="2" applyFont="1" applyFill="1" applyBorder="1" applyAlignment="1">
      <alignment horizontal="center" wrapText="1"/>
    </xf>
    <xf numFmtId="0" fontId="20" fillId="3" borderId="19" xfId="2" quotePrefix="1" applyFont="1" applyFill="1" applyBorder="1" applyAlignment="1">
      <alignment vertical="top"/>
    </xf>
    <xf numFmtId="0" fontId="20" fillId="3" borderId="20" xfId="2" applyFont="1" applyFill="1" applyBorder="1" applyAlignment="1">
      <alignment horizontal="left" vertical="top"/>
    </xf>
    <xf numFmtId="49" fontId="7" fillId="3" borderId="0" xfId="2" applyNumberFormat="1" applyFont="1" applyFill="1"/>
    <xf numFmtId="0" fontId="20" fillId="3" borderId="113" xfId="2" applyFont="1" applyFill="1" applyBorder="1"/>
    <xf numFmtId="3" fontId="28" fillId="3" borderId="128" xfId="2" applyNumberFormat="1" applyFont="1" applyFill="1" applyBorder="1"/>
    <xf numFmtId="168" fontId="11" fillId="3" borderId="129" xfId="1" applyNumberFormat="1" applyFont="1" applyFill="1" applyBorder="1" applyAlignment="1">
      <alignment horizontal="right" vertical="center"/>
    </xf>
    <xf numFmtId="3" fontId="28" fillId="3" borderId="130" xfId="2" applyNumberFormat="1" applyFont="1" applyFill="1" applyBorder="1"/>
    <xf numFmtId="168" fontId="11" fillId="3" borderId="131" xfId="1" applyNumberFormat="1" applyFont="1" applyFill="1" applyBorder="1" applyAlignment="1">
      <alignment horizontal="right" vertical="center"/>
    </xf>
    <xf numFmtId="170" fontId="11" fillId="3" borderId="131" xfId="1" applyNumberFormat="1" applyFont="1" applyFill="1" applyBorder="1" applyAlignment="1">
      <alignment horizontal="right" vertical="center"/>
    </xf>
    <xf numFmtId="3" fontId="31" fillId="3" borderId="124" xfId="2" applyNumberFormat="1" applyFont="1" applyFill="1" applyBorder="1" applyAlignment="1">
      <alignment vertical="center"/>
    </xf>
    <xf numFmtId="168" fontId="11" fillId="3" borderId="132" xfId="1" applyNumberFormat="1" applyFont="1" applyFill="1" applyBorder="1" applyAlignment="1">
      <alignment horizontal="right" vertical="center"/>
    </xf>
    <xf numFmtId="3" fontId="28" fillId="7" borderId="128" xfId="2" applyNumberFormat="1" applyFont="1" applyFill="1" applyBorder="1"/>
    <xf numFmtId="170" fontId="11" fillId="7" borderId="131" xfId="1" applyNumberFormat="1" applyFont="1" applyFill="1" applyBorder="1" applyAlignment="1">
      <alignment horizontal="right" vertical="center"/>
    </xf>
    <xf numFmtId="166" fontId="16" fillId="0" borderId="0" xfId="1" applyNumberFormat="1" applyFont="1" applyBorder="1" applyAlignment="1">
      <alignment horizontal="center" vertical="center"/>
    </xf>
    <xf numFmtId="0" fontId="42" fillId="4" borderId="0" xfId="2" applyFont="1" applyFill="1" applyAlignment="1">
      <alignment vertical="center"/>
    </xf>
    <xf numFmtId="0" fontId="19" fillId="5" borderId="55" xfId="2" applyFont="1" applyFill="1" applyBorder="1" applyAlignment="1">
      <alignment horizontal="center" vertical="center"/>
    </xf>
    <xf numFmtId="0" fontId="43" fillId="4" borderId="0" xfId="2" applyFont="1" applyFill="1" applyAlignment="1">
      <alignment horizontal="center" vertical="center"/>
    </xf>
    <xf numFmtId="0" fontId="19" fillId="4" borderId="0" xfId="2" applyFont="1" applyFill="1" applyAlignment="1">
      <alignment horizontal="center" vertical="center"/>
    </xf>
    <xf numFmtId="0" fontId="1" fillId="4" borderId="0" xfId="2" applyFill="1" applyAlignment="1">
      <alignment vertical="center"/>
    </xf>
    <xf numFmtId="0" fontId="20" fillId="3" borderId="56" xfId="2" quotePrefix="1" applyFont="1" applyFill="1" applyBorder="1" applyAlignment="1">
      <alignment vertical="top"/>
    </xf>
    <xf numFmtId="0" fontId="20" fillId="3" borderId="14" xfId="2" applyFont="1" applyFill="1" applyBorder="1" applyAlignment="1">
      <alignment horizontal="left" vertical="top"/>
    </xf>
    <xf numFmtId="49" fontId="7" fillId="3" borderId="57" xfId="2" applyNumberFormat="1" applyFont="1" applyFill="1" applyBorder="1"/>
    <xf numFmtId="0" fontId="20" fillId="3" borderId="57" xfId="2" applyFont="1" applyFill="1" applyBorder="1"/>
    <xf numFmtId="3" fontId="28" fillId="3" borderId="133" xfId="2" applyNumberFormat="1" applyFont="1" applyFill="1" applyBorder="1"/>
    <xf numFmtId="168" fontId="11" fillId="3" borderId="134" xfId="1" applyNumberFormat="1" applyFont="1" applyFill="1" applyBorder="1" applyAlignment="1">
      <alignment horizontal="right" vertical="center"/>
    </xf>
    <xf numFmtId="3" fontId="28" fillId="3" borderId="135" xfId="2" applyNumberFormat="1" applyFont="1" applyFill="1" applyBorder="1"/>
    <xf numFmtId="168" fontId="11" fillId="3" borderId="136" xfId="1" applyNumberFormat="1" applyFont="1" applyFill="1" applyBorder="1" applyAlignment="1">
      <alignment horizontal="right" vertical="center"/>
    </xf>
    <xf numFmtId="168" fontId="11" fillId="3" borderId="137" xfId="1" applyNumberFormat="1" applyFont="1" applyFill="1" applyBorder="1" applyAlignment="1">
      <alignment horizontal="right" vertical="center"/>
    </xf>
    <xf numFmtId="3" fontId="28" fillId="7" borderId="133" xfId="2" applyNumberFormat="1" applyFont="1" applyFill="1" applyBorder="1"/>
    <xf numFmtId="168" fontId="11" fillId="7" borderId="136" xfId="1" applyNumberFormat="1" applyFont="1" applyFill="1" applyBorder="1" applyAlignment="1">
      <alignment horizontal="right" vertical="center"/>
    </xf>
    <xf numFmtId="0" fontId="10" fillId="4" borderId="0" xfId="2" applyFont="1" applyFill="1" applyAlignment="1">
      <alignment vertical="center"/>
    </xf>
    <xf numFmtId="0" fontId="10" fillId="4" borderId="0" xfId="2" applyFont="1" applyFill="1" applyAlignment="1">
      <alignment horizontal="center" vertical="center"/>
    </xf>
    <xf numFmtId="0" fontId="20" fillId="3" borderId="66" xfId="2" quotePrefix="1" applyFont="1" applyFill="1" applyBorder="1" applyAlignment="1">
      <alignment vertical="top"/>
    </xf>
    <xf numFmtId="0" fontId="20" fillId="3" borderId="67" xfId="2" applyFont="1" applyFill="1" applyBorder="1" applyAlignment="1">
      <alignment horizontal="left" vertical="top"/>
    </xf>
    <xf numFmtId="0" fontId="20" fillId="3" borderId="92" xfId="2" applyFont="1" applyFill="1" applyBorder="1"/>
    <xf numFmtId="3" fontId="28" fillId="3" borderId="138" xfId="2" applyNumberFormat="1" applyFont="1" applyFill="1" applyBorder="1"/>
    <xf numFmtId="168" fontId="11" fillId="3" borderId="139" xfId="1" applyNumberFormat="1" applyFont="1" applyFill="1" applyBorder="1" applyAlignment="1">
      <alignment horizontal="right"/>
    </xf>
    <xf numFmtId="3" fontId="28" fillId="3" borderId="140" xfId="2" applyNumberFormat="1" applyFont="1" applyFill="1" applyBorder="1"/>
    <xf numFmtId="168" fontId="11" fillId="3" borderId="141" xfId="1" applyNumberFormat="1" applyFont="1" applyFill="1" applyBorder="1" applyAlignment="1">
      <alignment horizontal="right"/>
    </xf>
    <xf numFmtId="170" fontId="11" fillId="3" borderId="141" xfId="1" applyNumberFormat="1" applyFont="1" applyFill="1" applyBorder="1" applyAlignment="1">
      <alignment horizontal="right"/>
    </xf>
    <xf numFmtId="3" fontId="31" fillId="3" borderId="124" xfId="2" applyNumberFormat="1" applyFont="1" applyFill="1" applyBorder="1"/>
    <xf numFmtId="168" fontId="11" fillId="3" borderId="142" xfId="1" applyNumberFormat="1" applyFont="1" applyFill="1" applyBorder="1" applyAlignment="1">
      <alignment horizontal="right"/>
    </xf>
    <xf numFmtId="3" fontId="28" fillId="7" borderId="138" xfId="2" applyNumberFormat="1" applyFont="1" applyFill="1" applyBorder="1"/>
    <xf numFmtId="170" fontId="11" fillId="7" borderId="141" xfId="1" applyNumberFormat="1" applyFont="1" applyFill="1" applyBorder="1" applyAlignment="1">
      <alignment horizontal="right"/>
    </xf>
    <xf numFmtId="166" fontId="16" fillId="0" borderId="0" xfId="1" applyNumberFormat="1" applyFont="1" applyBorder="1" applyAlignment="1">
      <alignment horizontal="center"/>
    </xf>
    <xf numFmtId="0" fontId="10" fillId="4" borderId="0" xfId="2" applyFont="1" applyFill="1"/>
    <xf numFmtId="0" fontId="10" fillId="4" borderId="0" xfId="2" applyFont="1" applyFill="1" applyAlignment="1">
      <alignment horizontal="center"/>
    </xf>
    <xf numFmtId="0" fontId="43" fillId="4" borderId="0" xfId="2" applyFont="1" applyFill="1" applyAlignment="1">
      <alignment horizontal="center"/>
    </xf>
    <xf numFmtId="0" fontId="1" fillId="4" borderId="0" xfId="2" applyFill="1"/>
    <xf numFmtId="168" fontId="11" fillId="3" borderId="134" xfId="1" applyNumberFormat="1" applyFont="1" applyFill="1" applyBorder="1" applyAlignment="1">
      <alignment horizontal="right"/>
    </xf>
    <xf numFmtId="168" fontId="11" fillId="3" borderId="136" xfId="1" applyNumberFormat="1" applyFont="1" applyFill="1" applyBorder="1" applyAlignment="1">
      <alignment horizontal="right"/>
    </xf>
    <xf numFmtId="168" fontId="11" fillId="3" borderId="137" xfId="1" applyNumberFormat="1" applyFont="1" applyFill="1" applyBorder="1" applyAlignment="1">
      <alignment horizontal="right"/>
    </xf>
    <xf numFmtId="168" fontId="11" fillId="7" borderId="136" xfId="1" applyNumberFormat="1" applyFont="1" applyFill="1" applyBorder="1" applyAlignment="1">
      <alignment horizontal="right"/>
    </xf>
    <xf numFmtId="0" fontId="20" fillId="3" borderId="67" xfId="2" applyFont="1" applyFill="1" applyBorder="1" applyAlignment="1">
      <alignment horizontal="left" vertical="top" wrapText="1"/>
    </xf>
    <xf numFmtId="49" fontId="7" fillId="3" borderId="76" xfId="2" applyNumberFormat="1" applyFont="1" applyFill="1" applyBorder="1"/>
    <xf numFmtId="0" fontId="20" fillId="3" borderId="76" xfId="2" applyFont="1" applyFill="1" applyBorder="1"/>
    <xf numFmtId="3" fontId="28" fillId="3" borderId="143" xfId="2" applyNumberFormat="1" applyFont="1" applyFill="1" applyBorder="1"/>
    <xf numFmtId="168" fontId="11" fillId="3" borderId="144" xfId="1" applyNumberFormat="1" applyFont="1" applyFill="1" applyBorder="1" applyAlignment="1">
      <alignment horizontal="right"/>
    </xf>
    <xf numFmtId="3" fontId="28" fillId="3" borderId="145" xfId="2" applyNumberFormat="1" applyFont="1" applyFill="1" applyBorder="1"/>
    <xf numFmtId="168" fontId="11" fillId="3" borderId="146" xfId="1" applyNumberFormat="1" applyFont="1" applyFill="1" applyBorder="1" applyAlignment="1">
      <alignment horizontal="right"/>
    </xf>
    <xf numFmtId="168" fontId="11" fillId="3" borderId="147" xfId="1" applyNumberFormat="1" applyFont="1" applyFill="1" applyBorder="1" applyAlignment="1">
      <alignment horizontal="right"/>
    </xf>
    <xf numFmtId="3" fontId="28" fillId="7" borderId="143" xfId="2" applyNumberFormat="1" applyFont="1" applyFill="1" applyBorder="1"/>
    <xf numFmtId="0" fontId="20" fillId="3" borderId="14" xfId="2" applyFont="1" applyFill="1" applyBorder="1" applyAlignment="1">
      <alignment horizontal="left" vertical="top" wrapText="1"/>
    </xf>
    <xf numFmtId="0" fontId="42" fillId="4" borderId="0" xfId="2" applyFont="1" applyFill="1"/>
    <xf numFmtId="0" fontId="19" fillId="8" borderId="55" xfId="2" applyFont="1" applyFill="1" applyBorder="1" applyAlignment="1">
      <alignment horizontal="center"/>
    </xf>
    <xf numFmtId="0" fontId="1" fillId="3" borderId="29" xfId="2" applyFill="1" applyBorder="1"/>
    <xf numFmtId="0" fontId="1" fillId="3" borderId="92" xfId="2" applyFill="1" applyBorder="1" applyAlignment="1">
      <alignment horizontal="left"/>
    </xf>
    <xf numFmtId="0" fontId="7" fillId="3" borderId="92" xfId="2" applyFont="1" applyFill="1" applyBorder="1"/>
    <xf numFmtId="49" fontId="7" fillId="3" borderId="92" xfId="2" applyNumberFormat="1" applyFont="1" applyFill="1" applyBorder="1"/>
    <xf numFmtId="0" fontId="1" fillId="3" borderId="92" xfId="2" applyFill="1" applyBorder="1"/>
    <xf numFmtId="3" fontId="31" fillId="3" borderId="138" xfId="2" applyNumberFormat="1" applyFont="1" applyFill="1" applyBorder="1"/>
    <xf numFmtId="3" fontId="31" fillId="3" borderId="140" xfId="2" applyNumberFormat="1" applyFont="1" applyFill="1" applyBorder="1"/>
    <xf numFmtId="3" fontId="31" fillId="7" borderId="138" xfId="2" applyNumberFormat="1" applyFont="1" applyFill="1" applyBorder="1"/>
    <xf numFmtId="168" fontId="11" fillId="7" borderId="141" xfId="1" applyNumberFormat="1" applyFont="1" applyFill="1" applyBorder="1" applyAlignment="1">
      <alignment horizontal="right"/>
    </xf>
    <xf numFmtId="0" fontId="1" fillId="3" borderId="84" xfId="2" applyFill="1" applyBorder="1" applyAlignment="1">
      <alignment horizontal="left"/>
    </xf>
    <xf numFmtId="0" fontId="7" fillId="3" borderId="84" xfId="2" applyFont="1" applyFill="1" applyBorder="1"/>
    <xf numFmtId="49" fontId="7" fillId="3" borderId="84" xfId="2" applyNumberFormat="1" applyFont="1" applyFill="1" applyBorder="1"/>
    <xf numFmtId="0" fontId="1" fillId="3" borderId="84" xfId="2" applyFill="1" applyBorder="1"/>
    <xf numFmtId="3" fontId="31" fillId="3" borderId="148" xfId="2" applyNumberFormat="1" applyFont="1" applyFill="1" applyBorder="1"/>
    <xf numFmtId="168" fontId="11" fillId="3" borderId="149" xfId="1" applyNumberFormat="1" applyFont="1" applyFill="1" applyBorder="1" applyAlignment="1">
      <alignment horizontal="right"/>
    </xf>
    <xf numFmtId="3" fontId="31" fillId="3" borderId="150" xfId="2" applyNumberFormat="1" applyFont="1" applyFill="1" applyBorder="1"/>
    <xf numFmtId="168" fontId="11" fillId="3" borderId="151" xfId="1" applyNumberFormat="1" applyFont="1" applyFill="1" applyBorder="1" applyAlignment="1">
      <alignment horizontal="right"/>
    </xf>
    <xf numFmtId="168" fontId="11" fillId="3" borderId="152" xfId="1" applyNumberFormat="1" applyFont="1" applyFill="1" applyBorder="1" applyAlignment="1">
      <alignment horizontal="right"/>
    </xf>
    <xf numFmtId="3" fontId="31" fillId="7" borderId="148" xfId="2" applyNumberFormat="1" applyFont="1" applyFill="1" applyBorder="1"/>
    <xf numFmtId="168" fontId="11" fillId="7" borderId="151" xfId="1" applyNumberFormat="1" applyFont="1" applyFill="1" applyBorder="1" applyAlignment="1">
      <alignment horizontal="right"/>
    </xf>
    <xf numFmtId="168" fontId="11" fillId="3" borderId="153" xfId="1" applyNumberFormat="1" applyFont="1" applyFill="1" applyBorder="1" applyAlignment="1">
      <alignment horizontal="right" vertical="center"/>
    </xf>
    <xf numFmtId="168" fontId="11" fillId="3" borderId="154" xfId="1" applyNumberFormat="1" applyFont="1" applyFill="1" applyBorder="1" applyAlignment="1">
      <alignment horizontal="right" vertical="center"/>
    </xf>
    <xf numFmtId="168" fontId="11" fillId="3" borderId="155" xfId="1" applyNumberFormat="1" applyFont="1" applyFill="1" applyBorder="1" applyAlignment="1">
      <alignment horizontal="right" vertical="center"/>
    </xf>
    <xf numFmtId="168" fontId="11" fillId="7" borderId="154" xfId="1" applyNumberFormat="1" applyFont="1" applyFill="1" applyBorder="1" applyAlignment="1">
      <alignment horizontal="right" vertical="center"/>
    </xf>
    <xf numFmtId="168" fontId="11" fillId="3" borderId="156" xfId="1" applyNumberFormat="1" applyFont="1" applyFill="1" applyBorder="1" applyAlignment="1">
      <alignment horizontal="right" vertical="center"/>
    </xf>
    <xf numFmtId="168" fontId="11" fillId="3" borderId="157" xfId="1" applyNumberFormat="1" applyFont="1" applyFill="1" applyBorder="1" applyAlignment="1">
      <alignment horizontal="right" vertical="center"/>
    </xf>
    <xf numFmtId="168" fontId="11" fillId="3" borderId="158" xfId="1" applyNumberFormat="1" applyFont="1" applyFill="1" applyBorder="1" applyAlignment="1">
      <alignment horizontal="right" vertical="center"/>
    </xf>
    <xf numFmtId="168" fontId="11" fillId="7" borderId="157" xfId="1" applyNumberFormat="1" applyFont="1" applyFill="1" applyBorder="1" applyAlignment="1">
      <alignment horizontal="right" vertical="center"/>
    </xf>
    <xf numFmtId="168" fontId="11" fillId="3" borderId="156" xfId="1" applyNumberFormat="1" applyFont="1" applyFill="1" applyBorder="1" applyAlignment="1">
      <alignment horizontal="right"/>
    </xf>
    <xf numFmtId="168" fontId="11" fillId="3" borderId="157" xfId="1" applyNumberFormat="1" applyFont="1" applyFill="1" applyBorder="1" applyAlignment="1">
      <alignment horizontal="right"/>
    </xf>
    <xf numFmtId="168" fontId="11" fillId="3" borderId="158" xfId="1" applyNumberFormat="1" applyFont="1" applyFill="1" applyBorder="1" applyAlignment="1">
      <alignment horizontal="right"/>
    </xf>
    <xf numFmtId="168" fontId="11" fillId="7" borderId="157" xfId="1" applyNumberFormat="1" applyFont="1" applyFill="1" applyBorder="1" applyAlignment="1">
      <alignment horizontal="right"/>
    </xf>
    <xf numFmtId="0" fontId="1" fillId="3" borderId="56" xfId="2" applyFill="1" applyBorder="1"/>
    <xf numFmtId="3" fontId="31" fillId="3" borderId="133" xfId="2" applyNumberFormat="1" applyFont="1" applyFill="1" applyBorder="1"/>
    <xf numFmtId="3" fontId="31" fillId="3" borderId="135" xfId="2" applyNumberFormat="1" applyFont="1" applyFill="1" applyBorder="1"/>
    <xf numFmtId="3" fontId="31" fillId="7" borderId="133" xfId="2" applyNumberFormat="1" applyFont="1" applyFill="1" applyBorder="1"/>
    <xf numFmtId="0" fontId="20" fillId="3" borderId="66" xfId="2" quotePrefix="1" applyFont="1" applyFill="1" applyBorder="1"/>
    <xf numFmtId="0" fontId="20" fillId="3" borderId="56" xfId="2" quotePrefix="1" applyFont="1" applyFill="1" applyBorder="1"/>
    <xf numFmtId="2" fontId="7" fillId="3" borderId="84" xfId="2" applyNumberFormat="1" applyFont="1" applyFill="1" applyBorder="1"/>
    <xf numFmtId="49" fontId="7" fillId="3" borderId="92" xfId="2" quotePrefix="1" applyNumberFormat="1" applyFont="1" applyFill="1" applyBorder="1"/>
    <xf numFmtId="9" fontId="1" fillId="0" borderId="0" xfId="1" applyFont="1" applyBorder="1"/>
    <xf numFmtId="0" fontId="1" fillId="3" borderId="96" xfId="2" applyFill="1" applyBorder="1" applyAlignment="1">
      <alignment horizontal="left"/>
    </xf>
    <xf numFmtId="0" fontId="7" fillId="3" borderId="96" xfId="2" applyFont="1" applyFill="1" applyBorder="1"/>
    <xf numFmtId="0" fontId="1" fillId="3" borderId="96" xfId="2" applyFill="1" applyBorder="1"/>
    <xf numFmtId="0" fontId="20" fillId="3" borderId="9" xfId="2" applyFont="1" applyFill="1" applyBorder="1" applyAlignment="1">
      <alignment horizontal="left" vertical="top" wrapText="1"/>
    </xf>
    <xf numFmtId="0" fontId="20" fillId="3" borderId="29" xfId="2" quotePrefix="1" applyFont="1" applyFill="1" applyBorder="1"/>
    <xf numFmtId="168" fontId="44" fillId="3" borderId="144" xfId="1" applyNumberFormat="1" applyFont="1" applyFill="1" applyBorder="1" applyAlignment="1">
      <alignment horizontal="right" vertical="center"/>
    </xf>
    <xf numFmtId="168" fontId="11" fillId="3" borderId="144" xfId="1" applyNumberFormat="1" applyFont="1" applyFill="1" applyBorder="1" applyAlignment="1">
      <alignment horizontal="right" vertical="center"/>
    </xf>
    <xf numFmtId="168" fontId="11" fillId="3" borderId="146" xfId="1" applyNumberFormat="1" applyFont="1" applyFill="1" applyBorder="1" applyAlignment="1">
      <alignment horizontal="right" vertical="center"/>
    </xf>
    <xf numFmtId="3" fontId="28" fillId="3" borderId="124" xfId="2" applyNumberFormat="1" applyFont="1" applyFill="1" applyBorder="1" applyAlignment="1">
      <alignment vertical="center"/>
    </xf>
    <xf numFmtId="168" fontId="44" fillId="3" borderId="147" xfId="1" applyNumberFormat="1" applyFont="1" applyFill="1" applyBorder="1" applyAlignment="1">
      <alignment horizontal="right" vertical="center"/>
    </xf>
    <xf numFmtId="168" fontId="44" fillId="3" borderId="146" xfId="1" applyNumberFormat="1" applyFont="1" applyFill="1" applyBorder="1" applyAlignment="1">
      <alignment horizontal="right" vertical="center"/>
    </xf>
    <xf numFmtId="166" fontId="14" fillId="0" borderId="0" xfId="1" applyNumberFormat="1" applyFont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20" fillId="4" borderId="0" xfId="2" applyFont="1" applyFill="1" applyAlignment="1">
      <alignment vertical="center"/>
    </xf>
    <xf numFmtId="168" fontId="44" fillId="3" borderId="134" xfId="1" applyNumberFormat="1" applyFont="1" applyFill="1" applyBorder="1" applyAlignment="1">
      <alignment horizontal="right" vertical="center"/>
    </xf>
    <xf numFmtId="168" fontId="44" fillId="3" borderId="136" xfId="1" applyNumberFormat="1" applyFont="1" applyFill="1" applyBorder="1" applyAlignment="1">
      <alignment horizontal="right" vertical="center"/>
    </xf>
    <xf numFmtId="168" fontId="44" fillId="3" borderId="137" xfId="1" applyNumberFormat="1" applyFont="1" applyFill="1" applyBorder="1" applyAlignment="1">
      <alignment horizontal="right" vertical="center"/>
    </xf>
    <xf numFmtId="168" fontId="44" fillId="7" borderId="136" xfId="1" applyNumberFormat="1" applyFont="1" applyFill="1" applyBorder="1" applyAlignment="1">
      <alignment horizontal="right" vertical="center"/>
    </xf>
    <xf numFmtId="168" fontId="11" fillId="3" borderId="139" xfId="1" applyNumberFormat="1" applyFont="1" applyFill="1" applyBorder="1" applyAlignment="1">
      <alignment horizontal="right" vertical="center"/>
    </xf>
    <xf numFmtId="168" fontId="11" fillId="3" borderId="141" xfId="1" applyNumberFormat="1" applyFont="1" applyFill="1" applyBorder="1" applyAlignment="1">
      <alignment horizontal="right" vertical="center"/>
    </xf>
    <xf numFmtId="168" fontId="11" fillId="7" borderId="141" xfId="1" applyNumberFormat="1" applyFont="1" applyFill="1" applyBorder="1" applyAlignment="1">
      <alignment horizontal="right" vertical="center"/>
    </xf>
    <xf numFmtId="0" fontId="1" fillId="3" borderId="57" xfId="2" applyFill="1" applyBorder="1"/>
    <xf numFmtId="0" fontId="20" fillId="3" borderId="38" xfId="2" quotePrefix="1" applyFont="1" applyFill="1" applyBorder="1"/>
    <xf numFmtId="0" fontId="20" fillId="3" borderId="18" xfId="2" applyFont="1" applyFill="1" applyBorder="1" applyAlignment="1">
      <alignment horizontal="left" vertical="top" wrapText="1"/>
    </xf>
    <xf numFmtId="49" fontId="7" fillId="3" borderId="115" xfId="2" applyNumberFormat="1" applyFont="1" applyFill="1" applyBorder="1"/>
    <xf numFmtId="0" fontId="20" fillId="3" borderId="115" xfId="2" applyFont="1" applyFill="1" applyBorder="1"/>
    <xf numFmtId="3" fontId="28" fillId="3" borderId="159" xfId="2" applyNumberFormat="1" applyFont="1" applyFill="1" applyBorder="1"/>
    <xf numFmtId="168" fontId="11" fillId="3" borderId="160" xfId="1" applyNumberFormat="1" applyFont="1" applyFill="1" applyBorder="1" applyAlignment="1">
      <alignment horizontal="right"/>
    </xf>
    <xf numFmtId="3" fontId="28" fillId="3" borderId="161" xfId="2" applyNumberFormat="1" applyFont="1" applyFill="1" applyBorder="1"/>
    <xf numFmtId="168" fontId="11" fillId="3" borderId="162" xfId="1" applyNumberFormat="1" applyFont="1" applyFill="1" applyBorder="1" applyAlignment="1">
      <alignment horizontal="right"/>
    </xf>
    <xf numFmtId="168" fontId="11" fillId="7" borderId="162" xfId="1" applyNumberFormat="1" applyFont="1" applyFill="1" applyBorder="1" applyAlignment="1">
      <alignment horizontal="right"/>
    </xf>
    <xf numFmtId="0" fontId="1" fillId="3" borderId="0" xfId="2" applyFill="1" applyAlignment="1">
      <alignment horizontal="left"/>
    </xf>
    <xf numFmtId="3" fontId="31" fillId="3" borderId="29" xfId="2" applyNumberFormat="1" applyFont="1" applyFill="1" applyBorder="1"/>
    <xf numFmtId="3" fontId="31" fillId="3" borderId="125" xfId="2" applyNumberFormat="1" applyFont="1" applyFill="1" applyBorder="1"/>
    <xf numFmtId="3" fontId="31" fillId="7" borderId="29" xfId="2" applyNumberFormat="1" applyFont="1" applyFill="1" applyBorder="1"/>
    <xf numFmtId="2" fontId="7" fillId="3" borderId="0" xfId="2" applyNumberFormat="1" applyFont="1" applyFill="1"/>
    <xf numFmtId="3" fontId="31" fillId="3" borderId="38" xfId="2" applyNumberFormat="1" applyFont="1" applyFill="1" applyBorder="1"/>
    <xf numFmtId="3" fontId="31" fillId="3" borderId="127" xfId="2" applyNumberFormat="1" applyFont="1" applyFill="1" applyBorder="1"/>
    <xf numFmtId="168" fontId="11" fillId="3" borderId="163" xfId="1" applyNumberFormat="1" applyFont="1" applyFill="1" applyBorder="1" applyAlignment="1">
      <alignment horizontal="right"/>
    </xf>
    <xf numFmtId="3" fontId="31" fillId="7" borderId="38" xfId="2" applyNumberFormat="1" applyFont="1" applyFill="1" applyBorder="1"/>
    <xf numFmtId="0" fontId="20" fillId="3" borderId="19" xfId="2" applyFont="1" applyFill="1" applyBorder="1"/>
    <xf numFmtId="0" fontId="20" fillId="3" borderId="20" xfId="2" applyFont="1" applyFill="1" applyBorder="1"/>
    <xf numFmtId="49" fontId="7" fillId="3" borderId="20" xfId="2" applyNumberFormat="1" applyFont="1" applyFill="1" applyBorder="1"/>
    <xf numFmtId="0" fontId="20" fillId="3" borderId="38" xfId="2" applyFont="1" applyFill="1" applyBorder="1"/>
    <xf numFmtId="0" fontId="20" fillId="3" borderId="18" xfId="2" applyFont="1" applyFill="1" applyBorder="1"/>
    <xf numFmtId="49" fontId="7" fillId="3" borderId="18" xfId="2" applyNumberFormat="1" applyFont="1" applyFill="1" applyBorder="1"/>
    <xf numFmtId="3" fontId="28" fillId="7" borderId="159" xfId="2" applyNumberFormat="1" applyFont="1" applyFill="1" applyBorder="1"/>
    <xf numFmtId="0" fontId="1" fillId="3" borderId="0" xfId="2" applyFill="1" applyAlignment="1">
      <alignment horizontal="center"/>
    </xf>
    <xf numFmtId="168" fontId="11" fillId="3" borderId="0" xfId="1" applyNumberFormat="1" applyFont="1" applyFill="1" applyBorder="1" applyAlignment="1">
      <alignment horizontal="right"/>
    </xf>
    <xf numFmtId="3" fontId="31" fillId="3" borderId="20" xfId="2" applyNumberFormat="1" applyFont="1" applyFill="1" applyBorder="1"/>
    <xf numFmtId="168" fontId="11" fillId="3" borderId="20" xfId="1" applyNumberFormat="1" applyFont="1" applyFill="1" applyBorder="1" applyAlignment="1">
      <alignment horizontal="right"/>
    </xf>
    <xf numFmtId="3" fontId="31" fillId="3" borderId="0" xfId="2" applyNumberFormat="1" applyFont="1" applyFill="1"/>
    <xf numFmtId="166" fontId="16" fillId="3" borderId="0" xfId="1" applyNumberFormat="1" applyFont="1" applyFill="1" applyBorder="1" applyAlignment="1">
      <alignment horizontal="center"/>
    </xf>
    <xf numFmtId="0" fontId="20" fillId="3" borderId="0" xfId="2" applyFont="1" applyFill="1" applyAlignment="1">
      <alignment horizontal="left"/>
    </xf>
    <xf numFmtId="168" fontId="11" fillId="3" borderId="18" xfId="1" applyNumberFormat="1" applyFont="1" applyFill="1" applyBorder="1" applyAlignment="1">
      <alignment horizontal="right"/>
    </xf>
    <xf numFmtId="3" fontId="31" fillId="3" borderId="18" xfId="2" applyNumberFormat="1" applyFont="1" applyFill="1" applyBorder="1"/>
    <xf numFmtId="0" fontId="20" fillId="3" borderId="19" xfId="2" applyFont="1" applyFill="1" applyBorder="1" applyAlignment="1">
      <alignment horizontal="center"/>
    </xf>
    <xf numFmtId="49" fontId="32" fillId="3" borderId="113" xfId="2" applyNumberFormat="1" applyFont="1" applyFill="1" applyBorder="1"/>
    <xf numFmtId="168" fontId="11" fillId="3" borderId="132" xfId="1" applyNumberFormat="1" applyFont="1" applyFill="1" applyBorder="1" applyAlignment="1">
      <alignment horizontal="right"/>
    </xf>
    <xf numFmtId="3" fontId="28" fillId="3" borderId="164" xfId="2" applyNumberFormat="1" applyFont="1" applyFill="1" applyBorder="1"/>
    <xf numFmtId="168" fontId="11" fillId="3" borderId="129" xfId="1" applyNumberFormat="1" applyFont="1" applyFill="1" applyBorder="1" applyAlignment="1">
      <alignment horizontal="right"/>
    </xf>
    <xf numFmtId="3" fontId="28" fillId="3" borderId="165" xfId="2" applyNumberFormat="1" applyFont="1" applyFill="1" applyBorder="1"/>
    <xf numFmtId="168" fontId="11" fillId="3" borderId="131" xfId="1" applyNumberFormat="1" applyFont="1" applyFill="1" applyBorder="1" applyAlignment="1">
      <alignment horizontal="right"/>
    </xf>
    <xf numFmtId="0" fontId="20" fillId="3" borderId="38" xfId="2" applyFont="1" applyFill="1" applyBorder="1" applyAlignment="1">
      <alignment horizontal="center"/>
    </xf>
    <xf numFmtId="49" fontId="32" fillId="3" borderId="115" xfId="2" applyNumberFormat="1" applyFont="1" applyFill="1" applyBorder="1"/>
    <xf numFmtId="3" fontId="28" fillId="3" borderId="166" xfId="2" applyNumberFormat="1" applyFont="1" applyFill="1" applyBorder="1"/>
    <xf numFmtId="0" fontId="20" fillId="3" borderId="29" xfId="2" applyFont="1" applyFill="1" applyBorder="1" applyAlignment="1">
      <alignment horizontal="center"/>
    </xf>
    <xf numFmtId="0" fontId="20" fillId="3" borderId="0" xfId="2" applyFont="1" applyFill="1"/>
    <xf numFmtId="49" fontId="32" fillId="3" borderId="92" xfId="2" applyNumberFormat="1" applyFont="1" applyFill="1" applyBorder="1"/>
    <xf numFmtId="3" fontId="28" fillId="3" borderId="167" xfId="2" applyNumberFormat="1" applyFont="1" applyFill="1" applyBorder="1"/>
    <xf numFmtId="0" fontId="20" fillId="3" borderId="0" xfId="2" applyFont="1" applyFill="1" applyAlignment="1">
      <alignment horizontal="left" vertical="center"/>
    </xf>
    <xf numFmtId="0" fontId="20" fillId="3" borderId="0" xfId="2" applyFont="1" applyFill="1" applyAlignment="1">
      <alignment vertical="center"/>
    </xf>
    <xf numFmtId="3" fontId="28" fillId="3" borderId="0" xfId="2" applyNumberFormat="1" applyFont="1" applyFill="1" applyAlignment="1">
      <alignment vertical="center"/>
    </xf>
    <xf numFmtId="168" fontId="44" fillId="3" borderId="0" xfId="1" applyNumberFormat="1" applyFont="1" applyFill="1" applyBorder="1" applyAlignment="1">
      <alignment horizontal="right" vertical="center"/>
    </xf>
    <xf numFmtId="166" fontId="14" fillId="3" borderId="0" xfId="1" applyNumberFormat="1" applyFont="1" applyFill="1" applyBorder="1" applyAlignment="1">
      <alignment horizontal="center" vertical="center"/>
    </xf>
    <xf numFmtId="166" fontId="14" fillId="0" borderId="0" xfId="1" applyNumberFormat="1" applyFont="1" applyFill="1" applyBorder="1" applyAlignment="1">
      <alignment horizontal="center" vertical="center"/>
    </xf>
    <xf numFmtId="0" fontId="22" fillId="0" borderId="0" xfId="2" applyFont="1" applyAlignment="1">
      <alignment horizontal="left" vertical="center"/>
    </xf>
    <xf numFmtId="0" fontId="2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26" fillId="0" borderId="19" xfId="2" applyFont="1" applyBorder="1" applyAlignment="1">
      <alignment horizontal="center" vertical="center"/>
    </xf>
    <xf numFmtId="0" fontId="26" fillId="0" borderId="20" xfId="2" applyFont="1" applyBorder="1" applyAlignment="1">
      <alignment horizontal="center" vertical="center"/>
    </xf>
    <xf numFmtId="0" fontId="40" fillId="0" borderId="19" xfId="2" applyFont="1" applyBorder="1" applyAlignment="1">
      <alignment horizontal="center" vertical="center" wrapText="1"/>
    </xf>
    <xf numFmtId="0" fontId="40" fillId="0" borderId="21" xfId="2" applyFont="1" applyBorder="1" applyAlignment="1">
      <alignment horizontal="center" vertical="center" wrapText="1"/>
    </xf>
    <xf numFmtId="0" fontId="40" fillId="0" borderId="20" xfId="2" applyFont="1" applyBorder="1" applyAlignment="1">
      <alignment horizontal="center" vertical="center" wrapText="1"/>
    </xf>
    <xf numFmtId="0" fontId="40" fillId="0" borderId="20" xfId="2" applyFont="1" applyBorder="1" applyAlignment="1">
      <alignment horizontal="center" vertical="center" wrapText="1"/>
    </xf>
    <xf numFmtId="0" fontId="40" fillId="0" borderId="0" xfId="2" applyFont="1" applyAlignment="1">
      <alignment horizontal="center" vertical="center" wrapText="1"/>
    </xf>
    <xf numFmtId="3" fontId="1" fillId="0" borderId="0" xfId="2" applyNumberFormat="1" applyAlignment="1">
      <alignment vertical="center"/>
    </xf>
    <xf numFmtId="0" fontId="26" fillId="0" borderId="21" xfId="2" applyFont="1" applyBorder="1" applyAlignment="1">
      <alignment horizontal="center" vertical="center"/>
    </xf>
    <xf numFmtId="0" fontId="45" fillId="0" borderId="19" xfId="2" applyFont="1" applyBorder="1" applyAlignment="1">
      <alignment horizontal="center" vertical="center"/>
    </xf>
    <xf numFmtId="0" fontId="45" fillId="0" borderId="21" xfId="2" applyFont="1" applyBorder="1" applyAlignment="1">
      <alignment horizontal="center" vertical="center"/>
    </xf>
    <xf numFmtId="171" fontId="26" fillId="0" borderId="38" xfId="2" applyNumberFormat="1" applyFont="1" applyBorder="1" applyAlignment="1">
      <alignment horizontal="center" vertical="center"/>
    </xf>
    <xf numFmtId="171" fontId="26" fillId="0" borderId="18" xfId="2" applyNumberFormat="1" applyFont="1" applyBorder="1" applyAlignment="1">
      <alignment horizontal="center" vertical="center"/>
    </xf>
    <xf numFmtId="171" fontId="40" fillId="0" borderId="38" xfId="2" applyNumberFormat="1" applyFont="1" applyBorder="1" applyAlignment="1">
      <alignment horizontal="center" vertical="center" wrapText="1"/>
    </xf>
    <xf numFmtId="171" fontId="40" fillId="0" borderId="39" xfId="2" applyNumberFormat="1" applyFont="1" applyBorder="1" applyAlignment="1">
      <alignment horizontal="center" vertical="center" wrapText="1"/>
    </xf>
    <xf numFmtId="171" fontId="40" fillId="0" borderId="18" xfId="2" applyNumberFormat="1" applyFont="1" applyBorder="1" applyAlignment="1">
      <alignment horizontal="center" vertical="center" wrapText="1"/>
    </xf>
    <xf numFmtId="171" fontId="40" fillId="0" borderId="18" xfId="2" applyNumberFormat="1" applyFont="1" applyBorder="1" applyAlignment="1">
      <alignment horizontal="center" vertical="center" wrapText="1"/>
    </xf>
    <xf numFmtId="171" fontId="40" fillId="0" borderId="0" xfId="2" applyNumberFormat="1" applyFont="1" applyAlignment="1">
      <alignment horizontal="center" vertical="center" wrapText="1"/>
    </xf>
    <xf numFmtId="171" fontId="26" fillId="0" borderId="39" xfId="2" applyNumberFormat="1" applyFont="1" applyBorder="1" applyAlignment="1">
      <alignment horizontal="center" vertical="center"/>
    </xf>
    <xf numFmtId="171" fontId="45" fillId="0" borderId="38" xfId="2" applyNumberFormat="1" applyFont="1" applyBorder="1" applyAlignment="1">
      <alignment horizontal="center" vertical="center"/>
    </xf>
    <xf numFmtId="171" fontId="45" fillId="0" borderId="39" xfId="2" applyNumberFormat="1" applyFont="1" applyBorder="1" applyAlignment="1">
      <alignment horizontal="center" vertical="center"/>
    </xf>
    <xf numFmtId="0" fontId="1" fillId="0" borderId="0" xfId="2" applyAlignment="1">
      <alignment horizontal="left"/>
    </xf>
    <xf numFmtId="3" fontId="31" fillId="0" borderId="0" xfId="2" applyNumberFormat="1" applyFont="1"/>
    <xf numFmtId="168" fontId="11" fillId="0" borderId="0" xfId="1" applyNumberFormat="1" applyFont="1" applyBorder="1" applyAlignment="1">
      <alignment horizontal="right"/>
    </xf>
    <xf numFmtId="9" fontId="31" fillId="0" borderId="0" xfId="1" applyFont="1" applyBorder="1"/>
    <xf numFmtId="168" fontId="1" fillId="0" borderId="0" xfId="2" applyNumberFormat="1"/>
    <xf numFmtId="0" fontId="46" fillId="3" borderId="3" xfId="2" applyFont="1" applyFill="1" applyBorder="1" applyAlignment="1">
      <alignment horizontal="left" vertical="center"/>
    </xf>
    <xf numFmtId="0" fontId="46" fillId="3" borderId="2" xfId="2" applyFont="1" applyFill="1" applyBorder="1" applyAlignment="1">
      <alignment horizontal="left" vertical="center"/>
    </xf>
    <xf numFmtId="0" fontId="46" fillId="3" borderId="4" xfId="2" applyFont="1" applyFill="1" applyBorder="1" applyAlignment="1">
      <alignment horizontal="left" vertical="center"/>
    </xf>
    <xf numFmtId="0" fontId="46" fillId="3" borderId="0" xfId="2" applyFont="1" applyFill="1"/>
    <xf numFmtId="0" fontId="23" fillId="3" borderId="15" xfId="2" applyFont="1" applyFill="1" applyBorder="1" applyAlignment="1">
      <alignment horizontal="left" vertical="center"/>
    </xf>
    <xf numFmtId="0" fontId="23" fillId="3" borderId="16" xfId="2" applyFont="1" applyFill="1" applyBorder="1" applyAlignment="1">
      <alignment horizontal="left" vertical="center"/>
    </xf>
    <xf numFmtId="0" fontId="23" fillId="3" borderId="17" xfId="2" applyFont="1" applyFill="1" applyBorder="1" applyAlignment="1">
      <alignment horizontal="left" vertical="center"/>
    </xf>
    <xf numFmtId="0" fontId="47" fillId="3" borderId="0" xfId="2" applyFont="1" applyFill="1" applyAlignment="1">
      <alignment vertical="center"/>
    </xf>
    <xf numFmtId="171" fontId="11" fillId="3" borderId="131" xfId="1" applyNumberFormat="1" applyFont="1" applyFill="1" applyBorder="1" applyAlignment="1">
      <alignment horizontal="right" vertical="center"/>
    </xf>
    <xf numFmtId="171" fontId="11" fillId="7" borderId="131" xfId="1" applyNumberFormat="1" applyFont="1" applyFill="1" applyBorder="1" applyAlignment="1">
      <alignment horizontal="right" vertical="center"/>
    </xf>
    <xf numFmtId="171" fontId="11" fillId="3" borderId="136" xfId="1" applyNumberFormat="1" applyFont="1" applyFill="1" applyBorder="1" applyAlignment="1">
      <alignment horizontal="right" vertical="center"/>
    </xf>
    <xf numFmtId="171" fontId="11" fillId="7" borderId="136" xfId="1" applyNumberFormat="1" applyFont="1" applyFill="1" applyBorder="1" applyAlignment="1">
      <alignment horizontal="right" vertical="center"/>
    </xf>
    <xf numFmtId="171" fontId="11" fillId="3" borderId="141" xfId="1" applyNumberFormat="1" applyFont="1" applyFill="1" applyBorder="1" applyAlignment="1">
      <alignment horizontal="right"/>
    </xf>
    <xf numFmtId="171" fontId="11" fillId="7" borderId="141" xfId="1" applyNumberFormat="1" applyFont="1" applyFill="1" applyBorder="1" applyAlignment="1">
      <alignment horizontal="right"/>
    </xf>
    <xf numFmtId="171" fontId="11" fillId="3" borderId="136" xfId="1" applyNumberFormat="1" applyFont="1" applyFill="1" applyBorder="1" applyAlignment="1">
      <alignment horizontal="right"/>
    </xf>
    <xf numFmtId="171" fontId="11" fillId="7" borderId="136" xfId="1" applyNumberFormat="1" applyFont="1" applyFill="1" applyBorder="1" applyAlignment="1">
      <alignment horizontal="right"/>
    </xf>
    <xf numFmtId="171" fontId="11" fillId="3" borderId="151" xfId="1" applyNumberFormat="1" applyFont="1" applyFill="1" applyBorder="1" applyAlignment="1">
      <alignment horizontal="right"/>
    </xf>
    <xf numFmtId="171" fontId="11" fillId="7" borderId="151" xfId="1" applyNumberFormat="1" applyFont="1" applyFill="1" applyBorder="1" applyAlignment="1">
      <alignment horizontal="right"/>
    </xf>
    <xf numFmtId="171" fontId="11" fillId="3" borderId="154" xfId="1" applyNumberFormat="1" applyFont="1" applyFill="1" applyBorder="1" applyAlignment="1">
      <alignment horizontal="right" vertical="center"/>
    </xf>
    <xf numFmtId="171" fontId="11" fillId="7" borderId="154" xfId="1" applyNumberFormat="1" applyFont="1" applyFill="1" applyBorder="1" applyAlignment="1">
      <alignment horizontal="right" vertical="center"/>
    </xf>
    <xf numFmtId="171" fontId="11" fillId="3" borderId="157" xfId="1" applyNumberFormat="1" applyFont="1" applyFill="1" applyBorder="1" applyAlignment="1">
      <alignment horizontal="right" vertical="center"/>
    </xf>
    <xf numFmtId="171" fontId="11" fillId="7" borderId="157" xfId="1" applyNumberFormat="1" applyFont="1" applyFill="1" applyBorder="1" applyAlignment="1">
      <alignment horizontal="right" vertical="center"/>
    </xf>
    <xf numFmtId="171" fontId="11" fillId="3" borderId="157" xfId="1" applyNumberFormat="1" applyFont="1" applyFill="1" applyBorder="1" applyAlignment="1">
      <alignment horizontal="right"/>
    </xf>
    <xf numFmtId="171" fontId="11" fillId="7" borderId="157" xfId="1" applyNumberFormat="1" applyFont="1" applyFill="1" applyBorder="1" applyAlignment="1">
      <alignment horizontal="right"/>
    </xf>
    <xf numFmtId="171" fontId="44" fillId="3" borderId="136" xfId="1" applyNumberFormat="1" applyFont="1" applyFill="1" applyBorder="1" applyAlignment="1">
      <alignment horizontal="right" vertical="center"/>
    </xf>
    <xf numFmtId="171" fontId="44" fillId="7" borderId="136" xfId="1" applyNumberFormat="1" applyFont="1" applyFill="1" applyBorder="1" applyAlignment="1">
      <alignment horizontal="right" vertical="center"/>
    </xf>
    <xf numFmtId="171" fontId="11" fillId="3" borderId="141" xfId="1" applyNumberFormat="1" applyFont="1" applyFill="1" applyBorder="1" applyAlignment="1">
      <alignment horizontal="right" vertical="center"/>
    </xf>
    <xf numFmtId="171" fontId="11" fillId="7" borderId="141" xfId="1" applyNumberFormat="1" applyFont="1" applyFill="1" applyBorder="1" applyAlignment="1">
      <alignment horizontal="right" vertical="center"/>
    </xf>
    <xf numFmtId="171" fontId="11" fillId="3" borderId="162" xfId="1" applyNumberFormat="1" applyFont="1" applyFill="1" applyBorder="1" applyAlignment="1">
      <alignment horizontal="right"/>
    </xf>
    <xf numFmtId="171" fontId="11" fillId="7" borderId="162" xfId="1" applyNumberFormat="1" applyFont="1" applyFill="1" applyBorder="1" applyAlignment="1">
      <alignment horizontal="right"/>
    </xf>
    <xf numFmtId="0" fontId="20" fillId="3" borderId="0" xfId="0" applyFont="1" applyFill="1"/>
    <xf numFmtId="0" fontId="20" fillId="3" borderId="113" xfId="0" applyFont="1" applyFill="1" applyBorder="1"/>
    <xf numFmtId="49" fontId="32" fillId="3" borderId="113" xfId="0" applyNumberFormat="1" applyFont="1" applyFill="1" applyBorder="1"/>
    <xf numFmtId="3" fontId="28" fillId="3" borderId="54" xfId="0" applyNumberFormat="1" applyFont="1" applyFill="1" applyBorder="1"/>
    <xf numFmtId="3" fontId="28" fillId="3" borderId="114" xfId="0" applyNumberFormat="1" applyFont="1" applyFill="1" applyBorder="1"/>
    <xf numFmtId="0" fontId="20" fillId="3" borderId="38" xfId="0" applyFont="1" applyFill="1" applyBorder="1" applyAlignment="1">
      <alignment horizontal="center"/>
    </xf>
    <xf numFmtId="0" fontId="20" fillId="3" borderId="115" xfId="0" applyFont="1" applyFill="1" applyBorder="1"/>
    <xf numFmtId="49" fontId="32" fillId="3" borderId="115" xfId="0" applyNumberFormat="1" applyFont="1" applyFill="1" applyBorder="1"/>
    <xf numFmtId="0" fontId="20" fillId="3" borderId="116" xfId="0" applyFont="1" applyFill="1" applyBorder="1"/>
    <xf numFmtId="3" fontId="28" fillId="3" borderId="112" xfId="0" applyNumberFormat="1" applyFont="1" applyFill="1" applyBorder="1"/>
    <xf numFmtId="3" fontId="28" fillId="3" borderId="117" xfId="0" applyNumberFormat="1" applyFont="1" applyFill="1" applyBorder="1"/>
    <xf numFmtId="0" fontId="20" fillId="3" borderId="92" xfId="0" applyFont="1" applyFill="1" applyBorder="1"/>
    <xf numFmtId="49" fontId="32" fillId="3" borderId="92" xfId="0" applyNumberFormat="1" applyFont="1" applyFill="1" applyBorder="1"/>
    <xf numFmtId="3" fontId="28" fillId="3" borderId="75" xfId="0" applyNumberFormat="1" applyFont="1" applyFill="1" applyBorder="1"/>
    <xf numFmtId="3" fontId="28" fillId="3" borderId="118" xfId="0" applyNumberFormat="1" applyFont="1" applyFill="1" applyBorder="1"/>
    <xf numFmtId="3" fontId="0" fillId="3" borderId="0" xfId="0" applyNumberFormat="1" applyFill="1"/>
  </cellXfs>
  <cellStyles count="3">
    <cellStyle name="Normal" xfId="0" builtinId="0"/>
    <cellStyle name="Normal 7" xfId="2" xr:uid="{CF58EEE1-CBDF-426D-B927-1845C702A186}"/>
    <cellStyle name="Percent" xfId="1" builtinId="5"/>
  </cellStyles>
  <dxfs count="16">
    <dxf>
      <font>
        <condense val="0"/>
        <extend val="0"/>
        <color indexed="9"/>
      </font>
      <fill>
        <patternFill>
          <bgColor indexed="18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18"/>
        </patternFill>
      </fill>
    </dxf>
    <dxf>
      <font>
        <condense val="0"/>
        <extend val="0"/>
        <color indexed="9"/>
      </font>
      <fill>
        <patternFill>
          <bgColor indexed="18"/>
        </patternFill>
      </fill>
    </dxf>
    <dxf>
      <font>
        <condense val="0"/>
        <extend val="0"/>
        <color indexed="9"/>
      </font>
      <fill>
        <patternFill>
          <bgColor indexed="18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18"/>
        </patternFill>
      </fill>
    </dxf>
    <dxf>
      <font>
        <condense val="0"/>
        <extend val="0"/>
        <color indexed="9"/>
      </font>
      <fill>
        <patternFill>
          <bgColor indexed="18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28575</xdr:colOff>
      <xdr:row>0</xdr:row>
      <xdr:rowOff>28575</xdr:rowOff>
    </xdr:from>
    <xdr:to>
      <xdr:col>25</xdr:col>
      <xdr:colOff>142875</xdr:colOff>
      <xdr:row>1</xdr:row>
      <xdr:rowOff>466725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CF07619-8AC7-48BB-826B-6426A3A2D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0355" y="28575"/>
          <a:ext cx="146304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28575</xdr:colOff>
      <xdr:row>0</xdr:row>
      <xdr:rowOff>28575</xdr:rowOff>
    </xdr:from>
    <xdr:to>
      <xdr:col>25</xdr:col>
      <xdr:colOff>142875</xdr:colOff>
      <xdr:row>1</xdr:row>
      <xdr:rowOff>466725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5150DF28-27EA-4428-8D7D-F8B9AE35B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0355" y="28575"/>
          <a:ext cx="146304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28575</xdr:colOff>
      <xdr:row>0</xdr:row>
      <xdr:rowOff>28575</xdr:rowOff>
    </xdr:from>
    <xdr:to>
      <xdr:col>25</xdr:col>
      <xdr:colOff>142875</xdr:colOff>
      <xdr:row>1</xdr:row>
      <xdr:rowOff>466725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F20B2429-7D9F-49E7-94A4-136FD8805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0355" y="28575"/>
          <a:ext cx="146304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28575</xdr:colOff>
      <xdr:row>0</xdr:row>
      <xdr:rowOff>28575</xdr:rowOff>
    </xdr:from>
    <xdr:to>
      <xdr:col>25</xdr:col>
      <xdr:colOff>142875</xdr:colOff>
      <xdr:row>1</xdr:row>
      <xdr:rowOff>466725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264F5D5-EE66-46CA-BCFA-166EAC5FD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0355" y="28575"/>
          <a:ext cx="146304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0</xdr:row>
      <xdr:rowOff>66675</xdr:rowOff>
    </xdr:from>
    <xdr:to>
      <xdr:col>15</xdr:col>
      <xdr:colOff>102394</xdr:colOff>
      <xdr:row>1</xdr:row>
      <xdr:rowOff>314325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867687AA-8162-4D53-9146-95484FA7A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2790" y="66675"/>
          <a:ext cx="1134904" cy="773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0</xdr:row>
      <xdr:rowOff>66675</xdr:rowOff>
    </xdr:from>
    <xdr:to>
      <xdr:col>15</xdr:col>
      <xdr:colOff>102394</xdr:colOff>
      <xdr:row>1</xdr:row>
      <xdr:rowOff>314325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652BE66D-0BAD-4C48-B1AD-D3032BE3B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66675"/>
          <a:ext cx="1134904" cy="773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BFE59-C860-4C44-8E99-9B5DA559A750}">
  <sheetPr codeName="Sheet5">
    <tabColor rgb="FFFF0000"/>
    <pageSetUpPr fitToPage="1"/>
  </sheetPr>
  <dimension ref="A1:BH143"/>
  <sheetViews>
    <sheetView showGridLines="0" showZeros="0" workbookViewId="0">
      <pane xSplit="5" ySplit="10" topLeftCell="M76" activePane="bottomRight" state="frozen"/>
      <selection activeCell="Q5" sqref="Q5"/>
      <selection pane="topRight" activeCell="Q5" sqref="Q5"/>
      <selection pane="bottomLeft" activeCell="Q5" sqref="Q5"/>
      <selection pane="bottomRight" activeCell="A2" sqref="A2:AO83"/>
    </sheetView>
  </sheetViews>
  <sheetFormatPr defaultRowHeight="13.2" outlineLevelRow="1" outlineLevelCol="1"/>
  <cols>
    <col min="1" max="1" width="5.88671875" style="242" customWidth="1"/>
    <col min="2" max="2" width="5" customWidth="1"/>
    <col min="3" max="3" width="20.44140625" customWidth="1"/>
    <col min="4" max="4" width="11.33203125" style="241" hidden="1" customWidth="1" outlineLevel="1"/>
    <col min="5" max="5" width="6.44140625" customWidth="1" collapsed="1"/>
    <col min="6" max="10" width="6.5546875" customWidth="1"/>
    <col min="11" max="11" width="7.44140625" customWidth="1"/>
    <col min="12" max="13" width="7.5546875" customWidth="1"/>
    <col min="14" max="32" width="6.5546875" customWidth="1"/>
    <col min="33" max="33" width="8.109375" hidden="1" customWidth="1" outlineLevel="1"/>
    <col min="34" max="34" width="9.5546875" customWidth="1" collapsed="1"/>
    <col min="35" max="36" width="8.109375" hidden="1" customWidth="1" outlineLevel="1"/>
    <col min="37" max="37" width="7.5546875" hidden="1" customWidth="1" outlineLevel="1"/>
    <col min="38" max="38" width="8.109375" hidden="1" customWidth="1" outlineLevel="1"/>
    <col min="39" max="39" width="7.88671875" customWidth="1" collapsed="1"/>
    <col min="40" max="52" width="1" customWidth="1"/>
    <col min="53" max="53" width="24.88671875" style="167" hidden="1" customWidth="1" outlineLevel="1"/>
    <col min="54" max="54" width="19.88671875" style="167" hidden="1" customWidth="1" outlineLevel="1"/>
    <col min="55" max="55" width="7.5546875" hidden="1" customWidth="1" outlineLevel="1"/>
    <col min="56" max="56" width="5.44140625" hidden="1" customWidth="1" outlineLevel="1"/>
    <col min="57" max="57" width="9.109375" hidden="1" customWidth="1" outlineLevel="1" collapsed="1"/>
    <col min="58" max="58" width="10.5546875" hidden="1" customWidth="1" outlineLevel="1"/>
    <col min="59" max="59" width="9.109375" hidden="1" customWidth="1" outlineLevel="1"/>
    <col min="60" max="60" width="9.109375" customWidth="1" collapsed="1"/>
  </cols>
  <sheetData>
    <row r="1" spans="1:59" ht="51" customHeight="1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4"/>
      <c r="BA1"/>
      <c r="BB1"/>
    </row>
    <row r="2" spans="1:59" ht="52.65" customHeight="1">
      <c r="A2" s="5" t="str">
        <f>IF(K5="Export","EU "&amp;K5&amp;" of Bovine Products to Third Countries","EU 28 "&amp;K5&amp;" of Bovine Products from Third Countries")</f>
        <v>EU Export of Bovine Products to Third Countries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8"/>
      <c r="R2" s="6"/>
      <c r="S2" s="6"/>
      <c r="T2" s="9" t="str">
        <f>K5&amp;"s in TONNES cwe by Member State"</f>
        <v>Exports in TONNES cwe by Member State</v>
      </c>
      <c r="U2" s="6"/>
      <c r="V2" s="8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8"/>
      <c r="AN2" s="8"/>
      <c r="AO2" s="8"/>
      <c r="BA2"/>
      <c r="BB2"/>
    </row>
    <row r="3" spans="1:59" ht="7.5" customHeight="1" thickBot="1">
      <c r="A3" s="6"/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8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8"/>
      <c r="AN3" s="8"/>
      <c r="AO3" s="8"/>
      <c r="BA3"/>
      <c r="BB3"/>
    </row>
    <row r="4" spans="1:59" s="25" customFormat="1" ht="18" customHeight="1" thickBot="1">
      <c r="A4" s="10"/>
      <c r="B4" s="11" t="s">
        <v>177</v>
      </c>
      <c r="C4" s="12"/>
      <c r="D4" s="13"/>
      <c r="E4" s="14"/>
      <c r="F4" s="14"/>
      <c r="G4" s="14"/>
      <c r="H4" s="15"/>
      <c r="I4" s="16"/>
      <c r="J4" s="17" t="s">
        <v>1</v>
      </c>
      <c r="K4" s="18" t="s">
        <v>2</v>
      </c>
      <c r="L4" s="19"/>
      <c r="M4" s="20"/>
      <c r="N4" s="12"/>
      <c r="O4" s="21"/>
      <c r="P4" s="22" t="s">
        <v>3</v>
      </c>
      <c r="Q4" s="23">
        <v>2</v>
      </c>
      <c r="R4" s="24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59" s="37" customFormat="1" ht="18" customHeight="1" thickBot="1">
      <c r="A5" s="26"/>
      <c r="B5" s="27"/>
      <c r="C5" s="27"/>
      <c r="D5" s="28">
        <f>DATE($Q$5,$Q$4,1)</f>
        <v>45323</v>
      </c>
      <c r="E5" s="27"/>
      <c r="F5" s="27"/>
      <c r="G5" s="27"/>
      <c r="H5" s="29"/>
      <c r="I5" s="30"/>
      <c r="J5" s="31" t="s">
        <v>4</v>
      </c>
      <c r="K5" s="32" t="s">
        <v>5</v>
      </c>
      <c r="L5" s="33"/>
      <c r="M5" s="34"/>
      <c r="N5" s="27"/>
      <c r="O5" s="35"/>
      <c r="P5" s="36" t="s">
        <v>6</v>
      </c>
      <c r="Q5" s="23">
        <v>2024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</row>
    <row r="6" spans="1:59" s="37" customFormat="1" ht="18" customHeight="1" thickBot="1">
      <c r="A6" s="38"/>
      <c r="B6" s="38"/>
      <c r="C6" s="38"/>
      <c r="D6" s="38"/>
      <c r="E6" s="38"/>
      <c r="F6" s="38"/>
      <c r="G6" s="27"/>
      <c r="H6" s="39"/>
      <c r="I6" s="40"/>
      <c r="J6" s="41" t="s">
        <v>7</v>
      </c>
      <c r="K6" s="42" t="s">
        <v>8</v>
      </c>
      <c r="L6" s="43"/>
      <c r="M6" s="44"/>
      <c r="N6" s="45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59" s="37" customFormat="1" ht="8.25" customHeight="1" thickBot="1">
      <c r="A7" s="38"/>
      <c r="B7" s="38"/>
      <c r="C7" s="47"/>
      <c r="D7" s="48"/>
      <c r="E7" s="47"/>
      <c r="F7" s="47"/>
      <c r="G7" s="27"/>
      <c r="H7" s="27"/>
      <c r="I7" s="27"/>
      <c r="J7" s="27"/>
      <c r="K7" s="27"/>
      <c r="L7" s="27"/>
      <c r="M7" s="27"/>
      <c r="N7" s="27"/>
      <c r="O7" s="49"/>
      <c r="P7" s="49"/>
      <c r="Q7" s="49"/>
      <c r="R7" s="49"/>
      <c r="S7" s="49"/>
      <c r="T7" s="49"/>
      <c r="U7" s="49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59" s="61" customFormat="1" ht="15" customHeight="1" thickTop="1">
      <c r="A8" s="50"/>
      <c r="B8" s="51"/>
      <c r="C8" s="51"/>
      <c r="D8" s="52"/>
      <c r="E8" s="53"/>
      <c r="F8" s="54" t="s">
        <v>9</v>
      </c>
      <c r="G8" s="55" t="s">
        <v>10</v>
      </c>
      <c r="H8" s="55" t="s">
        <v>11</v>
      </c>
      <c r="I8" s="55" t="s">
        <v>12</v>
      </c>
      <c r="J8" s="55" t="s">
        <v>13</v>
      </c>
      <c r="K8" s="55" t="s">
        <v>14</v>
      </c>
      <c r="L8" s="55" t="s">
        <v>15</v>
      </c>
      <c r="M8" s="55" t="s">
        <v>16</v>
      </c>
      <c r="N8" s="55" t="s">
        <v>17</v>
      </c>
      <c r="O8" s="55" t="s">
        <v>18</v>
      </c>
      <c r="P8" s="55" t="s">
        <v>19</v>
      </c>
      <c r="Q8" s="55" t="s">
        <v>20</v>
      </c>
      <c r="R8" s="55" t="s">
        <v>21</v>
      </c>
      <c r="S8" s="55" t="s">
        <v>22</v>
      </c>
      <c r="T8" s="55" t="s">
        <v>23</v>
      </c>
      <c r="U8" s="55" t="s">
        <v>24</v>
      </c>
      <c r="V8" s="55" t="s">
        <v>25</v>
      </c>
      <c r="W8" s="55" t="s">
        <v>26</v>
      </c>
      <c r="X8" s="55" t="s">
        <v>27</v>
      </c>
      <c r="Y8" s="55" t="s">
        <v>28</v>
      </c>
      <c r="Z8" s="55" t="s">
        <v>29</v>
      </c>
      <c r="AA8" s="55" t="s">
        <v>30</v>
      </c>
      <c r="AB8" s="55" t="s">
        <v>31</v>
      </c>
      <c r="AC8" s="55" t="s">
        <v>32</v>
      </c>
      <c r="AD8" s="55" t="s">
        <v>33</v>
      </c>
      <c r="AE8" s="55" t="s">
        <v>34</v>
      </c>
      <c r="AF8" s="55" t="s">
        <v>35</v>
      </c>
      <c r="AG8" s="56" t="s">
        <v>36</v>
      </c>
      <c r="AH8" s="57" t="s">
        <v>37</v>
      </c>
      <c r="AI8" s="58"/>
      <c r="AJ8" s="58"/>
      <c r="AK8" s="58"/>
      <c r="AL8" s="59"/>
      <c r="AM8" s="60" t="str">
        <f>"EU % " &amp; RIGHT(E11,2) &amp; "/" &amp; RIGHT(E12,2)</f>
        <v>EU % 24/23</v>
      </c>
      <c r="AN8" s="63"/>
      <c r="AO8" s="63"/>
    </row>
    <row r="9" spans="1:59" s="61" customFormat="1" hidden="1" outlineLevel="1">
      <c r="A9" s="62"/>
      <c r="B9" s="63"/>
      <c r="C9" s="63"/>
      <c r="D9" s="64"/>
      <c r="E9" s="65"/>
      <c r="F9" s="66" t="s">
        <v>38</v>
      </c>
      <c r="G9" s="67" t="s">
        <v>39</v>
      </c>
      <c r="H9" s="67" t="s">
        <v>40</v>
      </c>
      <c r="I9" s="67" t="s">
        <v>41</v>
      </c>
      <c r="J9" s="67" t="s">
        <v>42</v>
      </c>
      <c r="K9" s="67" t="s">
        <v>43</v>
      </c>
      <c r="L9" s="67" t="s">
        <v>44</v>
      </c>
      <c r="M9" s="67" t="s">
        <v>45</v>
      </c>
      <c r="N9" s="67" t="s">
        <v>46</v>
      </c>
      <c r="O9" s="67" t="s">
        <v>47</v>
      </c>
      <c r="P9" s="68" t="s">
        <v>48</v>
      </c>
      <c r="Q9" s="67" t="s">
        <v>49</v>
      </c>
      <c r="R9" s="67" t="s">
        <v>50</v>
      </c>
      <c r="S9" s="67" t="s">
        <v>51</v>
      </c>
      <c r="T9" s="67" t="s">
        <v>52</v>
      </c>
      <c r="U9" s="67" t="s">
        <v>53</v>
      </c>
      <c r="V9" s="67" t="s">
        <v>54</v>
      </c>
      <c r="W9" s="67" t="s">
        <v>55</v>
      </c>
      <c r="X9" s="67" t="s">
        <v>56</v>
      </c>
      <c r="Y9" s="67" t="s">
        <v>57</v>
      </c>
      <c r="Z9" s="67" t="s">
        <v>58</v>
      </c>
      <c r="AA9" s="67" t="s">
        <v>59</v>
      </c>
      <c r="AB9" s="67" t="s">
        <v>60</v>
      </c>
      <c r="AC9" s="67" t="s">
        <v>61</v>
      </c>
      <c r="AD9" s="67" t="s">
        <v>62</v>
      </c>
      <c r="AE9" s="67" t="s">
        <v>63</v>
      </c>
      <c r="AF9" s="67" t="s">
        <v>64</v>
      </c>
      <c r="AG9" s="69" t="s">
        <v>65</v>
      </c>
      <c r="AH9" s="70"/>
      <c r="AI9" s="71"/>
      <c r="AJ9" s="71"/>
      <c r="AK9" s="71"/>
      <c r="AL9" s="72"/>
      <c r="AM9" s="73"/>
      <c r="AN9" s="63"/>
      <c r="AO9" s="63"/>
    </row>
    <row r="10" spans="1:59" ht="15.75" customHeight="1" collapsed="1" thickBot="1">
      <c r="A10" s="74"/>
      <c r="B10" s="75"/>
      <c r="C10" s="75"/>
      <c r="D10" s="76"/>
      <c r="E10" s="77"/>
      <c r="F10" s="78">
        <f>$Q$4</f>
        <v>2</v>
      </c>
      <c r="G10" s="79">
        <f t="shared" ref="G10:AF10" si="0">$Q$4</f>
        <v>2</v>
      </c>
      <c r="H10" s="79">
        <f t="shared" si="0"/>
        <v>2</v>
      </c>
      <c r="I10" s="79">
        <f t="shared" si="0"/>
        <v>2</v>
      </c>
      <c r="J10" s="79">
        <f t="shared" si="0"/>
        <v>2</v>
      </c>
      <c r="K10" s="79">
        <f t="shared" si="0"/>
        <v>2</v>
      </c>
      <c r="L10" s="79">
        <f t="shared" si="0"/>
        <v>2</v>
      </c>
      <c r="M10" s="79">
        <f t="shared" si="0"/>
        <v>2</v>
      </c>
      <c r="N10" s="79">
        <f t="shared" si="0"/>
        <v>2</v>
      </c>
      <c r="O10" s="79">
        <f t="shared" si="0"/>
        <v>2</v>
      </c>
      <c r="P10" s="79">
        <f t="shared" si="0"/>
        <v>2</v>
      </c>
      <c r="Q10" s="79">
        <f t="shared" si="0"/>
        <v>2</v>
      </c>
      <c r="R10" s="79">
        <f t="shared" si="0"/>
        <v>2</v>
      </c>
      <c r="S10" s="79">
        <f t="shared" si="0"/>
        <v>2</v>
      </c>
      <c r="T10" s="79">
        <f t="shared" si="0"/>
        <v>2</v>
      </c>
      <c r="U10" s="79">
        <f t="shared" si="0"/>
        <v>2</v>
      </c>
      <c r="V10" s="79">
        <f t="shared" si="0"/>
        <v>2</v>
      </c>
      <c r="W10" s="79">
        <f t="shared" si="0"/>
        <v>2</v>
      </c>
      <c r="X10" s="79">
        <f t="shared" si="0"/>
        <v>2</v>
      </c>
      <c r="Y10" s="79">
        <f t="shared" si="0"/>
        <v>2</v>
      </c>
      <c r="Z10" s="79">
        <f t="shared" si="0"/>
        <v>2</v>
      </c>
      <c r="AA10" s="79">
        <f t="shared" si="0"/>
        <v>2</v>
      </c>
      <c r="AB10" s="79">
        <f t="shared" si="0"/>
        <v>2</v>
      </c>
      <c r="AC10" s="79">
        <f t="shared" si="0"/>
        <v>2</v>
      </c>
      <c r="AD10" s="79">
        <f t="shared" si="0"/>
        <v>2</v>
      </c>
      <c r="AE10" s="79">
        <f t="shared" si="0"/>
        <v>2</v>
      </c>
      <c r="AF10" s="79">
        <f t="shared" si="0"/>
        <v>2</v>
      </c>
      <c r="AG10" s="80" t="e">
        <v>#N/A</v>
      </c>
      <c r="AH10" s="81" t="s">
        <v>66</v>
      </c>
      <c r="AI10" s="82"/>
      <c r="AJ10" s="82"/>
      <c r="AK10" s="82"/>
      <c r="AL10" s="83"/>
      <c r="AM10" s="84"/>
      <c r="AN10" s="8"/>
      <c r="AO10" s="8"/>
      <c r="BA10"/>
      <c r="BB10"/>
    </row>
    <row r="11" spans="1:59" s="95" customFormat="1" ht="15" thickTop="1" thickBot="1">
      <c r="A11" s="85" t="s">
        <v>67</v>
      </c>
      <c r="B11" s="86" t="s">
        <v>68</v>
      </c>
      <c r="C11" s="86"/>
      <c r="D11" s="7" t="s">
        <v>69</v>
      </c>
      <c r="E11" s="87">
        <f>$Q$5</f>
        <v>2024</v>
      </c>
      <c r="F11" s="88">
        <v>102.9915</v>
      </c>
      <c r="G11" s="89">
        <v>1491.1171199999999</v>
      </c>
      <c r="H11" s="89">
        <v>531.97289999999998</v>
      </c>
      <c r="I11" s="89">
        <v>271.62214</v>
      </c>
      <c r="J11" s="89">
        <v>219.30024</v>
      </c>
      <c r="K11" s="89">
        <v>146.94984000000002</v>
      </c>
      <c r="L11" s="89">
        <v>1697.1442999999999</v>
      </c>
      <c r="M11" s="89">
        <v>0</v>
      </c>
      <c r="N11" s="89">
        <v>65.7376</v>
      </c>
      <c r="O11" s="89">
        <v>783.46744000000012</v>
      </c>
      <c r="P11" s="89">
        <v>455.24642000000006</v>
      </c>
      <c r="Q11" s="89">
        <v>10.20426</v>
      </c>
      <c r="R11" s="89">
        <v>0</v>
      </c>
      <c r="S11" s="89">
        <v>0</v>
      </c>
      <c r="T11" s="89">
        <v>28.944000000000003</v>
      </c>
      <c r="U11" s="89">
        <v>0</v>
      </c>
      <c r="V11" s="89">
        <v>855.55169999999998</v>
      </c>
      <c r="W11" s="89">
        <v>0</v>
      </c>
      <c r="X11" s="89">
        <v>162.56202000000002</v>
      </c>
      <c r="Y11" s="89">
        <v>430.14542000000006</v>
      </c>
      <c r="Z11" s="89">
        <v>286.90146000000004</v>
      </c>
      <c r="AA11" s="89">
        <v>0</v>
      </c>
      <c r="AB11" s="89">
        <v>6.48</v>
      </c>
      <c r="AC11" s="89">
        <v>18.982620000000001</v>
      </c>
      <c r="AD11" s="89">
        <v>110.02500000000001</v>
      </c>
      <c r="AE11" s="89">
        <v>0</v>
      </c>
      <c r="AF11" s="89">
        <v>0</v>
      </c>
      <c r="AG11" s="90">
        <v>0</v>
      </c>
      <c r="AH11" s="91">
        <f>SUM(F11:AG11)</f>
        <v>7675.345980000001</v>
      </c>
      <c r="AI11" s="92"/>
      <c r="AJ11" s="92"/>
      <c r="AK11" s="92"/>
      <c r="AL11" s="93"/>
      <c r="AM11" s="94">
        <f>IF(ISERROR(AH11/AH12),"",IF(AH11/AH12&gt;2,"++",AH11/AH12-1))</f>
        <v>2.2195382852901124E-2</v>
      </c>
      <c r="AN11" s="587"/>
      <c r="AO11" s="587"/>
      <c r="BB11" s="96" t="s">
        <v>70</v>
      </c>
      <c r="BC11" s="97" t="str">
        <f>VLOOKUP($K$4,$BB$12:$BC$15,2,0)</f>
        <v>4+</v>
      </c>
      <c r="BE11" s="98">
        <v>1</v>
      </c>
      <c r="BF11" s="98">
        <v>2010</v>
      </c>
      <c r="BG11" s="99" t="s">
        <v>71</v>
      </c>
    </row>
    <row r="12" spans="1:59" s="95" customFormat="1" ht="14.4" thickBot="1">
      <c r="A12" s="100"/>
      <c r="B12" s="101"/>
      <c r="C12" s="101"/>
      <c r="D12" s="102" t="str">
        <f>D11</f>
        <v>0102 Pure Bred Breeding</v>
      </c>
      <c r="E12" s="103">
        <f>E11-1</f>
        <v>2023</v>
      </c>
      <c r="F12" s="104">
        <v>257.02420000000006</v>
      </c>
      <c r="G12" s="105">
        <v>134.94060000000002</v>
      </c>
      <c r="H12" s="105">
        <v>526.32360000000006</v>
      </c>
      <c r="I12" s="105">
        <v>313.05908000000005</v>
      </c>
      <c r="J12" s="105">
        <v>593.16658000000007</v>
      </c>
      <c r="K12" s="105">
        <v>282.01218000000006</v>
      </c>
      <c r="L12" s="105">
        <v>624.14538000000005</v>
      </c>
      <c r="M12" s="105">
        <v>0</v>
      </c>
      <c r="N12" s="105">
        <v>29.164580000000001</v>
      </c>
      <c r="O12" s="105">
        <v>1668.1528600000001</v>
      </c>
      <c r="P12" s="105">
        <v>9.99</v>
      </c>
      <c r="Q12" s="105">
        <v>46.237500000000004</v>
      </c>
      <c r="R12" s="105">
        <v>0</v>
      </c>
      <c r="S12" s="105">
        <v>177.99762000000004</v>
      </c>
      <c r="T12" s="105">
        <v>28.960200000000004</v>
      </c>
      <c r="U12" s="105">
        <v>17.321200000000001</v>
      </c>
      <c r="V12" s="105">
        <v>1650.07638</v>
      </c>
      <c r="W12" s="105">
        <v>0</v>
      </c>
      <c r="X12" s="105">
        <v>156.14460000000003</v>
      </c>
      <c r="Y12" s="105">
        <v>253.31178000000003</v>
      </c>
      <c r="Z12" s="105">
        <v>605.29896000000008</v>
      </c>
      <c r="AA12" s="105">
        <v>0</v>
      </c>
      <c r="AB12" s="105">
        <v>9.7200000000000006</v>
      </c>
      <c r="AC12" s="105">
        <v>0</v>
      </c>
      <c r="AD12" s="105">
        <v>125.64048</v>
      </c>
      <c r="AE12" s="105">
        <v>0</v>
      </c>
      <c r="AF12" s="105">
        <v>0</v>
      </c>
      <c r="AG12" s="106">
        <v>0</v>
      </c>
      <c r="AH12" s="107">
        <f t="shared" ref="AH12:AH75" si="1">SUM(F12:AG12)</f>
        <v>7508.6877800000011</v>
      </c>
      <c r="AI12" s="108"/>
      <c r="AJ12" s="108"/>
      <c r="AK12" s="108"/>
      <c r="AL12" s="109"/>
      <c r="AM12" s="110"/>
      <c r="AN12" s="587"/>
      <c r="AO12" s="587"/>
      <c r="BB12" s="111" t="s">
        <v>72</v>
      </c>
      <c r="BC12" s="112">
        <v>1</v>
      </c>
      <c r="BE12" s="98">
        <v>2</v>
      </c>
      <c r="BF12" s="98">
        <f>1+BF11</f>
        <v>2011</v>
      </c>
      <c r="BG12" s="99" t="s">
        <v>73</v>
      </c>
    </row>
    <row r="13" spans="1:59" s="95" customFormat="1" ht="13.8">
      <c r="A13" s="113" t="s">
        <v>67</v>
      </c>
      <c r="B13" s="114" t="s">
        <v>74</v>
      </c>
      <c r="C13" s="114"/>
      <c r="D13" s="7" t="s">
        <v>75</v>
      </c>
      <c r="E13" s="115">
        <f>$Q$5</f>
        <v>2024</v>
      </c>
      <c r="F13" s="116">
        <v>98.471700000000013</v>
      </c>
      <c r="G13" s="117">
        <v>678.18766000000005</v>
      </c>
      <c r="H13" s="117">
        <v>11.167200000000001</v>
      </c>
      <c r="I13" s="117">
        <v>9.3360299999999992</v>
      </c>
      <c r="J13" s="117">
        <v>170.30844000000002</v>
      </c>
      <c r="K13" s="117">
        <v>0</v>
      </c>
      <c r="L13" s="117">
        <v>4019.4265200000004</v>
      </c>
      <c r="M13" s="117">
        <v>220.56075000000001</v>
      </c>
      <c r="N13" s="117">
        <v>4450.2617</v>
      </c>
      <c r="O13" s="117">
        <v>740.05687</v>
      </c>
      <c r="P13" s="117">
        <v>5302.1498900000006</v>
      </c>
      <c r="Q13" s="117">
        <v>0</v>
      </c>
      <c r="R13" s="117">
        <v>134.51999999999998</v>
      </c>
      <c r="S13" s="117">
        <v>19.140029999999996</v>
      </c>
      <c r="T13" s="117">
        <v>287.48949999999996</v>
      </c>
      <c r="U13" s="117">
        <v>0</v>
      </c>
      <c r="V13" s="117">
        <v>2423.15542</v>
      </c>
      <c r="W13" s="117">
        <v>0</v>
      </c>
      <c r="X13" s="117">
        <v>38.509700000000009</v>
      </c>
      <c r="Y13" s="117">
        <v>0</v>
      </c>
      <c r="Z13" s="117">
        <v>17.349659999999997</v>
      </c>
      <c r="AA13" s="117">
        <v>650.72039999999993</v>
      </c>
      <c r="AB13" s="117">
        <v>3489.5536700000007</v>
      </c>
      <c r="AC13" s="117">
        <v>348.9215200000001</v>
      </c>
      <c r="AD13" s="117">
        <v>0</v>
      </c>
      <c r="AE13" s="117">
        <v>0</v>
      </c>
      <c r="AF13" s="117">
        <v>0</v>
      </c>
      <c r="AG13" s="118">
        <v>0</v>
      </c>
      <c r="AH13" s="119">
        <f t="shared" si="1"/>
        <v>23109.286660000002</v>
      </c>
      <c r="AI13" s="120"/>
      <c r="AJ13" s="120"/>
      <c r="AK13" s="120"/>
      <c r="AL13" s="121"/>
      <c r="AM13" s="122">
        <f t="shared" ref="AM13:AM77" si="2">IF(ISERROR(AH13/AH14),"",IF(AH13/AH14&gt;2,"++",AH13/AH14-1))</f>
        <v>-0.20769564801110463</v>
      </c>
      <c r="AN13" s="587"/>
      <c r="AO13" s="587"/>
      <c r="BB13" s="111" t="s">
        <v>76</v>
      </c>
      <c r="BC13" s="112" t="s">
        <v>77</v>
      </c>
      <c r="BE13" s="98">
        <v>3</v>
      </c>
      <c r="BF13" s="98">
        <f>1+BF12</f>
        <v>2012</v>
      </c>
      <c r="BG13" s="99" t="s">
        <v>78</v>
      </c>
    </row>
    <row r="14" spans="1:59" s="95" customFormat="1" ht="14.4" thickBot="1">
      <c r="A14" s="100"/>
      <c r="B14" s="101"/>
      <c r="C14" s="101"/>
      <c r="D14" s="7" t="s">
        <v>75</v>
      </c>
      <c r="E14" s="103">
        <f>E13-1</f>
        <v>2023</v>
      </c>
      <c r="F14" s="104">
        <v>5.346000000000001</v>
      </c>
      <c r="G14" s="105">
        <v>3773.8413500000001</v>
      </c>
      <c r="H14" s="105">
        <v>648.59960000000001</v>
      </c>
      <c r="I14" s="105">
        <v>5.6999999999999998E-4</v>
      </c>
      <c r="J14" s="105">
        <v>59.076919999999994</v>
      </c>
      <c r="K14" s="105">
        <v>69.692759999999993</v>
      </c>
      <c r="L14" s="105">
        <v>4821.1115199999995</v>
      </c>
      <c r="M14" s="105">
        <v>104.80139999999999</v>
      </c>
      <c r="N14" s="105">
        <v>1851.4217099999998</v>
      </c>
      <c r="O14" s="105">
        <v>2176.4398799999999</v>
      </c>
      <c r="P14" s="105">
        <v>3328.3807499999994</v>
      </c>
      <c r="Q14" s="105">
        <v>9.4049999999999994</v>
      </c>
      <c r="R14" s="105">
        <v>0</v>
      </c>
      <c r="S14" s="105">
        <v>187.55705999999998</v>
      </c>
      <c r="T14" s="105">
        <v>0</v>
      </c>
      <c r="U14" s="105">
        <v>0</v>
      </c>
      <c r="V14" s="105">
        <v>1243.0110000000002</v>
      </c>
      <c r="W14" s="105">
        <v>0</v>
      </c>
      <c r="X14" s="105">
        <v>20.90249</v>
      </c>
      <c r="Y14" s="105">
        <v>0</v>
      </c>
      <c r="Z14" s="105">
        <v>28.60183</v>
      </c>
      <c r="AA14" s="105">
        <v>5140.5300200000011</v>
      </c>
      <c r="AB14" s="105">
        <v>4193.6306100000011</v>
      </c>
      <c r="AC14" s="105">
        <v>1331.3651000000002</v>
      </c>
      <c r="AD14" s="105">
        <v>173.46822999999998</v>
      </c>
      <c r="AE14" s="105">
        <v>0</v>
      </c>
      <c r="AF14" s="105">
        <v>0</v>
      </c>
      <c r="AG14" s="106">
        <v>0</v>
      </c>
      <c r="AH14" s="107">
        <f t="shared" si="1"/>
        <v>29167.183799999995</v>
      </c>
      <c r="AI14" s="108"/>
      <c r="AJ14" s="108"/>
      <c r="AK14" s="108"/>
      <c r="AL14" s="109"/>
      <c r="AM14" s="110"/>
      <c r="AN14" s="587"/>
      <c r="AO14" s="587"/>
      <c r="BB14" s="111" t="s">
        <v>79</v>
      </c>
      <c r="BC14" s="112" t="s">
        <v>80</v>
      </c>
      <c r="BE14" s="98">
        <v>4</v>
      </c>
      <c r="BF14" s="98">
        <f>1+BF13</f>
        <v>2013</v>
      </c>
      <c r="BG14" s="99" t="s">
        <v>81</v>
      </c>
    </row>
    <row r="15" spans="1:59" s="95" customFormat="1" ht="14.4" thickBot="1">
      <c r="A15" s="113" t="s">
        <v>82</v>
      </c>
      <c r="B15" s="123" t="s">
        <v>83</v>
      </c>
      <c r="C15" s="123"/>
      <c r="D15" s="124"/>
      <c r="E15" s="115">
        <f>$Q$5</f>
        <v>2024</v>
      </c>
      <c r="F15" s="125">
        <f t="shared" ref="F15:AG16" si="3">F17+F19+F21+F23+F25+F27</f>
        <v>440.48039999999997</v>
      </c>
      <c r="G15" s="126">
        <f t="shared" si="3"/>
        <v>2017.6900999999998</v>
      </c>
      <c r="H15" s="126">
        <f t="shared" si="3"/>
        <v>0</v>
      </c>
      <c r="I15" s="126">
        <f t="shared" si="3"/>
        <v>134.154</v>
      </c>
      <c r="J15" s="126">
        <f t="shared" si="3"/>
        <v>1633.1185</v>
      </c>
      <c r="K15" s="126">
        <f t="shared" si="3"/>
        <v>3.5956000000000001</v>
      </c>
      <c r="L15" s="126">
        <f t="shared" si="3"/>
        <v>28549.852899999998</v>
      </c>
      <c r="M15" s="126">
        <f t="shared" si="3"/>
        <v>35.365899999999996</v>
      </c>
      <c r="N15" s="126">
        <f t="shared" si="3"/>
        <v>1490.7872000000002</v>
      </c>
      <c r="O15" s="126">
        <f t="shared" si="3"/>
        <v>1737.7447</v>
      </c>
      <c r="P15" s="126">
        <f t="shared" si="3"/>
        <v>1113.8095000000001</v>
      </c>
      <c r="Q15" s="126">
        <f t="shared" si="3"/>
        <v>3789.2314999999999</v>
      </c>
      <c r="R15" s="126">
        <f t="shared" si="3"/>
        <v>0</v>
      </c>
      <c r="S15" s="126">
        <f t="shared" si="3"/>
        <v>6.5000000000000006E-3</v>
      </c>
      <c r="T15" s="126">
        <f t="shared" si="3"/>
        <v>5.0674000000000001</v>
      </c>
      <c r="U15" s="126">
        <f t="shared" si="3"/>
        <v>0.45730000000000004</v>
      </c>
      <c r="V15" s="126">
        <f t="shared" si="3"/>
        <v>0</v>
      </c>
      <c r="W15" s="126">
        <f t="shared" si="3"/>
        <v>0</v>
      </c>
      <c r="X15" s="126">
        <f t="shared" si="3"/>
        <v>3834.7378999999996</v>
      </c>
      <c r="Y15" s="126">
        <f t="shared" si="3"/>
        <v>1405.7772000000002</v>
      </c>
      <c r="Z15" s="126">
        <f t="shared" si="3"/>
        <v>12897.285400000001</v>
      </c>
      <c r="AA15" s="126">
        <f t="shared" si="3"/>
        <v>169.01560000000001</v>
      </c>
      <c r="AB15" s="126">
        <f t="shared" si="3"/>
        <v>26.569399999999998</v>
      </c>
      <c r="AC15" s="126">
        <f t="shared" si="3"/>
        <v>8.4949999999999992</v>
      </c>
      <c r="AD15" s="126">
        <f t="shared" si="3"/>
        <v>0</v>
      </c>
      <c r="AE15" s="126">
        <f t="shared" si="3"/>
        <v>0</v>
      </c>
      <c r="AF15" s="126">
        <f t="shared" si="3"/>
        <v>43.006599999999999</v>
      </c>
      <c r="AG15" s="127">
        <f t="shared" si="3"/>
        <v>0</v>
      </c>
      <c r="AH15" s="128">
        <f t="shared" si="1"/>
        <v>59336.248600000006</v>
      </c>
      <c r="AI15" s="129"/>
      <c r="AJ15" s="129"/>
      <c r="AK15" s="129"/>
      <c r="AL15" s="130"/>
      <c r="AM15" s="131">
        <f t="shared" si="2"/>
        <v>0.37862186791997265</v>
      </c>
      <c r="AN15" s="587"/>
      <c r="AO15" s="587"/>
      <c r="BB15" s="132" t="s">
        <v>2</v>
      </c>
      <c r="BC15" s="133" t="s">
        <v>84</v>
      </c>
      <c r="BE15" s="98">
        <v>5</v>
      </c>
      <c r="BF15" s="98">
        <f>1+BF14</f>
        <v>2014</v>
      </c>
      <c r="BG15" s="99" t="s">
        <v>85</v>
      </c>
    </row>
    <row r="16" spans="1:59" s="95" customFormat="1" ht="14.4" thickBot="1">
      <c r="A16" s="134"/>
      <c r="B16" s="135"/>
      <c r="C16" s="135"/>
      <c r="D16" s="136"/>
      <c r="E16" s="103">
        <f>E15-1</f>
        <v>2023</v>
      </c>
      <c r="F16" s="137">
        <f t="shared" si="3"/>
        <v>272.09559999999999</v>
      </c>
      <c r="G16" s="138">
        <f t="shared" si="3"/>
        <v>0.7609999999999999</v>
      </c>
      <c r="H16" s="138">
        <f t="shared" si="3"/>
        <v>0</v>
      </c>
      <c r="I16" s="138">
        <f t="shared" si="3"/>
        <v>197.36430000000001</v>
      </c>
      <c r="J16" s="138">
        <f t="shared" si="3"/>
        <v>1555.7742000000001</v>
      </c>
      <c r="K16" s="138">
        <f t="shared" si="3"/>
        <v>2.3023000000000002</v>
      </c>
      <c r="L16" s="138">
        <f t="shared" si="3"/>
        <v>26799.749800000001</v>
      </c>
      <c r="M16" s="138">
        <f t="shared" si="3"/>
        <v>12.677900000000001</v>
      </c>
      <c r="N16" s="138">
        <f t="shared" si="3"/>
        <v>632.02089999999998</v>
      </c>
      <c r="O16" s="138">
        <f t="shared" si="3"/>
        <v>691.12740000000008</v>
      </c>
      <c r="P16" s="138">
        <f t="shared" si="3"/>
        <v>1053.6198999999999</v>
      </c>
      <c r="Q16" s="138">
        <f t="shared" si="3"/>
        <v>129.81720000000001</v>
      </c>
      <c r="R16" s="138">
        <f t="shared" si="3"/>
        <v>0</v>
      </c>
      <c r="S16" s="138">
        <f t="shared" si="3"/>
        <v>4.0000000000000001E-3</v>
      </c>
      <c r="T16" s="138">
        <f t="shared" si="3"/>
        <v>5.6238000000000001</v>
      </c>
      <c r="U16" s="138">
        <f t="shared" si="3"/>
        <v>0.88290000000000002</v>
      </c>
      <c r="V16" s="138">
        <f t="shared" si="3"/>
        <v>0.45739999999999997</v>
      </c>
      <c r="W16" s="138">
        <f t="shared" si="3"/>
        <v>6.8000000000000005E-2</v>
      </c>
      <c r="X16" s="138">
        <f t="shared" si="3"/>
        <v>3699.5241999999998</v>
      </c>
      <c r="Y16" s="138">
        <f t="shared" si="3"/>
        <v>1379.8139000000003</v>
      </c>
      <c r="Z16" s="138">
        <f t="shared" si="3"/>
        <v>4981.6825000000008</v>
      </c>
      <c r="AA16" s="138">
        <f t="shared" si="3"/>
        <v>195.5609</v>
      </c>
      <c r="AB16" s="138">
        <f t="shared" si="3"/>
        <v>0.57030000000000003</v>
      </c>
      <c r="AC16" s="138">
        <f t="shared" si="3"/>
        <v>1419.2621999999999</v>
      </c>
      <c r="AD16" s="138">
        <f t="shared" si="3"/>
        <v>0</v>
      </c>
      <c r="AE16" s="138">
        <f t="shared" si="3"/>
        <v>0</v>
      </c>
      <c r="AF16" s="138">
        <f t="shared" si="3"/>
        <v>9.5030000000000001</v>
      </c>
      <c r="AG16" s="139">
        <f t="shared" si="3"/>
        <v>0</v>
      </c>
      <c r="AH16" s="140">
        <f t="shared" si="1"/>
        <v>43040.263599999998</v>
      </c>
      <c r="AI16" s="141"/>
      <c r="AJ16" s="141"/>
      <c r="AK16" s="141"/>
      <c r="AL16" s="142"/>
      <c r="AM16" s="143"/>
      <c r="AN16" s="587"/>
      <c r="AO16" s="587"/>
      <c r="BB16" s="96" t="s">
        <v>86</v>
      </c>
      <c r="BC16" s="97">
        <f>VLOOKUP($K$5,$BB$17:$BC$18,2,0)</f>
        <v>2</v>
      </c>
      <c r="BE16" s="98">
        <v>6</v>
      </c>
      <c r="BF16" s="98">
        <f>1+BF15</f>
        <v>2015</v>
      </c>
      <c r="BG16" s="99" t="s">
        <v>87</v>
      </c>
    </row>
    <row r="17" spans="1:60" ht="14.4" hidden="1" outlineLevel="1" thickBot="1">
      <c r="A17" s="144"/>
      <c r="B17" s="145" t="s">
        <v>88</v>
      </c>
      <c r="C17" s="146" t="s">
        <v>89</v>
      </c>
      <c r="D17" s="147" t="s">
        <v>90</v>
      </c>
      <c r="E17" s="148">
        <f>$Q$5</f>
        <v>2024</v>
      </c>
      <c r="F17" s="149">
        <v>43.968000000000004</v>
      </c>
      <c r="G17" s="150">
        <v>2010.2739999999999</v>
      </c>
      <c r="H17" s="150">
        <v>0</v>
      </c>
      <c r="I17" s="150">
        <v>0</v>
      </c>
      <c r="J17" s="150">
        <v>494.346</v>
      </c>
      <c r="K17" s="150">
        <v>0.629</v>
      </c>
      <c r="L17" s="150">
        <v>3037.1759999999999</v>
      </c>
      <c r="M17" s="150">
        <v>0</v>
      </c>
      <c r="N17" s="150">
        <v>556.33100000000002</v>
      </c>
      <c r="O17" s="150">
        <v>993.24099999999999</v>
      </c>
      <c r="P17" s="150">
        <v>102.509</v>
      </c>
      <c r="Q17" s="150">
        <v>451.267</v>
      </c>
      <c r="R17" s="150">
        <v>0</v>
      </c>
      <c r="S17" s="150">
        <v>0</v>
      </c>
      <c r="T17" s="150">
        <v>0</v>
      </c>
      <c r="U17" s="150">
        <v>0</v>
      </c>
      <c r="V17" s="150">
        <v>0</v>
      </c>
      <c r="W17" s="150">
        <v>0</v>
      </c>
      <c r="X17" s="150">
        <v>508.30999999999995</v>
      </c>
      <c r="Y17" s="150">
        <v>538.26400000000001</v>
      </c>
      <c r="Z17" s="150">
        <v>9.4E-2</v>
      </c>
      <c r="AA17" s="150">
        <v>0</v>
      </c>
      <c r="AB17" s="150">
        <v>0</v>
      </c>
      <c r="AC17" s="150">
        <v>0</v>
      </c>
      <c r="AD17" s="150">
        <v>0</v>
      </c>
      <c r="AE17" s="150">
        <v>0</v>
      </c>
      <c r="AF17" s="150">
        <v>0</v>
      </c>
      <c r="AG17" s="151">
        <v>0</v>
      </c>
      <c r="AH17" s="152">
        <f t="shared" si="1"/>
        <v>8736.4089999999978</v>
      </c>
      <c r="AI17" s="153"/>
      <c r="AJ17" s="153"/>
      <c r="AK17" s="153"/>
      <c r="AL17" s="154"/>
      <c r="AM17" s="155">
        <f t="shared" si="2"/>
        <v>0.57825167672357525</v>
      </c>
      <c r="AN17" s="8"/>
      <c r="AO17" s="8"/>
      <c r="BA17"/>
      <c r="BB17" s="111" t="s">
        <v>91</v>
      </c>
      <c r="BC17" s="112">
        <v>1</v>
      </c>
      <c r="BE17" s="98">
        <v>7</v>
      </c>
      <c r="BF17" s="98">
        <f t="shared" ref="BF17:BF28" si="4">1+BF16</f>
        <v>2016</v>
      </c>
      <c r="BG17" s="99" t="s">
        <v>92</v>
      </c>
    </row>
    <row r="18" spans="1:60" ht="14.4" hidden="1" outlineLevel="1" thickBot="1">
      <c r="A18" s="144"/>
      <c r="B18" s="156"/>
      <c r="C18" s="157"/>
      <c r="D18" s="136" t="s">
        <v>90</v>
      </c>
      <c r="E18" s="158">
        <f>E17-1</f>
        <v>2023</v>
      </c>
      <c r="F18" s="159">
        <v>15.452</v>
      </c>
      <c r="G18" s="160">
        <v>0</v>
      </c>
      <c r="H18" s="160">
        <v>0</v>
      </c>
      <c r="I18" s="160">
        <v>0</v>
      </c>
      <c r="J18" s="160">
        <v>783.38200000000006</v>
      </c>
      <c r="K18" s="160">
        <v>0</v>
      </c>
      <c r="L18" s="160">
        <v>3139.2449999999999</v>
      </c>
      <c r="M18" s="160">
        <v>0</v>
      </c>
      <c r="N18" s="160">
        <v>31.311</v>
      </c>
      <c r="O18" s="160">
        <v>23.227</v>
      </c>
      <c r="P18" s="160">
        <v>18.27</v>
      </c>
      <c r="Q18" s="160">
        <v>7.6929999999999996</v>
      </c>
      <c r="R18" s="160">
        <v>0</v>
      </c>
      <c r="S18" s="160">
        <v>0</v>
      </c>
      <c r="T18" s="160">
        <v>0</v>
      </c>
      <c r="U18" s="160">
        <v>0</v>
      </c>
      <c r="V18" s="160">
        <v>0</v>
      </c>
      <c r="W18" s="160">
        <v>0</v>
      </c>
      <c r="X18" s="160">
        <v>447.37900000000002</v>
      </c>
      <c r="Y18" s="160">
        <v>789.51600000000008</v>
      </c>
      <c r="Z18" s="160">
        <v>0</v>
      </c>
      <c r="AA18" s="160">
        <v>0.53100000000000003</v>
      </c>
      <c r="AB18" s="160">
        <v>0.28299999999999997</v>
      </c>
      <c r="AC18" s="160">
        <v>279.209</v>
      </c>
      <c r="AD18" s="160">
        <v>0</v>
      </c>
      <c r="AE18" s="160">
        <v>0</v>
      </c>
      <c r="AF18" s="160">
        <v>0</v>
      </c>
      <c r="AG18" s="161">
        <v>0</v>
      </c>
      <c r="AH18" s="162">
        <f t="shared" si="1"/>
        <v>5535.4980000000005</v>
      </c>
      <c r="AI18" s="163"/>
      <c r="AJ18" s="163"/>
      <c r="AK18" s="163"/>
      <c r="AL18" s="164"/>
      <c r="AM18" s="165"/>
      <c r="AN18" s="8"/>
      <c r="AO18" s="8"/>
      <c r="BA18"/>
      <c r="BB18" s="132" t="s">
        <v>5</v>
      </c>
      <c r="BC18" s="166">
        <v>2</v>
      </c>
      <c r="BE18" s="98">
        <v>8</v>
      </c>
      <c r="BF18" s="98">
        <f t="shared" si="4"/>
        <v>2017</v>
      </c>
      <c r="BG18" s="99" t="s">
        <v>93</v>
      </c>
    </row>
    <row r="19" spans="1:60" ht="14.4" hidden="1" outlineLevel="1" thickBot="1">
      <c r="A19" s="144"/>
      <c r="B19" s="145" t="s">
        <v>94</v>
      </c>
      <c r="C19" s="146" t="s">
        <v>95</v>
      </c>
      <c r="D19" s="147" t="s">
        <v>96</v>
      </c>
      <c r="E19" s="148">
        <f>$Q$5</f>
        <v>2024</v>
      </c>
      <c r="F19" s="149">
        <v>0</v>
      </c>
      <c r="G19" s="150">
        <v>0</v>
      </c>
      <c r="H19" s="150">
        <v>0</v>
      </c>
      <c r="I19" s="150">
        <v>17.657</v>
      </c>
      <c r="J19" s="150">
        <v>0</v>
      </c>
      <c r="K19" s="150">
        <v>0</v>
      </c>
      <c r="L19" s="150">
        <v>25.012</v>
      </c>
      <c r="M19" s="150">
        <v>9.4109999999999996</v>
      </c>
      <c r="N19" s="150">
        <v>58.12</v>
      </c>
      <c r="O19" s="150">
        <v>28.96</v>
      </c>
      <c r="P19" s="150">
        <v>79.444000000000003</v>
      </c>
      <c r="Q19" s="150">
        <v>1307.1120000000001</v>
      </c>
      <c r="R19" s="150">
        <v>0</v>
      </c>
      <c r="S19" s="150">
        <v>0</v>
      </c>
      <c r="T19" s="150">
        <v>0</v>
      </c>
      <c r="U19" s="150">
        <v>0</v>
      </c>
      <c r="V19" s="150">
        <v>0</v>
      </c>
      <c r="W19" s="150">
        <v>0</v>
      </c>
      <c r="X19" s="150">
        <v>47.286999999999999</v>
      </c>
      <c r="Y19" s="150">
        <v>28.776999999999997</v>
      </c>
      <c r="Z19" s="150">
        <v>7380.6790000000001</v>
      </c>
      <c r="AA19" s="150">
        <v>0</v>
      </c>
      <c r="AB19" s="150">
        <v>0</v>
      </c>
      <c r="AC19" s="150">
        <v>0</v>
      </c>
      <c r="AD19" s="150">
        <v>0</v>
      </c>
      <c r="AE19" s="150">
        <v>0</v>
      </c>
      <c r="AF19" s="150">
        <v>0</v>
      </c>
      <c r="AG19" s="151">
        <v>0</v>
      </c>
      <c r="AH19" s="152">
        <f t="shared" si="1"/>
        <v>8982.4590000000007</v>
      </c>
      <c r="AI19" s="153"/>
      <c r="AJ19" s="153"/>
      <c r="AK19" s="153"/>
      <c r="AL19" s="154"/>
      <c r="AM19" s="155" t="str">
        <f t="shared" si="2"/>
        <v>++</v>
      </c>
      <c r="AN19" s="8"/>
      <c r="AO19" s="8"/>
      <c r="BA19"/>
      <c r="BB19" s="96" t="s">
        <v>97</v>
      </c>
      <c r="BC19" s="97">
        <f>VLOOKUP($K$6,$BB$20:$BC$21,2,0)</f>
        <v>9</v>
      </c>
      <c r="BE19" s="98">
        <v>9</v>
      </c>
      <c r="BF19" s="98">
        <f t="shared" si="4"/>
        <v>2018</v>
      </c>
      <c r="BG19" s="99" t="s">
        <v>98</v>
      </c>
    </row>
    <row r="20" spans="1:60" ht="14.4" hidden="1" outlineLevel="1" thickBot="1">
      <c r="A20" s="144"/>
      <c r="B20" s="156"/>
      <c r="C20" s="157"/>
      <c r="D20" s="136" t="s">
        <v>96</v>
      </c>
      <c r="E20" s="158">
        <f>E19-1</f>
        <v>2023</v>
      </c>
      <c r="F20" s="159">
        <v>0</v>
      </c>
      <c r="G20" s="160">
        <v>0</v>
      </c>
      <c r="H20" s="160">
        <v>0</v>
      </c>
      <c r="I20" s="160">
        <v>17.59</v>
      </c>
      <c r="J20" s="160">
        <v>0</v>
      </c>
      <c r="K20" s="160">
        <v>0</v>
      </c>
      <c r="L20" s="160">
        <v>0</v>
      </c>
      <c r="M20" s="160">
        <v>0.36199999999999999</v>
      </c>
      <c r="N20" s="160">
        <v>2.9619999999999997</v>
      </c>
      <c r="O20" s="160">
        <v>4.1520000000000001</v>
      </c>
      <c r="P20" s="160">
        <v>42.188000000000002</v>
      </c>
      <c r="Q20" s="160">
        <v>0.129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1.7999999999999999E-2</v>
      </c>
      <c r="X20" s="160">
        <v>52.162999999999997</v>
      </c>
      <c r="Y20" s="160">
        <v>0</v>
      </c>
      <c r="Z20" s="160">
        <v>319.291</v>
      </c>
      <c r="AA20" s="160">
        <v>0</v>
      </c>
      <c r="AB20" s="160">
        <v>0</v>
      </c>
      <c r="AC20" s="160">
        <v>150.59299999999999</v>
      </c>
      <c r="AD20" s="160">
        <v>0</v>
      </c>
      <c r="AE20" s="160">
        <v>0</v>
      </c>
      <c r="AF20" s="160">
        <v>0</v>
      </c>
      <c r="AG20" s="161">
        <v>0</v>
      </c>
      <c r="AH20" s="162">
        <f t="shared" si="1"/>
        <v>589.44799999999998</v>
      </c>
      <c r="AI20" s="163"/>
      <c r="AJ20" s="163"/>
      <c r="AK20" s="163"/>
      <c r="AL20" s="164"/>
      <c r="AM20" s="165"/>
      <c r="AN20" s="8"/>
      <c r="AO20" s="8"/>
      <c r="BA20"/>
      <c r="BB20" s="111" t="s">
        <v>99</v>
      </c>
      <c r="BC20" s="112">
        <v>8</v>
      </c>
      <c r="BE20" s="98">
        <v>10</v>
      </c>
      <c r="BF20" s="98">
        <f t="shared" si="4"/>
        <v>2019</v>
      </c>
      <c r="BG20" s="99" t="s">
        <v>100</v>
      </c>
    </row>
    <row r="21" spans="1:60" ht="14.4" hidden="1" outlineLevel="1" thickBot="1">
      <c r="A21" s="144"/>
      <c r="B21" s="145" t="s">
        <v>101</v>
      </c>
      <c r="C21" s="146" t="s">
        <v>102</v>
      </c>
      <c r="D21" s="147" t="s">
        <v>103</v>
      </c>
      <c r="E21" s="148">
        <f>$Q$5</f>
        <v>2024</v>
      </c>
      <c r="F21" s="149">
        <v>307.26599999999996</v>
      </c>
      <c r="G21" s="150">
        <v>0</v>
      </c>
      <c r="H21" s="150">
        <v>0</v>
      </c>
      <c r="I21" s="150">
        <v>0</v>
      </c>
      <c r="J21" s="150">
        <v>671.80600000000004</v>
      </c>
      <c r="K21" s="150">
        <v>0</v>
      </c>
      <c r="L21" s="150">
        <v>81.185000000000002</v>
      </c>
      <c r="M21" s="150">
        <v>0</v>
      </c>
      <c r="N21" s="150">
        <v>294.16199999999998</v>
      </c>
      <c r="O21" s="150">
        <v>33.042999999999999</v>
      </c>
      <c r="P21" s="150">
        <v>886.13</v>
      </c>
      <c r="Q21" s="150">
        <v>1089.857</v>
      </c>
      <c r="R21" s="150">
        <v>0</v>
      </c>
      <c r="S21" s="150">
        <v>0</v>
      </c>
      <c r="T21" s="150">
        <v>0</v>
      </c>
      <c r="U21" s="150">
        <v>0</v>
      </c>
      <c r="V21" s="150">
        <v>0</v>
      </c>
      <c r="W21" s="150">
        <v>0</v>
      </c>
      <c r="X21" s="150">
        <v>1126.877</v>
      </c>
      <c r="Y21" s="150">
        <v>519.404</v>
      </c>
      <c r="Z21" s="150">
        <v>418.71600000000001</v>
      </c>
      <c r="AA21" s="150">
        <v>0</v>
      </c>
      <c r="AB21" s="150">
        <v>0</v>
      </c>
      <c r="AC21" s="150">
        <v>8.4949999999999992</v>
      </c>
      <c r="AD21" s="150">
        <v>0</v>
      </c>
      <c r="AE21" s="150">
        <v>0</v>
      </c>
      <c r="AF21" s="150">
        <v>0</v>
      </c>
      <c r="AG21" s="151">
        <v>0</v>
      </c>
      <c r="AH21" s="152">
        <f t="shared" si="1"/>
        <v>5436.9409999999998</v>
      </c>
      <c r="AI21" s="153"/>
      <c r="AJ21" s="153"/>
      <c r="AK21" s="153"/>
      <c r="AL21" s="154"/>
      <c r="AM21" s="155">
        <f t="shared" si="2"/>
        <v>0.38324421992524238</v>
      </c>
      <c r="AN21" s="8"/>
      <c r="AO21" s="8"/>
      <c r="BA21"/>
      <c r="BB21" s="132" t="s">
        <v>8</v>
      </c>
      <c r="BC21" s="166">
        <v>9</v>
      </c>
      <c r="BE21" s="98">
        <v>11</v>
      </c>
      <c r="BF21" s="98">
        <f t="shared" si="4"/>
        <v>2020</v>
      </c>
      <c r="BG21" s="99" t="s">
        <v>104</v>
      </c>
    </row>
    <row r="22" spans="1:60" ht="14.4" hidden="1" outlineLevel="1" thickBot="1">
      <c r="A22" s="144"/>
      <c r="B22" s="156"/>
      <c r="C22" s="157"/>
      <c r="D22" s="136" t="s">
        <v>103</v>
      </c>
      <c r="E22" s="158">
        <f>E21-1</f>
        <v>2023</v>
      </c>
      <c r="F22" s="159">
        <v>166.13799999999998</v>
      </c>
      <c r="G22" s="160">
        <v>0</v>
      </c>
      <c r="H22" s="160">
        <v>0</v>
      </c>
      <c r="I22" s="160">
        <v>0</v>
      </c>
      <c r="J22" s="160">
        <v>483.62200000000001</v>
      </c>
      <c r="K22" s="160">
        <v>0</v>
      </c>
      <c r="L22" s="160">
        <v>1.619</v>
      </c>
      <c r="M22" s="160">
        <v>0</v>
      </c>
      <c r="N22" s="160">
        <v>141.125</v>
      </c>
      <c r="O22" s="160">
        <v>0.50700000000000001</v>
      </c>
      <c r="P22" s="160">
        <v>919.76599999999996</v>
      </c>
      <c r="Q22" s="160">
        <v>0.39300000000000002</v>
      </c>
      <c r="R22" s="160">
        <v>0</v>
      </c>
      <c r="S22" s="160">
        <v>0</v>
      </c>
      <c r="T22" s="160">
        <v>0</v>
      </c>
      <c r="U22" s="160">
        <v>0</v>
      </c>
      <c r="V22" s="160">
        <v>0</v>
      </c>
      <c r="W22" s="160">
        <v>0</v>
      </c>
      <c r="X22" s="160">
        <v>948.83500000000004</v>
      </c>
      <c r="Y22" s="160">
        <v>331.983</v>
      </c>
      <c r="Z22" s="160">
        <v>307.32600000000002</v>
      </c>
      <c r="AA22" s="160">
        <v>0</v>
      </c>
      <c r="AB22" s="160">
        <v>0</v>
      </c>
      <c r="AC22" s="160">
        <v>629.25800000000004</v>
      </c>
      <c r="AD22" s="160">
        <v>0</v>
      </c>
      <c r="AE22" s="160">
        <v>0</v>
      </c>
      <c r="AF22" s="160">
        <v>0</v>
      </c>
      <c r="AG22" s="161">
        <v>0</v>
      </c>
      <c r="AH22" s="162">
        <f t="shared" si="1"/>
        <v>3930.5720000000001</v>
      </c>
      <c r="AI22" s="163"/>
      <c r="AJ22" s="163"/>
      <c r="AK22" s="163"/>
      <c r="AL22" s="164"/>
      <c r="AM22" s="165"/>
      <c r="AN22" s="8"/>
      <c r="AO22" s="8"/>
      <c r="BA22"/>
      <c r="BC22" s="167"/>
      <c r="BE22" s="98">
        <v>12</v>
      </c>
      <c r="BF22" s="98">
        <f t="shared" si="4"/>
        <v>2021</v>
      </c>
      <c r="BG22" s="99" t="s">
        <v>105</v>
      </c>
    </row>
    <row r="23" spans="1:60" ht="14.4" hidden="1" outlineLevel="1" thickBot="1">
      <c r="A23" s="144"/>
      <c r="B23" s="145" t="s">
        <v>106</v>
      </c>
      <c r="C23" s="146" t="s">
        <v>107</v>
      </c>
      <c r="D23" s="147" t="s">
        <v>108</v>
      </c>
      <c r="E23" s="148">
        <f>$Q$5</f>
        <v>2024</v>
      </c>
      <c r="F23" s="149">
        <v>22.347999999999999</v>
      </c>
      <c r="G23" s="150">
        <v>0</v>
      </c>
      <c r="H23" s="150">
        <v>0</v>
      </c>
      <c r="I23" s="150">
        <v>0</v>
      </c>
      <c r="J23" s="150">
        <v>253.21099999999998</v>
      </c>
      <c r="K23" s="150">
        <v>0</v>
      </c>
      <c r="L23" s="150">
        <v>368.27800000000002</v>
      </c>
      <c r="M23" s="150">
        <v>0.312</v>
      </c>
      <c r="N23" s="150">
        <v>116.19800000000001</v>
      </c>
      <c r="O23" s="150">
        <v>48.161999999999999</v>
      </c>
      <c r="P23" s="150">
        <v>0</v>
      </c>
      <c r="Q23" s="150">
        <v>121.053</v>
      </c>
      <c r="R23" s="150">
        <v>0</v>
      </c>
      <c r="S23" s="150">
        <v>0</v>
      </c>
      <c r="T23" s="150">
        <v>0</v>
      </c>
      <c r="U23" s="150">
        <v>0</v>
      </c>
      <c r="V23" s="150">
        <v>0</v>
      </c>
      <c r="W23" s="150">
        <v>0</v>
      </c>
      <c r="X23" s="150">
        <v>44.430999999999997</v>
      </c>
      <c r="Y23" s="150">
        <v>23.009999999999998</v>
      </c>
      <c r="Z23" s="150">
        <v>2.3370000000000002</v>
      </c>
      <c r="AA23" s="150">
        <v>0</v>
      </c>
      <c r="AB23" s="150">
        <v>0</v>
      </c>
      <c r="AC23" s="150">
        <v>0</v>
      </c>
      <c r="AD23" s="150">
        <v>0</v>
      </c>
      <c r="AE23" s="150">
        <v>0</v>
      </c>
      <c r="AF23" s="150">
        <v>0</v>
      </c>
      <c r="AG23" s="151">
        <v>0</v>
      </c>
      <c r="AH23" s="152">
        <f t="shared" si="1"/>
        <v>999.34</v>
      </c>
      <c r="AI23" s="153"/>
      <c r="AJ23" s="153"/>
      <c r="AK23" s="153"/>
      <c r="AL23" s="154"/>
      <c r="AM23" s="155">
        <f t="shared" si="2"/>
        <v>0.85118841428060699</v>
      </c>
      <c r="AN23" s="8"/>
      <c r="AO23" s="8"/>
      <c r="BA23"/>
      <c r="BC23" s="167"/>
      <c r="BF23" s="98">
        <f t="shared" si="4"/>
        <v>2022</v>
      </c>
    </row>
    <row r="24" spans="1:60" ht="14.4" hidden="1" outlineLevel="1" thickBot="1">
      <c r="A24" s="144"/>
      <c r="B24" s="156"/>
      <c r="C24" s="157"/>
      <c r="D24" s="136" t="s">
        <v>108</v>
      </c>
      <c r="E24" s="158">
        <f>E23-1</f>
        <v>2023</v>
      </c>
      <c r="F24" s="159">
        <v>15.51</v>
      </c>
      <c r="G24" s="160">
        <v>0</v>
      </c>
      <c r="H24" s="160">
        <v>0</v>
      </c>
      <c r="I24" s="160">
        <v>54.094999999999999</v>
      </c>
      <c r="J24" s="160">
        <v>169.67599999999999</v>
      </c>
      <c r="K24" s="160">
        <v>0</v>
      </c>
      <c r="L24" s="160">
        <v>207.62900000000002</v>
      </c>
      <c r="M24" s="160">
        <v>0</v>
      </c>
      <c r="N24" s="160">
        <v>16.728999999999999</v>
      </c>
      <c r="O24" s="160">
        <v>2.335</v>
      </c>
      <c r="P24" s="160">
        <v>0</v>
      </c>
      <c r="Q24" s="160">
        <v>2.48</v>
      </c>
      <c r="R24" s="160">
        <v>0</v>
      </c>
      <c r="S24" s="160">
        <v>0</v>
      </c>
      <c r="T24" s="160">
        <v>0</v>
      </c>
      <c r="U24" s="160">
        <v>4.9000000000000002E-2</v>
      </c>
      <c r="V24" s="160">
        <v>0</v>
      </c>
      <c r="W24" s="160">
        <v>0</v>
      </c>
      <c r="X24" s="160">
        <v>37.728999999999999</v>
      </c>
      <c r="Y24" s="160">
        <v>14.553000000000001</v>
      </c>
      <c r="Z24" s="160">
        <v>1.5870000000000002</v>
      </c>
      <c r="AA24" s="160">
        <v>0</v>
      </c>
      <c r="AB24" s="160">
        <v>0</v>
      </c>
      <c r="AC24" s="160">
        <v>17.465</v>
      </c>
      <c r="AD24" s="160">
        <v>0</v>
      </c>
      <c r="AE24" s="160">
        <v>0</v>
      </c>
      <c r="AF24" s="160">
        <v>0</v>
      </c>
      <c r="AG24" s="161">
        <v>0</v>
      </c>
      <c r="AH24" s="162">
        <f t="shared" si="1"/>
        <v>539.83699999999999</v>
      </c>
      <c r="AI24" s="163"/>
      <c r="AJ24" s="163"/>
      <c r="AK24" s="163"/>
      <c r="AL24" s="164"/>
      <c r="AM24" s="165"/>
      <c r="AN24" s="8"/>
      <c r="AO24" s="8"/>
      <c r="BA24"/>
      <c r="BC24" s="167"/>
      <c r="BF24" s="98">
        <f t="shared" si="4"/>
        <v>2023</v>
      </c>
    </row>
    <row r="25" spans="1:60" ht="14.4" hidden="1" outlineLevel="1" thickBot="1">
      <c r="A25" s="144"/>
      <c r="B25" s="145" t="s">
        <v>109</v>
      </c>
      <c r="C25" s="146" t="s">
        <v>110</v>
      </c>
      <c r="D25" s="147" t="s">
        <v>111</v>
      </c>
      <c r="E25" s="148">
        <f>$Q$5</f>
        <v>2024</v>
      </c>
      <c r="F25" s="149">
        <v>16.981000000000002</v>
      </c>
      <c r="G25" s="150">
        <v>0.85499999999999998</v>
      </c>
      <c r="H25" s="150">
        <v>0</v>
      </c>
      <c r="I25" s="150">
        <v>8.0510000000000002</v>
      </c>
      <c r="J25" s="150">
        <v>49.143000000000001</v>
      </c>
      <c r="K25" s="150">
        <v>0</v>
      </c>
      <c r="L25" s="150">
        <v>455.99099999999999</v>
      </c>
      <c r="M25" s="150">
        <v>20.114000000000001</v>
      </c>
      <c r="N25" s="150">
        <v>84.915000000000006</v>
      </c>
      <c r="O25" s="150">
        <v>112.104</v>
      </c>
      <c r="P25" s="150">
        <v>43.106999999999999</v>
      </c>
      <c r="Q25" s="150">
        <v>487.83800000000002</v>
      </c>
      <c r="R25" s="150">
        <v>0</v>
      </c>
      <c r="S25" s="150">
        <v>0</v>
      </c>
      <c r="T25" s="150">
        <v>0</v>
      </c>
      <c r="U25" s="150">
        <v>1.4E-2</v>
      </c>
      <c r="V25" s="150">
        <v>0</v>
      </c>
      <c r="W25" s="150">
        <v>0</v>
      </c>
      <c r="X25" s="150">
        <v>393.70100000000002</v>
      </c>
      <c r="Y25" s="150">
        <v>99.314999999999998</v>
      </c>
      <c r="Z25" s="150">
        <v>483.17899999999997</v>
      </c>
      <c r="AA25" s="150">
        <v>0</v>
      </c>
      <c r="AB25" s="150">
        <v>0</v>
      </c>
      <c r="AC25" s="150">
        <v>0</v>
      </c>
      <c r="AD25" s="150">
        <v>0</v>
      </c>
      <c r="AE25" s="150">
        <v>0</v>
      </c>
      <c r="AF25" s="150">
        <v>0</v>
      </c>
      <c r="AG25" s="151">
        <v>0</v>
      </c>
      <c r="AH25" s="152">
        <f t="shared" si="1"/>
        <v>2255.308</v>
      </c>
      <c r="AI25" s="153"/>
      <c r="AJ25" s="153"/>
      <c r="AK25" s="153"/>
      <c r="AL25" s="154"/>
      <c r="AM25" s="155">
        <f t="shared" si="2"/>
        <v>7.0731249925818585E-2</v>
      </c>
      <c r="AN25" s="8"/>
      <c r="AO25" s="8"/>
      <c r="BA25"/>
      <c r="BC25" s="167"/>
      <c r="BF25" s="98">
        <f t="shared" si="4"/>
        <v>2024</v>
      </c>
      <c r="BH25" s="168"/>
    </row>
    <row r="26" spans="1:60" ht="14.4" hidden="1" outlineLevel="1" thickBot="1">
      <c r="A26" s="144"/>
      <c r="B26" s="156"/>
      <c r="C26" s="157"/>
      <c r="D26" s="136" t="s">
        <v>111</v>
      </c>
      <c r="E26" s="158">
        <f>E25-1</f>
        <v>2023</v>
      </c>
      <c r="F26" s="159">
        <v>38.125</v>
      </c>
      <c r="G26" s="160">
        <v>5.8999999999999997E-2</v>
      </c>
      <c r="H26" s="160">
        <v>0</v>
      </c>
      <c r="I26" s="160">
        <v>5.7919999999999998</v>
      </c>
      <c r="J26" s="160">
        <v>11.657</v>
      </c>
      <c r="K26" s="160">
        <v>0</v>
      </c>
      <c r="L26" s="160">
        <v>498.43600000000004</v>
      </c>
      <c r="M26" s="160">
        <v>10.219000000000001</v>
      </c>
      <c r="N26" s="160">
        <v>85.757000000000005</v>
      </c>
      <c r="O26" s="160">
        <v>127.077</v>
      </c>
      <c r="P26" s="160">
        <v>69.647999999999996</v>
      </c>
      <c r="Q26" s="160">
        <v>24.021999999999998</v>
      </c>
      <c r="R26" s="160">
        <v>0</v>
      </c>
      <c r="S26" s="160">
        <v>4.0000000000000001E-3</v>
      </c>
      <c r="T26" s="160">
        <v>0</v>
      </c>
      <c r="U26" s="160">
        <v>1.0999999999999999E-2</v>
      </c>
      <c r="V26" s="160">
        <v>5.7000000000000002E-2</v>
      </c>
      <c r="W26" s="160">
        <v>0.05</v>
      </c>
      <c r="X26" s="160">
        <v>418.71100000000001</v>
      </c>
      <c r="Y26" s="160">
        <v>47.861000000000004</v>
      </c>
      <c r="Z26" s="160">
        <v>447.54399999999998</v>
      </c>
      <c r="AA26" s="160">
        <v>0</v>
      </c>
      <c r="AB26" s="160">
        <v>0.20799999999999999</v>
      </c>
      <c r="AC26" s="160">
        <v>321.08699999999999</v>
      </c>
      <c r="AD26" s="160">
        <v>0</v>
      </c>
      <c r="AE26" s="160">
        <v>0</v>
      </c>
      <c r="AF26" s="160">
        <v>0</v>
      </c>
      <c r="AG26" s="161">
        <v>0</v>
      </c>
      <c r="AH26" s="162">
        <f t="shared" si="1"/>
        <v>2106.3250000000003</v>
      </c>
      <c r="AI26" s="163"/>
      <c r="AJ26" s="163"/>
      <c r="AK26" s="163"/>
      <c r="AL26" s="164"/>
      <c r="AM26" s="165"/>
      <c r="AN26" s="8"/>
      <c r="AO26" s="8"/>
      <c r="BA26"/>
      <c r="BC26" s="167"/>
      <c r="BF26" s="98">
        <f t="shared" si="4"/>
        <v>2025</v>
      </c>
    </row>
    <row r="27" spans="1:60" ht="14.4" hidden="1" outlineLevel="1" thickBot="1">
      <c r="A27" s="144"/>
      <c r="B27" s="145" t="s">
        <v>112</v>
      </c>
      <c r="C27" s="146" t="s">
        <v>113</v>
      </c>
      <c r="D27" s="147" t="s">
        <v>114</v>
      </c>
      <c r="E27" s="148">
        <f>$Q$5</f>
        <v>2024</v>
      </c>
      <c r="F27" s="149">
        <v>49.917400000000001</v>
      </c>
      <c r="G27" s="150">
        <v>6.5610999999999997</v>
      </c>
      <c r="H27" s="150">
        <v>0</v>
      </c>
      <c r="I27" s="150">
        <v>108.446</v>
      </c>
      <c r="J27" s="150">
        <v>164.61250000000001</v>
      </c>
      <c r="K27" s="150">
        <v>2.9666000000000001</v>
      </c>
      <c r="L27" s="150">
        <v>24582.210899999998</v>
      </c>
      <c r="M27" s="150">
        <v>5.5289000000000001</v>
      </c>
      <c r="N27" s="150">
        <v>381.06119999999999</v>
      </c>
      <c r="O27" s="150">
        <v>522.23469999999998</v>
      </c>
      <c r="P27" s="150">
        <v>2.6195000000000004</v>
      </c>
      <c r="Q27" s="150">
        <v>332.10450000000003</v>
      </c>
      <c r="R27" s="150">
        <v>0</v>
      </c>
      <c r="S27" s="150">
        <v>6.5000000000000006E-3</v>
      </c>
      <c r="T27" s="150">
        <v>5.0674000000000001</v>
      </c>
      <c r="U27" s="150">
        <v>0.44330000000000003</v>
      </c>
      <c r="V27" s="150">
        <v>0</v>
      </c>
      <c r="W27" s="150">
        <v>0</v>
      </c>
      <c r="X27" s="150">
        <v>1714.1318999999999</v>
      </c>
      <c r="Y27" s="150">
        <v>197.00720000000001</v>
      </c>
      <c r="Z27" s="150">
        <v>4612.2804000000006</v>
      </c>
      <c r="AA27" s="150">
        <v>169.01560000000001</v>
      </c>
      <c r="AB27" s="150">
        <v>26.569399999999998</v>
      </c>
      <c r="AC27" s="150">
        <v>0</v>
      </c>
      <c r="AD27" s="150">
        <v>0</v>
      </c>
      <c r="AE27" s="150">
        <v>0</v>
      </c>
      <c r="AF27" s="150">
        <v>43.006599999999999</v>
      </c>
      <c r="AG27" s="151">
        <v>0</v>
      </c>
      <c r="AH27" s="152">
        <f t="shared" si="1"/>
        <v>32925.791600000004</v>
      </c>
      <c r="AI27" s="153"/>
      <c r="AJ27" s="153"/>
      <c r="AK27" s="153"/>
      <c r="AL27" s="154"/>
      <c r="AM27" s="155">
        <f t="shared" si="2"/>
        <v>8.5277811057731689E-2</v>
      </c>
      <c r="AN27" s="8"/>
      <c r="AO27" s="8"/>
      <c r="BA27"/>
      <c r="BC27" s="167"/>
      <c r="BF27" s="98">
        <f t="shared" si="4"/>
        <v>2026</v>
      </c>
    </row>
    <row r="28" spans="1:60" ht="14.4" hidden="1" outlineLevel="1" thickBot="1">
      <c r="A28" s="169"/>
      <c r="B28" s="156"/>
      <c r="C28" s="157"/>
      <c r="D28" s="136" t="s">
        <v>114</v>
      </c>
      <c r="E28" s="158">
        <f>E27-1</f>
        <v>2023</v>
      </c>
      <c r="F28" s="170">
        <v>36.870599999999996</v>
      </c>
      <c r="G28" s="171">
        <v>0.70199999999999996</v>
      </c>
      <c r="H28" s="171">
        <v>0</v>
      </c>
      <c r="I28" s="171">
        <v>119.88730000000001</v>
      </c>
      <c r="J28" s="171">
        <v>107.43720000000002</v>
      </c>
      <c r="K28" s="171">
        <v>2.3023000000000002</v>
      </c>
      <c r="L28" s="171">
        <v>22952.820800000001</v>
      </c>
      <c r="M28" s="171">
        <v>2.0968999999999998</v>
      </c>
      <c r="N28" s="171">
        <v>354.13690000000003</v>
      </c>
      <c r="O28" s="171">
        <v>533.82940000000008</v>
      </c>
      <c r="P28" s="171">
        <v>3.7479000000000005</v>
      </c>
      <c r="Q28" s="171">
        <v>95.100200000000001</v>
      </c>
      <c r="R28" s="171">
        <v>0</v>
      </c>
      <c r="S28" s="171">
        <v>0</v>
      </c>
      <c r="T28" s="171">
        <v>5.6238000000000001</v>
      </c>
      <c r="U28" s="171">
        <v>0.82289999999999996</v>
      </c>
      <c r="V28" s="171">
        <v>0.40039999999999998</v>
      </c>
      <c r="W28" s="171">
        <v>0</v>
      </c>
      <c r="X28" s="171">
        <v>1794.7072000000001</v>
      </c>
      <c r="Y28" s="171">
        <v>195.90090000000001</v>
      </c>
      <c r="Z28" s="171">
        <v>3905.9345000000003</v>
      </c>
      <c r="AA28" s="171">
        <v>195.0299</v>
      </c>
      <c r="AB28" s="171">
        <v>7.9299999999999995E-2</v>
      </c>
      <c r="AC28" s="171">
        <v>21.650199999999998</v>
      </c>
      <c r="AD28" s="171">
        <v>0</v>
      </c>
      <c r="AE28" s="171">
        <v>0</v>
      </c>
      <c r="AF28" s="171">
        <v>9.5030000000000001</v>
      </c>
      <c r="AG28" s="172">
        <v>0</v>
      </c>
      <c r="AH28" s="162">
        <f t="shared" si="1"/>
        <v>30338.583600000005</v>
      </c>
      <c r="AI28" s="163"/>
      <c r="AJ28" s="163"/>
      <c r="AK28" s="163"/>
      <c r="AL28" s="164"/>
      <c r="AM28" s="165"/>
      <c r="AN28" s="8"/>
      <c r="AO28" s="8"/>
      <c r="BA28"/>
      <c r="BC28" s="167"/>
      <c r="BF28" s="98">
        <f t="shared" si="4"/>
        <v>2027</v>
      </c>
    </row>
    <row r="29" spans="1:60" s="95" customFormat="1" ht="13.8" collapsed="1">
      <c r="A29" s="173" t="s">
        <v>115</v>
      </c>
      <c r="B29" s="123" t="s">
        <v>116</v>
      </c>
      <c r="C29" s="123"/>
      <c r="D29" s="124"/>
      <c r="E29" s="174">
        <f>$Q$5</f>
        <v>2024</v>
      </c>
      <c r="F29" s="125">
        <f t="shared" ref="F29:AG30" si="5">F31+F33+F35+F37+F39+F41+F43+F45</f>
        <v>656.91650000000004</v>
      </c>
      <c r="G29" s="126">
        <f t="shared" si="5"/>
        <v>8.3863000000000003</v>
      </c>
      <c r="H29" s="126">
        <f t="shared" si="5"/>
        <v>0</v>
      </c>
      <c r="I29" s="126">
        <f t="shared" si="5"/>
        <v>774.96119999999996</v>
      </c>
      <c r="J29" s="126">
        <f t="shared" si="5"/>
        <v>813.10579999999993</v>
      </c>
      <c r="K29" s="126">
        <f t="shared" si="5"/>
        <v>0.77139999999999997</v>
      </c>
      <c r="L29" s="126">
        <f t="shared" si="5"/>
        <v>18314.8835</v>
      </c>
      <c r="M29" s="126">
        <f t="shared" si="5"/>
        <v>29.390500000000003</v>
      </c>
      <c r="N29" s="126">
        <f t="shared" si="5"/>
        <v>1645.1423</v>
      </c>
      <c r="O29" s="126">
        <f t="shared" si="5"/>
        <v>410.9307</v>
      </c>
      <c r="P29" s="126">
        <f t="shared" si="5"/>
        <v>343.96440000000001</v>
      </c>
      <c r="Q29" s="126">
        <f t="shared" si="5"/>
        <v>1368.1193000000001</v>
      </c>
      <c r="R29" s="126">
        <f t="shared" si="5"/>
        <v>14</v>
      </c>
      <c r="S29" s="126">
        <f t="shared" si="5"/>
        <v>0</v>
      </c>
      <c r="T29" s="126">
        <f t="shared" si="5"/>
        <v>513.73509999999999</v>
      </c>
      <c r="U29" s="126">
        <f t="shared" si="5"/>
        <v>0.13420000000000001</v>
      </c>
      <c r="V29" s="126">
        <f t="shared" si="5"/>
        <v>49.461300000000001</v>
      </c>
      <c r="W29" s="126">
        <f t="shared" si="5"/>
        <v>0</v>
      </c>
      <c r="X29" s="126">
        <f t="shared" si="5"/>
        <v>3293.2417</v>
      </c>
      <c r="Y29" s="126">
        <f t="shared" si="5"/>
        <v>225.83750000000001</v>
      </c>
      <c r="Z29" s="126">
        <f t="shared" si="5"/>
        <v>2919.8053</v>
      </c>
      <c r="AA29" s="126">
        <f t="shared" si="5"/>
        <v>45.9953</v>
      </c>
      <c r="AB29" s="126">
        <f t="shared" si="5"/>
        <v>5.3845999999999998</v>
      </c>
      <c r="AC29" s="126">
        <f t="shared" si="5"/>
        <v>13.296900000000001</v>
      </c>
      <c r="AD29" s="126">
        <f t="shared" si="5"/>
        <v>0</v>
      </c>
      <c r="AE29" s="126">
        <f t="shared" si="5"/>
        <v>0</v>
      </c>
      <c r="AF29" s="126">
        <f t="shared" si="5"/>
        <v>0.22420000000000001</v>
      </c>
      <c r="AG29" s="127">
        <f t="shared" si="5"/>
        <v>0</v>
      </c>
      <c r="AH29" s="128">
        <f t="shared" si="1"/>
        <v>31447.688000000006</v>
      </c>
      <c r="AI29" s="129"/>
      <c r="AJ29" s="129"/>
      <c r="AK29" s="129"/>
      <c r="AL29" s="130"/>
      <c r="AM29" s="131">
        <f t="shared" si="2"/>
        <v>7.1427814584265503E-2</v>
      </c>
      <c r="AN29" s="587"/>
      <c r="AO29" s="587"/>
      <c r="BB29" s="99"/>
      <c r="BC29" s="99"/>
      <c r="BF29" s="98"/>
    </row>
    <row r="30" spans="1:60" s="95" customFormat="1" ht="14.4" thickBot="1">
      <c r="A30" s="175"/>
      <c r="B30" s="135"/>
      <c r="C30" s="135"/>
      <c r="D30" s="136"/>
      <c r="E30" s="176">
        <f>E29-1</f>
        <v>2023</v>
      </c>
      <c r="F30" s="137">
        <f t="shared" si="5"/>
        <v>567.13570000000004</v>
      </c>
      <c r="G30" s="138">
        <f t="shared" si="5"/>
        <v>1.3767</v>
      </c>
      <c r="H30" s="138">
        <f t="shared" si="5"/>
        <v>0</v>
      </c>
      <c r="I30" s="138">
        <f t="shared" si="5"/>
        <v>575.6558</v>
      </c>
      <c r="J30" s="138">
        <f t="shared" si="5"/>
        <v>2415.9331999999999</v>
      </c>
      <c r="K30" s="138">
        <f t="shared" si="5"/>
        <v>2.8964000000000003</v>
      </c>
      <c r="L30" s="138">
        <f t="shared" si="5"/>
        <v>14598.241</v>
      </c>
      <c r="M30" s="138">
        <f t="shared" si="5"/>
        <v>16.598300000000002</v>
      </c>
      <c r="N30" s="138">
        <f t="shared" si="5"/>
        <v>2647.4743000000003</v>
      </c>
      <c r="O30" s="138">
        <f t="shared" si="5"/>
        <v>345.01480000000004</v>
      </c>
      <c r="P30" s="138">
        <f t="shared" si="5"/>
        <v>110.48439999999999</v>
      </c>
      <c r="Q30" s="138">
        <f t="shared" si="5"/>
        <v>947.98090000000002</v>
      </c>
      <c r="R30" s="138">
        <f t="shared" si="5"/>
        <v>0</v>
      </c>
      <c r="S30" s="138">
        <f t="shared" si="5"/>
        <v>32.405100000000004</v>
      </c>
      <c r="T30" s="138">
        <f t="shared" si="5"/>
        <v>301.70269999999999</v>
      </c>
      <c r="U30" s="138">
        <f t="shared" si="5"/>
        <v>8.8100000000000012E-2</v>
      </c>
      <c r="V30" s="138">
        <f t="shared" si="5"/>
        <v>151.2689</v>
      </c>
      <c r="W30" s="138">
        <f t="shared" si="5"/>
        <v>5.8499999999999996E-2</v>
      </c>
      <c r="X30" s="138">
        <f t="shared" si="5"/>
        <v>2728.1532999999999</v>
      </c>
      <c r="Y30" s="138">
        <f t="shared" si="5"/>
        <v>266.2321</v>
      </c>
      <c r="Z30" s="138">
        <f t="shared" si="5"/>
        <v>3470.4646000000002</v>
      </c>
      <c r="AA30" s="138">
        <f t="shared" si="5"/>
        <v>79.395400000000009</v>
      </c>
      <c r="AB30" s="138">
        <f t="shared" si="5"/>
        <v>11.7936</v>
      </c>
      <c r="AC30" s="138">
        <f t="shared" si="5"/>
        <v>80.65440000000001</v>
      </c>
      <c r="AD30" s="138">
        <f t="shared" si="5"/>
        <v>0</v>
      </c>
      <c r="AE30" s="138">
        <f t="shared" si="5"/>
        <v>0</v>
      </c>
      <c r="AF30" s="138">
        <f t="shared" si="5"/>
        <v>0.188</v>
      </c>
      <c r="AG30" s="139">
        <f t="shared" si="5"/>
        <v>0</v>
      </c>
      <c r="AH30" s="140">
        <f t="shared" si="1"/>
        <v>29351.196200000006</v>
      </c>
      <c r="AI30" s="141"/>
      <c r="AJ30" s="141"/>
      <c r="AK30" s="141"/>
      <c r="AL30" s="142"/>
      <c r="AM30" s="143"/>
      <c r="AN30" s="587"/>
      <c r="AO30" s="587"/>
      <c r="BB30" s="99"/>
      <c r="BC30" s="99"/>
    </row>
    <row r="31" spans="1:60" ht="14.4" hidden="1" outlineLevel="1" thickBot="1">
      <c r="A31" s="144"/>
      <c r="B31" s="145" t="s">
        <v>88</v>
      </c>
      <c r="C31" s="146" t="s">
        <v>89</v>
      </c>
      <c r="D31" s="147" t="s">
        <v>117</v>
      </c>
      <c r="E31" s="148">
        <f>$Q$5</f>
        <v>2024</v>
      </c>
      <c r="F31" s="149">
        <v>0</v>
      </c>
      <c r="G31" s="150">
        <v>0</v>
      </c>
      <c r="H31" s="150">
        <v>0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50">
        <v>0.45899999999999996</v>
      </c>
      <c r="O31" s="150">
        <v>19.044</v>
      </c>
      <c r="P31" s="150">
        <v>0</v>
      </c>
      <c r="Q31" s="150">
        <v>0.55900000000000005</v>
      </c>
      <c r="R31" s="150">
        <v>0</v>
      </c>
      <c r="S31" s="150">
        <v>0</v>
      </c>
      <c r="T31" s="150">
        <v>0</v>
      </c>
      <c r="U31" s="150">
        <v>0</v>
      </c>
      <c r="V31" s="150">
        <v>0</v>
      </c>
      <c r="W31" s="150">
        <v>0</v>
      </c>
      <c r="X31" s="150">
        <v>5.0999999999999997E-2</v>
      </c>
      <c r="Y31" s="150">
        <v>0</v>
      </c>
      <c r="Z31" s="150">
        <v>0</v>
      </c>
      <c r="AA31" s="150">
        <v>0</v>
      </c>
      <c r="AB31" s="150">
        <v>0</v>
      </c>
      <c r="AC31" s="150">
        <v>0</v>
      </c>
      <c r="AD31" s="150">
        <v>0</v>
      </c>
      <c r="AE31" s="150">
        <v>0</v>
      </c>
      <c r="AF31" s="150">
        <v>0</v>
      </c>
      <c r="AG31" s="151">
        <v>0</v>
      </c>
      <c r="AH31" s="152">
        <f t="shared" si="1"/>
        <v>20.113</v>
      </c>
      <c r="AI31" s="153"/>
      <c r="AJ31" s="153"/>
      <c r="AK31" s="153"/>
      <c r="AL31" s="154"/>
      <c r="AM31" s="155" t="str">
        <f t="shared" si="2"/>
        <v>++</v>
      </c>
      <c r="AN31" s="8"/>
      <c r="AO31" s="8"/>
      <c r="BA31"/>
      <c r="BC31" s="167"/>
    </row>
    <row r="32" spans="1:60" ht="14.4" hidden="1" outlineLevel="1" thickBot="1">
      <c r="A32" s="144"/>
      <c r="B32" s="156"/>
      <c r="C32" s="157"/>
      <c r="D32" s="177" t="s">
        <v>117</v>
      </c>
      <c r="E32" s="158">
        <f>E31-1</f>
        <v>2023</v>
      </c>
      <c r="F32" s="159">
        <v>0</v>
      </c>
      <c r="G32" s="160">
        <v>0</v>
      </c>
      <c r="H32" s="160">
        <v>0</v>
      </c>
      <c r="I32" s="160">
        <v>0</v>
      </c>
      <c r="J32" s="160">
        <v>0</v>
      </c>
      <c r="K32" s="160">
        <v>0</v>
      </c>
      <c r="L32" s="160">
        <v>0</v>
      </c>
      <c r="M32" s="160">
        <v>0</v>
      </c>
      <c r="N32" s="160">
        <v>4.0129999999999999</v>
      </c>
      <c r="O32" s="160">
        <v>0.251</v>
      </c>
      <c r="P32" s="160">
        <v>0</v>
      </c>
      <c r="Q32" s="160">
        <v>5.2959999999999994</v>
      </c>
      <c r="R32" s="160">
        <v>0</v>
      </c>
      <c r="S32" s="160">
        <v>0</v>
      </c>
      <c r="T32" s="160">
        <v>0</v>
      </c>
      <c r="U32" s="160">
        <v>0</v>
      </c>
      <c r="V32" s="160">
        <v>0</v>
      </c>
      <c r="W32" s="160">
        <v>0</v>
      </c>
      <c r="X32" s="160">
        <v>0</v>
      </c>
      <c r="Y32" s="160">
        <v>0</v>
      </c>
      <c r="Z32" s="160">
        <v>4.0000000000000001E-3</v>
      </c>
      <c r="AA32" s="160">
        <v>0</v>
      </c>
      <c r="AB32" s="160">
        <v>0</v>
      </c>
      <c r="AC32" s="160">
        <v>0</v>
      </c>
      <c r="AD32" s="160">
        <v>0</v>
      </c>
      <c r="AE32" s="160">
        <v>0</v>
      </c>
      <c r="AF32" s="160">
        <v>3.2000000000000001E-2</v>
      </c>
      <c r="AG32" s="161">
        <v>0</v>
      </c>
      <c r="AH32" s="162">
        <f t="shared" si="1"/>
        <v>9.5959999999999983</v>
      </c>
      <c r="AI32" s="163"/>
      <c r="AJ32" s="163"/>
      <c r="AK32" s="163"/>
      <c r="AL32" s="164"/>
      <c r="AM32" s="165"/>
      <c r="AN32" s="8"/>
      <c r="AO32" s="8"/>
      <c r="BA32"/>
      <c r="BC32" s="167"/>
    </row>
    <row r="33" spans="1:55" ht="14.4" hidden="1" outlineLevel="1" thickBot="1">
      <c r="A33" s="144"/>
      <c r="B33" s="145" t="s">
        <v>118</v>
      </c>
      <c r="C33" s="146" t="s">
        <v>95</v>
      </c>
      <c r="D33" s="147" t="s">
        <v>119</v>
      </c>
      <c r="E33" s="148">
        <f>$Q$5</f>
        <v>2024</v>
      </c>
      <c r="F33" s="149">
        <v>0</v>
      </c>
      <c r="G33" s="150">
        <v>0</v>
      </c>
      <c r="H33" s="150">
        <v>0</v>
      </c>
      <c r="I33" s="150">
        <v>0</v>
      </c>
      <c r="J33" s="150">
        <v>0</v>
      </c>
      <c r="K33" s="150">
        <v>0</v>
      </c>
      <c r="L33" s="150">
        <v>0</v>
      </c>
      <c r="M33" s="150">
        <v>0.11799999999999999</v>
      </c>
      <c r="N33" s="150">
        <v>7.2249999999999996</v>
      </c>
      <c r="O33" s="150">
        <v>0.24199999999999999</v>
      </c>
      <c r="P33" s="150">
        <v>0</v>
      </c>
      <c r="Q33" s="150">
        <v>2.4130000000000003</v>
      </c>
      <c r="R33" s="150">
        <v>0</v>
      </c>
      <c r="S33" s="150">
        <v>0</v>
      </c>
      <c r="T33" s="150">
        <v>0</v>
      </c>
      <c r="U33" s="150">
        <v>0</v>
      </c>
      <c r="V33" s="150">
        <v>0</v>
      </c>
      <c r="W33" s="150">
        <v>0</v>
      </c>
      <c r="X33" s="150">
        <v>0</v>
      </c>
      <c r="Y33" s="150">
        <v>0</v>
      </c>
      <c r="Z33" s="150">
        <v>0</v>
      </c>
      <c r="AA33" s="150">
        <v>0</v>
      </c>
      <c r="AB33" s="150">
        <v>0</v>
      </c>
      <c r="AC33" s="150">
        <v>0</v>
      </c>
      <c r="AD33" s="150">
        <v>0</v>
      </c>
      <c r="AE33" s="150">
        <v>0</v>
      </c>
      <c r="AF33" s="150">
        <v>0</v>
      </c>
      <c r="AG33" s="151">
        <v>0</v>
      </c>
      <c r="AH33" s="152">
        <f t="shared" si="1"/>
        <v>9.9980000000000011</v>
      </c>
      <c r="AI33" s="153"/>
      <c r="AJ33" s="153"/>
      <c r="AK33" s="153"/>
      <c r="AL33" s="154"/>
      <c r="AM33" s="155">
        <f t="shared" si="2"/>
        <v>-0.90286980006606177</v>
      </c>
      <c r="AN33" s="8"/>
      <c r="AO33" s="8"/>
      <c r="BA33"/>
      <c r="BC33" s="167"/>
    </row>
    <row r="34" spans="1:55" ht="14.4" hidden="1" outlineLevel="1" thickBot="1">
      <c r="A34" s="144"/>
      <c r="B34" s="156"/>
      <c r="C34" s="157"/>
      <c r="D34" s="136" t="s">
        <v>119</v>
      </c>
      <c r="E34" s="158">
        <f>E33-1</f>
        <v>2023</v>
      </c>
      <c r="F34" s="159">
        <v>7.7279999999999998</v>
      </c>
      <c r="G34" s="160">
        <v>0</v>
      </c>
      <c r="H34" s="160">
        <v>0</v>
      </c>
      <c r="I34" s="160">
        <v>3.0000000000000001E-3</v>
      </c>
      <c r="J34" s="160">
        <v>0</v>
      </c>
      <c r="K34" s="160">
        <v>0</v>
      </c>
      <c r="L34" s="160">
        <v>8.7799999999999994</v>
      </c>
      <c r="M34" s="160">
        <v>0</v>
      </c>
      <c r="N34" s="160">
        <v>8.98</v>
      </c>
      <c r="O34" s="160">
        <v>0</v>
      </c>
      <c r="P34" s="160">
        <v>0</v>
      </c>
      <c r="Q34" s="160">
        <v>77.442999999999998</v>
      </c>
      <c r="R34" s="160">
        <v>0</v>
      </c>
      <c r="S34" s="160">
        <v>0</v>
      </c>
      <c r="T34" s="160">
        <v>0</v>
      </c>
      <c r="U34" s="160">
        <v>0</v>
      </c>
      <c r="V34" s="160">
        <v>0</v>
      </c>
      <c r="W34" s="160">
        <v>0</v>
      </c>
      <c r="X34" s="160">
        <v>0</v>
      </c>
      <c r="Y34" s="160">
        <v>0</v>
      </c>
      <c r="Z34" s="160">
        <v>0</v>
      </c>
      <c r="AA34" s="160">
        <v>0</v>
      </c>
      <c r="AB34" s="160">
        <v>0</v>
      </c>
      <c r="AC34" s="160">
        <v>0</v>
      </c>
      <c r="AD34" s="160">
        <v>0</v>
      </c>
      <c r="AE34" s="160">
        <v>0</v>
      </c>
      <c r="AF34" s="160">
        <v>0</v>
      </c>
      <c r="AG34" s="161">
        <v>0</v>
      </c>
      <c r="AH34" s="162">
        <f t="shared" si="1"/>
        <v>102.934</v>
      </c>
      <c r="AI34" s="163"/>
      <c r="AJ34" s="163"/>
      <c r="AK34" s="163"/>
      <c r="AL34" s="164"/>
      <c r="AM34" s="165"/>
      <c r="AN34" s="8"/>
      <c r="AO34" s="8"/>
      <c r="BA34"/>
      <c r="BC34" s="167"/>
    </row>
    <row r="35" spans="1:55" ht="14.4" hidden="1" outlineLevel="1" thickBot="1">
      <c r="A35" s="144"/>
      <c r="B35" s="145" t="s">
        <v>101</v>
      </c>
      <c r="C35" s="146" t="s">
        <v>102</v>
      </c>
      <c r="D35" s="178" t="s">
        <v>120</v>
      </c>
      <c r="E35" s="148">
        <f>$Q$5</f>
        <v>2024</v>
      </c>
      <c r="F35" s="149">
        <v>26</v>
      </c>
      <c r="G35" s="150">
        <v>0</v>
      </c>
      <c r="H35" s="150">
        <v>0</v>
      </c>
      <c r="I35" s="150">
        <v>0.105</v>
      </c>
      <c r="J35" s="150">
        <v>1.2E-2</v>
      </c>
      <c r="K35" s="150">
        <v>0</v>
      </c>
      <c r="L35" s="150">
        <v>28.860000000000003</v>
      </c>
      <c r="M35" s="150">
        <v>0</v>
      </c>
      <c r="N35" s="150">
        <v>9.5540000000000003</v>
      </c>
      <c r="O35" s="150">
        <v>5.5810000000000004</v>
      </c>
      <c r="P35" s="150">
        <v>0</v>
      </c>
      <c r="Q35" s="150">
        <v>0</v>
      </c>
      <c r="R35" s="150">
        <v>0</v>
      </c>
      <c r="S35" s="150">
        <v>0</v>
      </c>
      <c r="T35" s="150">
        <v>0</v>
      </c>
      <c r="U35" s="150">
        <v>0</v>
      </c>
      <c r="V35" s="150">
        <v>0</v>
      </c>
      <c r="W35" s="150">
        <v>0</v>
      </c>
      <c r="X35" s="150">
        <v>0</v>
      </c>
      <c r="Y35" s="150">
        <v>0</v>
      </c>
      <c r="Z35" s="150">
        <v>27.323</v>
      </c>
      <c r="AA35" s="150">
        <v>0</v>
      </c>
      <c r="AB35" s="150">
        <v>0</v>
      </c>
      <c r="AC35" s="150">
        <v>0</v>
      </c>
      <c r="AD35" s="150">
        <v>0</v>
      </c>
      <c r="AE35" s="150">
        <v>0</v>
      </c>
      <c r="AF35" s="150">
        <v>0</v>
      </c>
      <c r="AG35" s="151">
        <v>0</v>
      </c>
      <c r="AH35" s="152">
        <f t="shared" si="1"/>
        <v>97.435000000000002</v>
      </c>
      <c r="AI35" s="153"/>
      <c r="AJ35" s="153"/>
      <c r="AK35" s="153"/>
      <c r="AL35" s="154"/>
      <c r="AM35" s="155">
        <f t="shared" si="2"/>
        <v>-0.60891152694490591</v>
      </c>
      <c r="AN35" s="8"/>
      <c r="AO35" s="8"/>
      <c r="BA35"/>
      <c r="BC35" s="167"/>
    </row>
    <row r="36" spans="1:55" ht="14.4" hidden="1" outlineLevel="1" thickBot="1">
      <c r="A36" s="144"/>
      <c r="B36" s="156"/>
      <c r="C36" s="157"/>
      <c r="D36" s="136" t="s">
        <v>120</v>
      </c>
      <c r="E36" s="158">
        <f>E35-1</f>
        <v>2023</v>
      </c>
      <c r="F36" s="159">
        <v>31.94</v>
      </c>
      <c r="G36" s="160">
        <v>0</v>
      </c>
      <c r="H36" s="160">
        <v>0</v>
      </c>
      <c r="I36" s="160">
        <v>5.1000000000000004E-2</v>
      </c>
      <c r="J36" s="160">
        <v>0.17799999999999999</v>
      </c>
      <c r="K36" s="160">
        <v>0</v>
      </c>
      <c r="L36" s="160">
        <v>115.815</v>
      </c>
      <c r="M36" s="160">
        <v>0</v>
      </c>
      <c r="N36" s="160">
        <v>22.231000000000002</v>
      </c>
      <c r="O36" s="160">
        <v>1.4790000000000001</v>
      </c>
      <c r="P36" s="160">
        <v>0</v>
      </c>
      <c r="Q36" s="160">
        <v>76.38</v>
      </c>
      <c r="R36" s="160">
        <v>0</v>
      </c>
      <c r="S36" s="160">
        <v>0</v>
      </c>
      <c r="T36" s="160">
        <v>0</v>
      </c>
      <c r="U36" s="160">
        <v>0</v>
      </c>
      <c r="V36" s="160">
        <v>0</v>
      </c>
      <c r="W36" s="160">
        <v>0</v>
      </c>
      <c r="X36" s="160">
        <v>5.0000000000000001E-3</v>
      </c>
      <c r="Y36" s="160">
        <v>0</v>
      </c>
      <c r="Z36" s="160">
        <v>1.0589999999999999</v>
      </c>
      <c r="AA36" s="160">
        <v>0</v>
      </c>
      <c r="AB36" s="160">
        <v>0</v>
      </c>
      <c r="AC36" s="160">
        <v>0</v>
      </c>
      <c r="AD36" s="160">
        <v>0</v>
      </c>
      <c r="AE36" s="160">
        <v>0</v>
      </c>
      <c r="AF36" s="160">
        <v>0</v>
      </c>
      <c r="AG36" s="161">
        <v>0</v>
      </c>
      <c r="AH36" s="162">
        <f t="shared" si="1"/>
        <v>249.13799999999998</v>
      </c>
      <c r="AI36" s="163"/>
      <c r="AJ36" s="163"/>
      <c r="AK36" s="163"/>
      <c r="AL36" s="164"/>
      <c r="AM36" s="165"/>
      <c r="AN36" s="8"/>
      <c r="AO36" s="8"/>
      <c r="BA36"/>
      <c r="BC36" s="167"/>
    </row>
    <row r="37" spans="1:55" ht="14.4" hidden="1" outlineLevel="1" thickBot="1">
      <c r="A37" s="144"/>
      <c r="B37" s="145" t="s">
        <v>106</v>
      </c>
      <c r="C37" s="146" t="s">
        <v>107</v>
      </c>
      <c r="D37" s="178" t="s">
        <v>121</v>
      </c>
      <c r="E37" s="148">
        <f>$Q$5</f>
        <v>2024</v>
      </c>
      <c r="F37" s="149">
        <v>0</v>
      </c>
      <c r="G37" s="150">
        <v>0</v>
      </c>
      <c r="H37" s="150">
        <v>0</v>
      </c>
      <c r="I37" s="150">
        <v>0.13300000000000001</v>
      </c>
      <c r="J37" s="150">
        <v>0</v>
      </c>
      <c r="K37" s="150">
        <v>0</v>
      </c>
      <c r="L37" s="150">
        <v>105.105</v>
      </c>
      <c r="M37" s="150">
        <v>0</v>
      </c>
      <c r="N37" s="150">
        <v>0</v>
      </c>
      <c r="O37" s="150">
        <v>1.4750000000000001</v>
      </c>
      <c r="P37" s="150">
        <v>0</v>
      </c>
      <c r="Q37" s="150">
        <v>8.9190000000000005</v>
      </c>
      <c r="R37" s="150">
        <v>0</v>
      </c>
      <c r="S37" s="150">
        <v>0</v>
      </c>
      <c r="T37" s="150">
        <v>0</v>
      </c>
      <c r="U37" s="150">
        <v>0</v>
      </c>
      <c r="V37" s="150">
        <v>0</v>
      </c>
      <c r="W37" s="150">
        <v>0</v>
      </c>
      <c r="X37" s="150">
        <v>0</v>
      </c>
      <c r="Y37" s="150">
        <v>1.2E-2</v>
      </c>
      <c r="Z37" s="150">
        <v>7.9809999999999999</v>
      </c>
      <c r="AA37" s="150">
        <v>0</v>
      </c>
      <c r="AB37" s="150">
        <v>0</v>
      </c>
      <c r="AC37" s="150">
        <v>0</v>
      </c>
      <c r="AD37" s="150">
        <v>0</v>
      </c>
      <c r="AE37" s="150">
        <v>0</v>
      </c>
      <c r="AF37" s="150">
        <v>0</v>
      </c>
      <c r="AG37" s="151">
        <v>0</v>
      </c>
      <c r="AH37" s="152">
        <f t="shared" si="1"/>
        <v>123.62499999999999</v>
      </c>
      <c r="AI37" s="153"/>
      <c r="AJ37" s="153"/>
      <c r="AK37" s="153"/>
      <c r="AL37" s="154"/>
      <c r="AM37" s="155">
        <f t="shared" si="2"/>
        <v>-0.18310371031156047</v>
      </c>
      <c r="AN37" s="8"/>
      <c r="AO37" s="8"/>
      <c r="BA37"/>
      <c r="BC37" s="167"/>
    </row>
    <row r="38" spans="1:55" ht="14.4" hidden="1" outlineLevel="1" thickBot="1">
      <c r="A38" s="144"/>
      <c r="B38" s="156"/>
      <c r="C38" s="157"/>
      <c r="D38" s="136" t="s">
        <v>121</v>
      </c>
      <c r="E38" s="158">
        <f>E37-1</f>
        <v>2023</v>
      </c>
      <c r="F38" s="159">
        <v>1.258</v>
      </c>
      <c r="G38" s="160">
        <v>0</v>
      </c>
      <c r="H38" s="160">
        <v>0</v>
      </c>
      <c r="I38" s="160">
        <v>0.27200000000000002</v>
      </c>
      <c r="J38" s="160">
        <v>0</v>
      </c>
      <c r="K38" s="160">
        <v>0</v>
      </c>
      <c r="L38" s="160">
        <v>51.457999999999998</v>
      </c>
      <c r="M38" s="160">
        <v>0</v>
      </c>
      <c r="N38" s="160">
        <v>4.3579999999999997</v>
      </c>
      <c r="O38" s="160">
        <v>0.67999999999999994</v>
      </c>
      <c r="P38" s="160">
        <v>0</v>
      </c>
      <c r="Q38" s="160">
        <v>2.2069999999999999</v>
      </c>
      <c r="R38" s="160">
        <v>0</v>
      </c>
      <c r="S38" s="160">
        <v>0</v>
      </c>
      <c r="T38" s="160">
        <v>0</v>
      </c>
      <c r="U38" s="160">
        <v>0</v>
      </c>
      <c r="V38" s="160">
        <v>0</v>
      </c>
      <c r="W38" s="160">
        <v>0</v>
      </c>
      <c r="X38" s="160">
        <v>83.491</v>
      </c>
      <c r="Y38" s="160">
        <v>2.1999999999999999E-2</v>
      </c>
      <c r="Z38" s="160">
        <v>7.5889999999999995</v>
      </c>
      <c r="AA38" s="160">
        <v>0</v>
      </c>
      <c r="AB38" s="160">
        <v>0</v>
      </c>
      <c r="AC38" s="160">
        <v>0</v>
      </c>
      <c r="AD38" s="160">
        <v>0</v>
      </c>
      <c r="AE38" s="160">
        <v>0</v>
      </c>
      <c r="AF38" s="160">
        <v>0</v>
      </c>
      <c r="AG38" s="161">
        <v>0</v>
      </c>
      <c r="AH38" s="162">
        <f t="shared" si="1"/>
        <v>151.33499999999998</v>
      </c>
      <c r="AI38" s="163"/>
      <c r="AJ38" s="163"/>
      <c r="AK38" s="163"/>
      <c r="AL38" s="164"/>
      <c r="AM38" s="165"/>
      <c r="AN38" s="8"/>
      <c r="AO38" s="8"/>
      <c r="BA38"/>
      <c r="BC38" s="167"/>
    </row>
    <row r="39" spans="1:55" ht="14.4" hidden="1" outlineLevel="1" thickBot="1">
      <c r="A39" s="144"/>
      <c r="B39" s="145" t="s">
        <v>109</v>
      </c>
      <c r="C39" s="146" t="s">
        <v>110</v>
      </c>
      <c r="D39" s="178" t="s">
        <v>122</v>
      </c>
      <c r="E39" s="148">
        <f>$Q$5</f>
        <v>2024</v>
      </c>
      <c r="F39" s="149">
        <v>67.36</v>
      </c>
      <c r="G39" s="150">
        <v>0</v>
      </c>
      <c r="H39" s="150">
        <v>0</v>
      </c>
      <c r="I39" s="150">
        <v>115.904</v>
      </c>
      <c r="J39" s="150">
        <v>30.72</v>
      </c>
      <c r="K39" s="150">
        <v>0.371</v>
      </c>
      <c r="L39" s="150">
        <v>1285.462</v>
      </c>
      <c r="M39" s="150">
        <v>7.2959999999999994</v>
      </c>
      <c r="N39" s="150">
        <v>98.335999999999999</v>
      </c>
      <c r="O39" s="150">
        <v>24.75</v>
      </c>
      <c r="P39" s="150">
        <v>0</v>
      </c>
      <c r="Q39" s="150">
        <v>239.8</v>
      </c>
      <c r="R39" s="150">
        <v>14</v>
      </c>
      <c r="S39" s="150">
        <v>0</v>
      </c>
      <c r="T39" s="150">
        <v>2.2149999999999999</v>
      </c>
      <c r="U39" s="150">
        <v>9.0000000000000011E-2</v>
      </c>
      <c r="V39" s="150">
        <v>22.004000000000001</v>
      </c>
      <c r="W39" s="150">
        <v>0</v>
      </c>
      <c r="X39" s="150">
        <v>389.75899999999996</v>
      </c>
      <c r="Y39" s="150">
        <v>8.9999999999999993E-3</v>
      </c>
      <c r="Z39" s="150">
        <v>302.90800000000002</v>
      </c>
      <c r="AA39" s="150">
        <v>7.5399999999999991</v>
      </c>
      <c r="AB39" s="150">
        <v>0</v>
      </c>
      <c r="AC39" s="150">
        <v>7.69</v>
      </c>
      <c r="AD39" s="150">
        <v>0</v>
      </c>
      <c r="AE39" s="150">
        <v>0</v>
      </c>
      <c r="AF39" s="150">
        <v>3.6999999999999998E-2</v>
      </c>
      <c r="AG39" s="151">
        <v>0</v>
      </c>
      <c r="AH39" s="152">
        <f t="shared" si="1"/>
        <v>2616.2509999999993</v>
      </c>
      <c r="AI39" s="153"/>
      <c r="AJ39" s="153"/>
      <c r="AK39" s="153"/>
      <c r="AL39" s="154"/>
      <c r="AM39" s="155">
        <f t="shared" si="2"/>
        <v>0.20995070478878985</v>
      </c>
      <c r="AN39" s="8"/>
      <c r="AO39" s="8"/>
      <c r="BA39"/>
      <c r="BC39" s="167"/>
    </row>
    <row r="40" spans="1:55" ht="14.4" hidden="1" outlineLevel="1" thickBot="1">
      <c r="A40" s="144"/>
      <c r="B40" s="156"/>
      <c r="C40" s="157"/>
      <c r="D40" s="136" t="s">
        <v>122</v>
      </c>
      <c r="E40" s="158">
        <f>E39-1</f>
        <v>2023</v>
      </c>
      <c r="F40" s="159">
        <v>71.328000000000003</v>
      </c>
      <c r="G40" s="160">
        <v>0</v>
      </c>
      <c r="H40" s="160">
        <v>0</v>
      </c>
      <c r="I40" s="160">
        <v>155.279</v>
      </c>
      <c r="J40" s="160">
        <v>16.782</v>
      </c>
      <c r="K40" s="160">
        <v>0</v>
      </c>
      <c r="L40" s="160">
        <v>942.24099999999999</v>
      </c>
      <c r="M40" s="160">
        <v>5.0140000000000002</v>
      </c>
      <c r="N40" s="160">
        <v>213.95400000000001</v>
      </c>
      <c r="O40" s="160">
        <v>7.1580000000000004</v>
      </c>
      <c r="P40" s="160">
        <v>0</v>
      </c>
      <c r="Q40" s="160">
        <v>30.415000000000003</v>
      </c>
      <c r="R40" s="160">
        <v>0</v>
      </c>
      <c r="S40" s="160">
        <v>0</v>
      </c>
      <c r="T40" s="160">
        <v>0</v>
      </c>
      <c r="U40" s="160">
        <v>1E-3</v>
      </c>
      <c r="V40" s="160">
        <v>42.429000000000002</v>
      </c>
      <c r="W40" s="160">
        <v>0</v>
      </c>
      <c r="X40" s="160">
        <v>285.29899999999998</v>
      </c>
      <c r="Y40" s="160">
        <v>0</v>
      </c>
      <c r="Z40" s="160">
        <v>361.49199999999996</v>
      </c>
      <c r="AA40" s="160">
        <v>5.4930000000000003</v>
      </c>
      <c r="AB40" s="160">
        <v>0</v>
      </c>
      <c r="AC40" s="160">
        <v>25.394000000000002</v>
      </c>
      <c r="AD40" s="160">
        <v>0</v>
      </c>
      <c r="AE40" s="160">
        <v>0</v>
      </c>
      <c r="AF40" s="160">
        <v>0</v>
      </c>
      <c r="AG40" s="161">
        <v>0</v>
      </c>
      <c r="AH40" s="162">
        <f t="shared" si="1"/>
        <v>2162.2789999999995</v>
      </c>
      <c r="AI40" s="163"/>
      <c r="AJ40" s="163"/>
      <c r="AK40" s="163"/>
      <c r="AL40" s="164"/>
      <c r="AM40" s="165"/>
      <c r="AN40" s="8"/>
      <c r="AO40" s="8"/>
      <c r="BA40"/>
      <c r="BC40" s="167"/>
    </row>
    <row r="41" spans="1:55" ht="14.4" hidden="1" outlineLevel="1" thickBot="1">
      <c r="A41" s="144"/>
      <c r="B41" s="145" t="s">
        <v>123</v>
      </c>
      <c r="C41" s="146" t="s">
        <v>124</v>
      </c>
      <c r="D41" s="178" t="s">
        <v>125</v>
      </c>
      <c r="E41" s="148">
        <f>$Q$5</f>
        <v>2024</v>
      </c>
      <c r="F41" s="149">
        <v>0</v>
      </c>
      <c r="G41" s="150">
        <v>0</v>
      </c>
      <c r="H41" s="150">
        <v>0</v>
      </c>
      <c r="I41" s="150">
        <v>26.731900000000003</v>
      </c>
      <c r="J41" s="150">
        <v>42.647800000000004</v>
      </c>
      <c r="K41" s="150">
        <v>2.9899999999999999E-2</v>
      </c>
      <c r="L41" s="150">
        <v>152.10389999999998</v>
      </c>
      <c r="M41" s="150">
        <v>0.21840000000000001</v>
      </c>
      <c r="N41" s="150">
        <v>13.818999999999999</v>
      </c>
      <c r="O41" s="150">
        <v>8.162700000000001</v>
      </c>
      <c r="P41" s="150">
        <v>0</v>
      </c>
      <c r="Q41" s="150">
        <v>31.887700000000002</v>
      </c>
      <c r="R41" s="150">
        <v>0</v>
      </c>
      <c r="S41" s="150">
        <v>0</v>
      </c>
      <c r="T41" s="150">
        <v>0</v>
      </c>
      <c r="U41" s="150">
        <v>0</v>
      </c>
      <c r="V41" s="150">
        <v>0</v>
      </c>
      <c r="W41" s="150">
        <v>0</v>
      </c>
      <c r="X41" s="150">
        <v>1.3000000000000002E-3</v>
      </c>
      <c r="Y41" s="150">
        <v>0</v>
      </c>
      <c r="Z41" s="150">
        <v>0</v>
      </c>
      <c r="AA41" s="150">
        <v>0</v>
      </c>
      <c r="AB41" s="150">
        <v>0</v>
      </c>
      <c r="AC41" s="150">
        <v>0</v>
      </c>
      <c r="AD41" s="150">
        <v>0</v>
      </c>
      <c r="AE41" s="150">
        <v>0</v>
      </c>
      <c r="AF41" s="150">
        <v>0</v>
      </c>
      <c r="AG41" s="151">
        <v>0</v>
      </c>
      <c r="AH41" s="152">
        <f t="shared" si="1"/>
        <v>275.6026</v>
      </c>
      <c r="AI41" s="153"/>
      <c r="AJ41" s="153"/>
      <c r="AK41" s="153"/>
      <c r="AL41" s="154"/>
      <c r="AM41" s="155">
        <f t="shared" si="2"/>
        <v>5.793644456864544E-2</v>
      </c>
      <c r="AN41" s="8"/>
      <c r="AO41" s="8"/>
      <c r="BA41"/>
      <c r="BC41" s="167"/>
    </row>
    <row r="42" spans="1:55" ht="14.4" hidden="1" outlineLevel="1" thickBot="1">
      <c r="A42" s="144"/>
      <c r="B42" s="156"/>
      <c r="C42" s="157"/>
      <c r="D42" s="136" t="s">
        <v>125</v>
      </c>
      <c r="E42" s="158">
        <f>E41-1</f>
        <v>2023</v>
      </c>
      <c r="F42" s="159">
        <v>0</v>
      </c>
      <c r="G42" s="160">
        <v>0</v>
      </c>
      <c r="H42" s="160">
        <v>0</v>
      </c>
      <c r="I42" s="160">
        <v>27.7563</v>
      </c>
      <c r="J42" s="160">
        <v>23.856300000000001</v>
      </c>
      <c r="K42" s="160">
        <v>3.1200000000000002E-2</v>
      </c>
      <c r="L42" s="160">
        <v>35.353500000000004</v>
      </c>
      <c r="M42" s="160">
        <v>0</v>
      </c>
      <c r="N42" s="160">
        <v>10.5547</v>
      </c>
      <c r="O42" s="160">
        <v>4.7709999999999999</v>
      </c>
      <c r="P42" s="160">
        <v>0</v>
      </c>
      <c r="Q42" s="160">
        <v>33.107099999999996</v>
      </c>
      <c r="R42" s="160">
        <v>0</v>
      </c>
      <c r="S42" s="160">
        <v>0</v>
      </c>
      <c r="T42" s="160">
        <v>0</v>
      </c>
      <c r="U42" s="160">
        <v>0</v>
      </c>
      <c r="V42" s="160">
        <v>0</v>
      </c>
      <c r="W42" s="160">
        <v>0</v>
      </c>
      <c r="X42" s="160">
        <v>1.1427</v>
      </c>
      <c r="Y42" s="160">
        <v>0</v>
      </c>
      <c r="Z42" s="160">
        <v>123.93680000000002</v>
      </c>
      <c r="AA42" s="160">
        <v>0</v>
      </c>
      <c r="AB42" s="160">
        <v>0</v>
      </c>
      <c r="AC42" s="160">
        <v>0</v>
      </c>
      <c r="AD42" s="160">
        <v>0</v>
      </c>
      <c r="AE42" s="160">
        <v>0</v>
      </c>
      <c r="AF42" s="160">
        <v>0</v>
      </c>
      <c r="AG42" s="161">
        <v>0</v>
      </c>
      <c r="AH42" s="162">
        <f t="shared" si="1"/>
        <v>260.50959999999998</v>
      </c>
      <c r="AI42" s="163"/>
      <c r="AJ42" s="163"/>
      <c r="AK42" s="163"/>
      <c r="AL42" s="164"/>
      <c r="AM42" s="165"/>
      <c r="AN42" s="8"/>
      <c r="AO42" s="8"/>
      <c r="BA42"/>
      <c r="BC42" s="167"/>
    </row>
    <row r="43" spans="1:55" ht="14.4" hidden="1" outlineLevel="1" thickBot="1">
      <c r="A43" s="144"/>
      <c r="B43" s="145" t="s">
        <v>126</v>
      </c>
      <c r="C43" s="146" t="s">
        <v>127</v>
      </c>
      <c r="D43" s="178" t="s">
        <v>128</v>
      </c>
      <c r="E43" s="148">
        <f>$Q$5</f>
        <v>2024</v>
      </c>
      <c r="F43" s="149">
        <v>4.4980000000000002</v>
      </c>
      <c r="G43" s="150">
        <v>0</v>
      </c>
      <c r="H43" s="150">
        <v>0</v>
      </c>
      <c r="I43" s="150">
        <v>0.54210000000000003</v>
      </c>
      <c r="J43" s="150">
        <v>1.0855000000000001</v>
      </c>
      <c r="K43" s="150">
        <v>0.1157</v>
      </c>
      <c r="L43" s="150">
        <v>441.32400000000001</v>
      </c>
      <c r="M43" s="150">
        <v>0</v>
      </c>
      <c r="N43" s="150">
        <v>6.149</v>
      </c>
      <c r="O43" s="150">
        <v>61.899499999999996</v>
      </c>
      <c r="P43" s="150">
        <v>7.1201000000000008</v>
      </c>
      <c r="Q43" s="150">
        <v>0</v>
      </c>
      <c r="R43" s="150">
        <v>0</v>
      </c>
      <c r="S43" s="150">
        <v>0</v>
      </c>
      <c r="T43" s="150">
        <v>5.8578000000000001</v>
      </c>
      <c r="U43" s="150">
        <v>0</v>
      </c>
      <c r="V43" s="150">
        <v>2.4258000000000002</v>
      </c>
      <c r="W43" s="150">
        <v>0</v>
      </c>
      <c r="X43" s="150">
        <v>7.4477000000000002</v>
      </c>
      <c r="Y43" s="150">
        <v>0</v>
      </c>
      <c r="Z43" s="150">
        <v>15.536300000000001</v>
      </c>
      <c r="AA43" s="150">
        <v>6.4181000000000008</v>
      </c>
      <c r="AB43" s="150">
        <v>0</v>
      </c>
      <c r="AC43" s="150">
        <v>1.3416000000000001</v>
      </c>
      <c r="AD43" s="150">
        <v>0</v>
      </c>
      <c r="AE43" s="150">
        <v>0</v>
      </c>
      <c r="AF43" s="150">
        <v>0</v>
      </c>
      <c r="AG43" s="151">
        <v>0</v>
      </c>
      <c r="AH43" s="152">
        <f t="shared" si="1"/>
        <v>561.76120000000003</v>
      </c>
      <c r="AI43" s="153"/>
      <c r="AJ43" s="153"/>
      <c r="AK43" s="153"/>
      <c r="AL43" s="154"/>
      <c r="AM43" s="155">
        <f t="shared" si="2"/>
        <v>-0.24287994505446364</v>
      </c>
      <c r="AN43" s="8"/>
      <c r="AO43" s="8"/>
      <c r="BA43"/>
      <c r="BC43" s="167"/>
    </row>
    <row r="44" spans="1:55" ht="14.4" hidden="1" outlineLevel="1" thickBot="1">
      <c r="A44" s="144"/>
      <c r="B44" s="156"/>
      <c r="C44" s="157"/>
      <c r="D44" s="136" t="s">
        <v>128</v>
      </c>
      <c r="E44" s="158">
        <f>E43-1</f>
        <v>2023</v>
      </c>
      <c r="F44" s="159">
        <v>0</v>
      </c>
      <c r="G44" s="160">
        <v>0</v>
      </c>
      <c r="H44" s="160">
        <v>0</v>
      </c>
      <c r="I44" s="160">
        <v>0</v>
      </c>
      <c r="J44" s="160">
        <v>1.5899000000000001</v>
      </c>
      <c r="K44" s="160">
        <v>0.24960000000000002</v>
      </c>
      <c r="L44" s="160">
        <v>555.02980000000002</v>
      </c>
      <c r="M44" s="160">
        <v>0</v>
      </c>
      <c r="N44" s="160">
        <v>9.0154999999999994</v>
      </c>
      <c r="O44" s="160">
        <v>29.296800000000001</v>
      </c>
      <c r="P44" s="160">
        <v>0</v>
      </c>
      <c r="Q44" s="160">
        <v>0</v>
      </c>
      <c r="R44" s="160">
        <v>0</v>
      </c>
      <c r="S44" s="160">
        <v>7.0472999999999999</v>
      </c>
      <c r="T44" s="160">
        <v>0</v>
      </c>
      <c r="U44" s="160">
        <v>0</v>
      </c>
      <c r="V44" s="160">
        <v>0</v>
      </c>
      <c r="W44" s="160">
        <v>0</v>
      </c>
      <c r="X44" s="160">
        <v>3.6945999999999999</v>
      </c>
      <c r="Y44" s="160">
        <v>0</v>
      </c>
      <c r="Z44" s="160">
        <v>112.28880000000001</v>
      </c>
      <c r="AA44" s="160">
        <v>17.322499999999998</v>
      </c>
      <c r="AB44" s="160">
        <v>0</v>
      </c>
      <c r="AC44" s="160">
        <v>6.4363000000000001</v>
      </c>
      <c r="AD44" s="160">
        <v>0</v>
      </c>
      <c r="AE44" s="160">
        <v>0</v>
      </c>
      <c r="AF44" s="160">
        <v>0</v>
      </c>
      <c r="AG44" s="161">
        <v>0</v>
      </c>
      <c r="AH44" s="162">
        <f t="shared" si="1"/>
        <v>741.97109999999998</v>
      </c>
      <c r="AI44" s="163"/>
      <c r="AJ44" s="163"/>
      <c r="AK44" s="163"/>
      <c r="AL44" s="164"/>
      <c r="AM44" s="165"/>
      <c r="AN44" s="8"/>
      <c r="AO44" s="8"/>
      <c r="BA44"/>
      <c r="BC44" s="167"/>
    </row>
    <row r="45" spans="1:55" ht="14.4" hidden="1" outlineLevel="1" thickBot="1">
      <c r="A45" s="144"/>
      <c r="B45" s="145" t="s">
        <v>129</v>
      </c>
      <c r="C45" s="146" t="s">
        <v>130</v>
      </c>
      <c r="D45" s="178" t="s">
        <v>131</v>
      </c>
      <c r="E45" s="148">
        <f>$Q$5</f>
        <v>2024</v>
      </c>
      <c r="F45" s="149">
        <v>559.05850000000009</v>
      </c>
      <c r="G45" s="150">
        <v>8.3863000000000003</v>
      </c>
      <c r="H45" s="150">
        <v>0</v>
      </c>
      <c r="I45" s="150">
        <v>631.54520000000002</v>
      </c>
      <c r="J45" s="150">
        <v>738.64049999999997</v>
      </c>
      <c r="K45" s="150">
        <v>0.25480000000000003</v>
      </c>
      <c r="L45" s="150">
        <v>16302.028600000001</v>
      </c>
      <c r="M45" s="150">
        <v>21.758100000000002</v>
      </c>
      <c r="N45" s="150">
        <v>1509.6003000000001</v>
      </c>
      <c r="O45" s="150">
        <v>289.7765</v>
      </c>
      <c r="P45" s="150">
        <v>336.84430000000003</v>
      </c>
      <c r="Q45" s="150">
        <v>1084.5406</v>
      </c>
      <c r="R45" s="150">
        <v>0</v>
      </c>
      <c r="S45" s="150">
        <v>0</v>
      </c>
      <c r="T45" s="150">
        <v>505.66230000000002</v>
      </c>
      <c r="U45" s="150">
        <v>4.4200000000000003E-2</v>
      </c>
      <c r="V45" s="150">
        <v>25.031500000000001</v>
      </c>
      <c r="W45" s="150">
        <v>0</v>
      </c>
      <c r="X45" s="150">
        <v>2895.9827</v>
      </c>
      <c r="Y45" s="150">
        <v>225.81650000000002</v>
      </c>
      <c r="Z45" s="150">
        <v>2566.0569999999998</v>
      </c>
      <c r="AA45" s="150">
        <v>32.037199999999999</v>
      </c>
      <c r="AB45" s="150">
        <v>5.3845999999999998</v>
      </c>
      <c r="AC45" s="150">
        <v>4.2653000000000008</v>
      </c>
      <c r="AD45" s="150">
        <v>0</v>
      </c>
      <c r="AE45" s="150">
        <v>0</v>
      </c>
      <c r="AF45" s="150">
        <v>0.18720000000000001</v>
      </c>
      <c r="AG45" s="151">
        <v>0</v>
      </c>
      <c r="AH45" s="152">
        <f t="shared" si="1"/>
        <v>27742.902200000008</v>
      </c>
      <c r="AI45" s="153"/>
      <c r="AJ45" s="153"/>
      <c r="AK45" s="153"/>
      <c r="AL45" s="154"/>
      <c r="AM45" s="155">
        <f t="shared" si="2"/>
        <v>8.0607399084348996E-2</v>
      </c>
      <c r="AN45" s="8"/>
      <c r="AO45" s="8"/>
      <c r="BA45"/>
      <c r="BC45" s="167"/>
    </row>
    <row r="46" spans="1:55" ht="14.4" hidden="1" outlineLevel="1" thickBot="1">
      <c r="A46" s="144"/>
      <c r="B46" s="179"/>
      <c r="C46" s="180"/>
      <c r="D46" s="181" t="s">
        <v>131</v>
      </c>
      <c r="E46" s="182">
        <f>E45-1</f>
        <v>2023</v>
      </c>
      <c r="F46" s="170">
        <v>454.88170000000002</v>
      </c>
      <c r="G46" s="171">
        <v>1.3767</v>
      </c>
      <c r="H46" s="171">
        <v>0</v>
      </c>
      <c r="I46" s="171">
        <v>392.29450000000003</v>
      </c>
      <c r="J46" s="171">
        <v>2373.527</v>
      </c>
      <c r="K46" s="171">
        <v>2.6156000000000001</v>
      </c>
      <c r="L46" s="171">
        <v>12889.563700000001</v>
      </c>
      <c r="M46" s="171">
        <v>11.584300000000001</v>
      </c>
      <c r="N46" s="171">
        <v>2374.3681000000001</v>
      </c>
      <c r="O46" s="171">
        <v>301.37900000000002</v>
      </c>
      <c r="P46" s="171">
        <v>110.48439999999999</v>
      </c>
      <c r="Q46" s="171">
        <v>723.13280000000009</v>
      </c>
      <c r="R46" s="171">
        <v>0</v>
      </c>
      <c r="S46" s="171">
        <v>25.357800000000001</v>
      </c>
      <c r="T46" s="171">
        <v>301.70269999999999</v>
      </c>
      <c r="U46" s="171">
        <v>8.7100000000000011E-2</v>
      </c>
      <c r="V46" s="171">
        <v>108.8399</v>
      </c>
      <c r="W46" s="171">
        <v>5.8499999999999996E-2</v>
      </c>
      <c r="X46" s="171">
        <v>2354.5210000000002</v>
      </c>
      <c r="Y46" s="171">
        <v>266.21010000000001</v>
      </c>
      <c r="Z46" s="171">
        <v>2864.0950000000003</v>
      </c>
      <c r="AA46" s="171">
        <v>56.579900000000009</v>
      </c>
      <c r="AB46" s="171">
        <v>11.7936</v>
      </c>
      <c r="AC46" s="171">
        <v>48.824100000000001</v>
      </c>
      <c r="AD46" s="171">
        <v>0</v>
      </c>
      <c r="AE46" s="171">
        <v>0</v>
      </c>
      <c r="AF46" s="171">
        <v>0.156</v>
      </c>
      <c r="AG46" s="172">
        <v>0</v>
      </c>
      <c r="AH46" s="183">
        <f t="shared" si="1"/>
        <v>25673.43350000001</v>
      </c>
      <c r="AI46" s="184"/>
      <c r="AJ46" s="184"/>
      <c r="AK46" s="184"/>
      <c r="AL46" s="185"/>
      <c r="AM46" s="186"/>
      <c r="AN46" s="8"/>
      <c r="AO46" s="8"/>
      <c r="BA46"/>
      <c r="BC46" s="167"/>
    </row>
    <row r="47" spans="1:55" s="95" customFormat="1" ht="13.8" collapsed="1">
      <c r="A47" s="187" t="s">
        <v>132</v>
      </c>
      <c r="B47" s="188" t="s">
        <v>133</v>
      </c>
      <c r="C47" s="188"/>
      <c r="D47" s="189" t="s">
        <v>132</v>
      </c>
      <c r="E47" s="190">
        <f>$Q$5</f>
        <v>2024</v>
      </c>
      <c r="F47" s="116">
        <v>2305.643</v>
      </c>
      <c r="G47" s="117">
        <v>3.1589999999999998</v>
      </c>
      <c r="H47" s="117">
        <v>0</v>
      </c>
      <c r="I47" s="117">
        <v>622.24899999999991</v>
      </c>
      <c r="J47" s="117">
        <v>1750.347</v>
      </c>
      <c r="K47" s="117">
        <v>7.5000000000000011E-2</v>
      </c>
      <c r="L47" s="117">
        <v>6460.0439999999999</v>
      </c>
      <c r="M47" s="117">
        <v>27.934999999999999</v>
      </c>
      <c r="N47" s="117">
        <v>1803.1840000000002</v>
      </c>
      <c r="O47" s="117">
        <v>2428.1979999999999</v>
      </c>
      <c r="P47" s="117">
        <v>172.34399999999999</v>
      </c>
      <c r="Q47" s="117">
        <v>2417.163</v>
      </c>
      <c r="R47" s="117">
        <v>29.36</v>
      </c>
      <c r="S47" s="117">
        <v>0</v>
      </c>
      <c r="T47" s="117">
        <v>407.41999999999996</v>
      </c>
      <c r="U47" s="117">
        <v>0</v>
      </c>
      <c r="V47" s="117">
        <v>9.8919999999999995</v>
      </c>
      <c r="W47" s="117">
        <v>0</v>
      </c>
      <c r="X47" s="117">
        <v>2917.4179999999992</v>
      </c>
      <c r="Y47" s="117">
        <v>115.69200000000001</v>
      </c>
      <c r="Z47" s="117">
        <v>4308.2870000000003</v>
      </c>
      <c r="AA47" s="117">
        <v>23.761000000000003</v>
      </c>
      <c r="AB47" s="117">
        <v>31.305999999999997</v>
      </c>
      <c r="AC47" s="117">
        <v>26.317</v>
      </c>
      <c r="AD47" s="117">
        <v>0</v>
      </c>
      <c r="AE47" s="117">
        <v>26.342999999999996</v>
      </c>
      <c r="AF47" s="117">
        <v>475.387</v>
      </c>
      <c r="AG47" s="118">
        <v>0</v>
      </c>
      <c r="AH47" s="128">
        <f t="shared" si="1"/>
        <v>26361.52399999999</v>
      </c>
      <c r="AI47" s="129"/>
      <c r="AJ47" s="129"/>
      <c r="AK47" s="129"/>
      <c r="AL47" s="130"/>
      <c r="AM47" s="131">
        <f t="shared" si="2"/>
        <v>0.13819761197839631</v>
      </c>
      <c r="AN47" s="587"/>
      <c r="AO47" s="587"/>
      <c r="BB47" s="99"/>
      <c r="BC47" s="99"/>
    </row>
    <row r="48" spans="1:55" s="95" customFormat="1" ht="14.4" thickBot="1">
      <c r="A48" s="191"/>
      <c r="B48" s="192"/>
      <c r="C48" s="192"/>
      <c r="D48" s="102" t="s">
        <v>132</v>
      </c>
      <c r="E48" s="103">
        <f>E47-1</f>
        <v>2023</v>
      </c>
      <c r="F48" s="104">
        <v>1814.481</v>
      </c>
      <c r="G48" s="105">
        <v>3.5470000000000002</v>
      </c>
      <c r="H48" s="105">
        <v>3.2000000000000001E-2</v>
      </c>
      <c r="I48" s="105">
        <v>410.87800000000004</v>
      </c>
      <c r="J48" s="105">
        <v>1794.9069999999999</v>
      </c>
      <c r="K48" s="105">
        <v>0.25800000000000001</v>
      </c>
      <c r="L48" s="105">
        <v>5597.1130000000003</v>
      </c>
      <c r="M48" s="105">
        <v>47.900999999999996</v>
      </c>
      <c r="N48" s="105">
        <v>1461.104</v>
      </c>
      <c r="O48" s="105">
        <v>2184.5860000000002</v>
      </c>
      <c r="P48" s="105">
        <v>89.74499999999999</v>
      </c>
      <c r="Q48" s="105">
        <v>2148.6130000000003</v>
      </c>
      <c r="R48" s="105">
        <v>57.92</v>
      </c>
      <c r="S48" s="105">
        <v>0</v>
      </c>
      <c r="T48" s="105">
        <v>216.137</v>
      </c>
      <c r="U48" s="105">
        <v>0</v>
      </c>
      <c r="V48" s="105">
        <v>20.116</v>
      </c>
      <c r="W48" s="105">
        <v>0</v>
      </c>
      <c r="X48" s="105">
        <v>2667.5770000000002</v>
      </c>
      <c r="Y48" s="105">
        <v>193.607</v>
      </c>
      <c r="Z48" s="105">
        <v>3403.759</v>
      </c>
      <c r="AA48" s="105">
        <v>32.317</v>
      </c>
      <c r="AB48" s="105">
        <v>49.189</v>
      </c>
      <c r="AC48" s="105">
        <v>260.59399999999999</v>
      </c>
      <c r="AD48" s="105">
        <v>0</v>
      </c>
      <c r="AE48" s="105">
        <v>52.322000000000003</v>
      </c>
      <c r="AF48" s="105">
        <v>654.05899999999997</v>
      </c>
      <c r="AG48" s="106">
        <v>0</v>
      </c>
      <c r="AH48" s="107">
        <f t="shared" si="1"/>
        <v>23160.762000000002</v>
      </c>
      <c r="AI48" s="108"/>
      <c r="AJ48" s="108"/>
      <c r="AK48" s="108"/>
      <c r="AL48" s="109"/>
      <c r="AM48" s="110"/>
      <c r="AN48" s="587"/>
      <c r="AO48" s="587"/>
      <c r="BB48" s="99"/>
      <c r="BC48" s="99"/>
    </row>
    <row r="49" spans="1:55" s="95" customFormat="1" ht="13.8">
      <c r="A49" s="173" t="s">
        <v>134</v>
      </c>
      <c r="B49" s="123" t="s">
        <v>135</v>
      </c>
      <c r="C49" s="123"/>
      <c r="D49" s="124"/>
      <c r="E49" s="174">
        <f>$Q$5</f>
        <v>2024</v>
      </c>
      <c r="F49" s="116">
        <f t="shared" ref="F49:AG50" si="6">F51+F53</f>
        <v>5.508</v>
      </c>
      <c r="G49" s="117">
        <f t="shared" si="6"/>
        <v>2.5243000000000002</v>
      </c>
      <c r="H49" s="117">
        <f t="shared" si="6"/>
        <v>1.9051500000000001</v>
      </c>
      <c r="I49" s="117">
        <f t="shared" si="6"/>
        <v>42.098400000000005</v>
      </c>
      <c r="J49" s="117">
        <f t="shared" si="6"/>
        <v>1.8441000000000001</v>
      </c>
      <c r="K49" s="117">
        <f t="shared" si="6"/>
        <v>0</v>
      </c>
      <c r="L49" s="117">
        <f t="shared" si="6"/>
        <v>17.835799999999999</v>
      </c>
      <c r="M49" s="117">
        <f t="shared" si="6"/>
        <v>0.29295000000000004</v>
      </c>
      <c r="N49" s="117">
        <f t="shared" si="6"/>
        <v>56.349699999999999</v>
      </c>
      <c r="O49" s="117">
        <f t="shared" si="6"/>
        <v>13.001900000000001</v>
      </c>
      <c r="P49" s="117">
        <f t="shared" si="6"/>
        <v>0</v>
      </c>
      <c r="Q49" s="117">
        <f t="shared" si="6"/>
        <v>197.04195000000004</v>
      </c>
      <c r="R49" s="117">
        <f t="shared" si="6"/>
        <v>0</v>
      </c>
      <c r="S49" s="117">
        <f t="shared" si="6"/>
        <v>7.2900000000000006E-2</v>
      </c>
      <c r="T49" s="117">
        <f t="shared" si="6"/>
        <v>1.3284000000000002</v>
      </c>
      <c r="U49" s="117">
        <f t="shared" si="6"/>
        <v>0</v>
      </c>
      <c r="V49" s="117">
        <f t="shared" si="6"/>
        <v>0</v>
      </c>
      <c r="W49" s="117">
        <f t="shared" si="6"/>
        <v>0.20250000000000001</v>
      </c>
      <c r="X49" s="117">
        <f t="shared" si="6"/>
        <v>16.592400000000001</v>
      </c>
      <c r="Y49" s="117">
        <f t="shared" si="6"/>
        <v>4.1417999999999999</v>
      </c>
      <c r="Z49" s="117">
        <f t="shared" si="6"/>
        <v>7.8300000000000008E-2</v>
      </c>
      <c r="AA49" s="117">
        <f t="shared" si="6"/>
        <v>0.21550000000000002</v>
      </c>
      <c r="AB49" s="117">
        <f t="shared" si="6"/>
        <v>0</v>
      </c>
      <c r="AC49" s="117">
        <f t="shared" si="6"/>
        <v>0.31320000000000003</v>
      </c>
      <c r="AD49" s="117">
        <f t="shared" si="6"/>
        <v>0</v>
      </c>
      <c r="AE49" s="117">
        <f t="shared" si="6"/>
        <v>7.1550000000000002E-2</v>
      </c>
      <c r="AF49" s="117">
        <f t="shared" si="6"/>
        <v>0.35370000000000001</v>
      </c>
      <c r="AG49" s="118">
        <f t="shared" si="6"/>
        <v>0</v>
      </c>
      <c r="AH49" s="128">
        <f t="shared" si="1"/>
        <v>361.77250000000009</v>
      </c>
      <c r="AI49" s="129"/>
      <c r="AJ49" s="129"/>
      <c r="AK49" s="129"/>
      <c r="AL49" s="130"/>
      <c r="AM49" s="131">
        <f t="shared" si="2"/>
        <v>-0.15529893494898761</v>
      </c>
      <c r="AN49" s="587"/>
      <c r="AO49" s="587"/>
      <c r="BB49" s="99"/>
      <c r="BC49" s="99"/>
    </row>
    <row r="50" spans="1:55" s="95" customFormat="1" ht="14.4" thickBot="1">
      <c r="A50" s="175"/>
      <c r="B50" s="135"/>
      <c r="C50" s="135"/>
      <c r="D50" s="136"/>
      <c r="E50" s="176">
        <f>E49-1</f>
        <v>2023</v>
      </c>
      <c r="F50" s="137">
        <f t="shared" si="6"/>
        <v>2.8376999999999999</v>
      </c>
      <c r="G50" s="138">
        <f t="shared" si="6"/>
        <v>1.44855</v>
      </c>
      <c r="H50" s="138">
        <f t="shared" si="6"/>
        <v>4.3051500000000003</v>
      </c>
      <c r="I50" s="138">
        <f t="shared" si="6"/>
        <v>4.8518999999999997</v>
      </c>
      <c r="J50" s="138">
        <f t="shared" si="6"/>
        <v>2.6486999999999998</v>
      </c>
      <c r="K50" s="138">
        <f t="shared" si="6"/>
        <v>9.4500000000000001E-3</v>
      </c>
      <c r="L50" s="138">
        <f t="shared" si="6"/>
        <v>5.8050000000000004E-2</v>
      </c>
      <c r="M50" s="138">
        <f t="shared" si="6"/>
        <v>0.16200000000000001</v>
      </c>
      <c r="N50" s="138">
        <f t="shared" si="6"/>
        <v>19.21725</v>
      </c>
      <c r="O50" s="138">
        <f t="shared" si="6"/>
        <v>5.7699000000000007</v>
      </c>
      <c r="P50" s="138">
        <f t="shared" si="6"/>
        <v>0</v>
      </c>
      <c r="Q50" s="138">
        <f t="shared" si="6"/>
        <v>185.80725000000001</v>
      </c>
      <c r="R50" s="138">
        <f t="shared" si="6"/>
        <v>0</v>
      </c>
      <c r="S50" s="138">
        <f t="shared" si="6"/>
        <v>0</v>
      </c>
      <c r="T50" s="138">
        <f t="shared" si="6"/>
        <v>0.96930000000000016</v>
      </c>
      <c r="U50" s="138">
        <f t="shared" si="6"/>
        <v>1.3500000000000001E-3</v>
      </c>
      <c r="V50" s="138">
        <f t="shared" si="6"/>
        <v>5.4000000000000003E-3</v>
      </c>
      <c r="W50" s="138">
        <f t="shared" si="6"/>
        <v>0.26200000000000001</v>
      </c>
      <c r="X50" s="138">
        <f t="shared" si="6"/>
        <v>13.301550000000001</v>
      </c>
      <c r="Y50" s="138">
        <f t="shared" si="6"/>
        <v>1.83735</v>
      </c>
      <c r="Z50" s="138">
        <f t="shared" si="6"/>
        <v>183.7296</v>
      </c>
      <c r="AA50" s="138">
        <f t="shared" si="6"/>
        <v>0.37504999999999999</v>
      </c>
      <c r="AB50" s="138">
        <f t="shared" si="6"/>
        <v>0</v>
      </c>
      <c r="AC50" s="138">
        <f t="shared" si="6"/>
        <v>0.57374999999999998</v>
      </c>
      <c r="AD50" s="138">
        <f t="shared" si="6"/>
        <v>0</v>
      </c>
      <c r="AE50" s="138">
        <f t="shared" si="6"/>
        <v>1.3500000000000001E-3</v>
      </c>
      <c r="AF50" s="138">
        <f t="shared" si="6"/>
        <v>0.11205000000000001</v>
      </c>
      <c r="AG50" s="139">
        <f t="shared" si="6"/>
        <v>0</v>
      </c>
      <c r="AH50" s="140">
        <f t="shared" si="1"/>
        <v>428.28465</v>
      </c>
      <c r="AI50" s="141"/>
      <c r="AJ50" s="141"/>
      <c r="AK50" s="141"/>
      <c r="AL50" s="142"/>
      <c r="AM50" s="143"/>
      <c r="AN50" s="587"/>
      <c r="AO50" s="587"/>
      <c r="BB50" s="99"/>
      <c r="BC50" s="99"/>
    </row>
    <row r="51" spans="1:55" ht="14.4" hidden="1" outlineLevel="1" thickBot="1">
      <c r="A51" s="144"/>
      <c r="B51" s="145" t="s">
        <v>118</v>
      </c>
      <c r="C51" s="146" t="s">
        <v>136</v>
      </c>
      <c r="D51" s="147" t="s">
        <v>137</v>
      </c>
      <c r="E51" s="148">
        <f>$Q$5</f>
        <v>2024</v>
      </c>
      <c r="F51" s="149">
        <v>0</v>
      </c>
      <c r="G51" s="150">
        <v>0.23200000000000001</v>
      </c>
      <c r="H51" s="150">
        <v>3.0000000000000001E-3</v>
      </c>
      <c r="I51" s="150">
        <v>0</v>
      </c>
      <c r="J51" s="150">
        <v>0</v>
      </c>
      <c r="K51" s="150">
        <v>0</v>
      </c>
      <c r="L51" s="150">
        <v>16.448</v>
      </c>
      <c r="M51" s="150">
        <v>0</v>
      </c>
      <c r="N51" s="150">
        <v>0.26800000000000002</v>
      </c>
      <c r="O51" s="150">
        <v>4.91</v>
      </c>
      <c r="P51" s="150">
        <v>0</v>
      </c>
      <c r="Q51" s="150">
        <v>0</v>
      </c>
      <c r="R51" s="150">
        <v>0</v>
      </c>
      <c r="S51" s="150">
        <v>0</v>
      </c>
      <c r="T51" s="150">
        <v>0</v>
      </c>
      <c r="U51" s="150">
        <v>0</v>
      </c>
      <c r="V51" s="150">
        <v>0</v>
      </c>
      <c r="W51" s="150">
        <v>0</v>
      </c>
      <c r="X51" s="150">
        <v>1.44</v>
      </c>
      <c r="Y51" s="150">
        <v>0</v>
      </c>
      <c r="Z51" s="150">
        <v>0</v>
      </c>
      <c r="AA51" s="150">
        <v>0.04</v>
      </c>
      <c r="AB51" s="150">
        <v>0</v>
      </c>
      <c r="AC51" s="150">
        <v>0</v>
      </c>
      <c r="AD51" s="150">
        <v>0</v>
      </c>
      <c r="AE51" s="150">
        <v>0</v>
      </c>
      <c r="AF51" s="150">
        <v>0</v>
      </c>
      <c r="AG51" s="151">
        <v>0</v>
      </c>
      <c r="AH51" s="152">
        <f t="shared" si="1"/>
        <v>23.341000000000001</v>
      </c>
      <c r="AI51" s="153"/>
      <c r="AJ51" s="153"/>
      <c r="AK51" s="153"/>
      <c r="AL51" s="154"/>
      <c r="AM51" s="155" t="str">
        <f t="shared" si="2"/>
        <v>++</v>
      </c>
      <c r="AN51" s="8"/>
      <c r="AO51" s="8"/>
      <c r="BA51"/>
      <c r="BC51" s="167"/>
    </row>
    <row r="52" spans="1:55" ht="14.4" hidden="1" outlineLevel="1" thickBot="1">
      <c r="A52" s="144"/>
      <c r="B52" s="156"/>
      <c r="C52" s="157"/>
      <c r="D52" s="136" t="s">
        <v>137</v>
      </c>
      <c r="E52" s="158">
        <f>E51-1</f>
        <v>2023</v>
      </c>
      <c r="F52" s="159">
        <v>0</v>
      </c>
      <c r="G52" s="160">
        <v>0</v>
      </c>
      <c r="H52" s="160">
        <v>0</v>
      </c>
      <c r="I52" s="160">
        <v>0</v>
      </c>
      <c r="J52" s="160">
        <v>0.70199999999999996</v>
      </c>
      <c r="K52" s="160">
        <v>0</v>
      </c>
      <c r="L52" s="160">
        <v>0</v>
      </c>
      <c r="M52" s="160">
        <v>0</v>
      </c>
      <c r="N52" s="160">
        <v>0.54</v>
      </c>
      <c r="O52" s="160">
        <v>0</v>
      </c>
      <c r="P52" s="160">
        <v>0</v>
      </c>
      <c r="Q52" s="160">
        <v>0</v>
      </c>
      <c r="R52" s="160">
        <v>0</v>
      </c>
      <c r="S52" s="160">
        <v>0</v>
      </c>
      <c r="T52" s="160">
        <v>0</v>
      </c>
      <c r="U52" s="160">
        <v>0</v>
      </c>
      <c r="V52" s="160">
        <v>0</v>
      </c>
      <c r="W52" s="160">
        <v>0.26200000000000001</v>
      </c>
      <c r="X52" s="160">
        <v>0</v>
      </c>
      <c r="Y52" s="160">
        <v>0</v>
      </c>
      <c r="Z52" s="160">
        <v>0</v>
      </c>
      <c r="AA52" s="160">
        <v>0.10100000000000001</v>
      </c>
      <c r="AB52" s="160">
        <v>0</v>
      </c>
      <c r="AC52" s="160">
        <v>0</v>
      </c>
      <c r="AD52" s="160">
        <v>0</v>
      </c>
      <c r="AE52" s="160">
        <v>0</v>
      </c>
      <c r="AF52" s="160">
        <v>0</v>
      </c>
      <c r="AG52" s="161">
        <v>0</v>
      </c>
      <c r="AH52" s="162">
        <f t="shared" si="1"/>
        <v>1.605</v>
      </c>
      <c r="AI52" s="163"/>
      <c r="AJ52" s="163"/>
      <c r="AK52" s="163"/>
      <c r="AL52" s="164"/>
      <c r="AM52" s="165"/>
      <c r="AN52" s="8"/>
      <c r="AO52" s="8"/>
      <c r="BA52"/>
      <c r="BC52" s="167"/>
    </row>
    <row r="53" spans="1:55" ht="14.4" hidden="1" outlineLevel="1" thickBot="1">
      <c r="A53" s="144"/>
      <c r="B53" s="145" t="s">
        <v>109</v>
      </c>
      <c r="C53" s="146" t="s">
        <v>138</v>
      </c>
      <c r="D53" s="147" t="s">
        <v>139</v>
      </c>
      <c r="E53" s="148">
        <f>$Q$5</f>
        <v>2024</v>
      </c>
      <c r="F53" s="149">
        <v>5.508</v>
      </c>
      <c r="G53" s="150">
        <v>2.2923</v>
      </c>
      <c r="H53" s="150">
        <v>1.9021500000000002</v>
      </c>
      <c r="I53" s="150">
        <v>42.098400000000005</v>
      </c>
      <c r="J53" s="150">
        <v>1.8441000000000001</v>
      </c>
      <c r="K53" s="150">
        <v>0</v>
      </c>
      <c r="L53" s="150">
        <v>1.3878000000000001</v>
      </c>
      <c r="M53" s="150">
        <v>0.29295000000000004</v>
      </c>
      <c r="N53" s="150">
        <v>56.081699999999998</v>
      </c>
      <c r="O53" s="150">
        <v>8.0919000000000008</v>
      </c>
      <c r="P53" s="150">
        <v>0</v>
      </c>
      <c r="Q53" s="150">
        <v>197.04195000000004</v>
      </c>
      <c r="R53" s="150">
        <v>0</v>
      </c>
      <c r="S53" s="150">
        <v>7.2900000000000006E-2</v>
      </c>
      <c r="T53" s="150">
        <v>1.3284000000000002</v>
      </c>
      <c r="U53" s="150">
        <v>0</v>
      </c>
      <c r="V53" s="150">
        <v>0</v>
      </c>
      <c r="W53" s="150">
        <v>0.20250000000000001</v>
      </c>
      <c r="X53" s="150">
        <v>15.1524</v>
      </c>
      <c r="Y53" s="150">
        <v>4.1417999999999999</v>
      </c>
      <c r="Z53" s="150">
        <v>7.8300000000000008E-2</v>
      </c>
      <c r="AA53" s="150">
        <v>0.17550000000000002</v>
      </c>
      <c r="AB53" s="150">
        <v>0</v>
      </c>
      <c r="AC53" s="150">
        <v>0.31320000000000003</v>
      </c>
      <c r="AD53" s="150">
        <v>0</v>
      </c>
      <c r="AE53" s="150">
        <v>7.1550000000000002E-2</v>
      </c>
      <c r="AF53" s="150">
        <v>0.35370000000000001</v>
      </c>
      <c r="AG53" s="151">
        <v>0</v>
      </c>
      <c r="AH53" s="152">
        <f t="shared" si="1"/>
        <v>338.43150000000003</v>
      </c>
      <c r="AI53" s="153"/>
      <c r="AJ53" s="153"/>
      <c r="AK53" s="153"/>
      <c r="AL53" s="154"/>
      <c r="AM53" s="155">
        <f t="shared" si="2"/>
        <v>-0.20682530793301246</v>
      </c>
      <c r="AN53" s="8"/>
      <c r="AO53" s="8"/>
      <c r="BA53"/>
      <c r="BC53" s="167"/>
    </row>
    <row r="54" spans="1:55" ht="14.4" hidden="1" outlineLevel="1" thickBot="1">
      <c r="A54" s="144"/>
      <c r="B54" s="179"/>
      <c r="C54" s="180"/>
      <c r="D54" s="136" t="s">
        <v>139</v>
      </c>
      <c r="E54" s="182">
        <f>E53-1</f>
        <v>2023</v>
      </c>
      <c r="F54" s="170">
        <v>2.8376999999999999</v>
      </c>
      <c r="G54" s="171">
        <v>1.44855</v>
      </c>
      <c r="H54" s="171">
        <v>4.3051500000000003</v>
      </c>
      <c r="I54" s="171">
        <v>4.8518999999999997</v>
      </c>
      <c r="J54" s="171">
        <v>1.9467000000000001</v>
      </c>
      <c r="K54" s="171">
        <v>9.4500000000000001E-3</v>
      </c>
      <c r="L54" s="171">
        <v>5.8050000000000004E-2</v>
      </c>
      <c r="M54" s="171">
        <v>0.16200000000000001</v>
      </c>
      <c r="N54" s="171">
        <v>18.677250000000001</v>
      </c>
      <c r="O54" s="171">
        <v>5.7699000000000007</v>
      </c>
      <c r="P54" s="171">
        <v>0</v>
      </c>
      <c r="Q54" s="171">
        <v>185.80725000000001</v>
      </c>
      <c r="R54" s="171">
        <v>0</v>
      </c>
      <c r="S54" s="171">
        <v>0</v>
      </c>
      <c r="T54" s="171">
        <v>0.96930000000000016</v>
      </c>
      <c r="U54" s="171">
        <v>1.3500000000000001E-3</v>
      </c>
      <c r="V54" s="171">
        <v>5.4000000000000003E-3</v>
      </c>
      <c r="W54" s="171">
        <v>0</v>
      </c>
      <c r="X54" s="171">
        <v>13.301550000000001</v>
      </c>
      <c r="Y54" s="171">
        <v>1.83735</v>
      </c>
      <c r="Z54" s="171">
        <v>183.7296</v>
      </c>
      <c r="AA54" s="171">
        <v>0.27405000000000002</v>
      </c>
      <c r="AB54" s="171">
        <v>0</v>
      </c>
      <c r="AC54" s="171">
        <v>0.57374999999999998</v>
      </c>
      <c r="AD54" s="171">
        <v>0</v>
      </c>
      <c r="AE54" s="171">
        <v>1.3500000000000001E-3</v>
      </c>
      <c r="AF54" s="171">
        <v>0.11205000000000001</v>
      </c>
      <c r="AG54" s="172">
        <v>0</v>
      </c>
      <c r="AH54" s="193">
        <f t="shared" si="1"/>
        <v>426.67965000000004</v>
      </c>
      <c r="AI54" s="194"/>
      <c r="AJ54" s="184"/>
      <c r="AK54" s="184"/>
      <c r="AL54" s="185"/>
      <c r="AM54" s="186"/>
      <c r="AN54" s="8"/>
      <c r="AO54" s="8"/>
      <c r="BA54"/>
      <c r="BC54" s="167"/>
    </row>
    <row r="55" spans="1:55" s="95" customFormat="1" ht="13.8" collapsed="1">
      <c r="A55" s="187" t="s">
        <v>134</v>
      </c>
      <c r="B55" s="188" t="s">
        <v>140</v>
      </c>
      <c r="C55" s="188"/>
      <c r="D55" s="124"/>
      <c r="E55" s="174">
        <f>$Q$5</f>
        <v>2024</v>
      </c>
      <c r="F55" s="116">
        <f t="shared" ref="F55:AG56" si="7">F57+F59+F61</f>
        <v>0</v>
      </c>
      <c r="G55" s="117">
        <f t="shared" si="7"/>
        <v>0</v>
      </c>
      <c r="H55" s="117">
        <f t="shared" si="7"/>
        <v>0</v>
      </c>
      <c r="I55" s="117">
        <f t="shared" si="7"/>
        <v>19.5</v>
      </c>
      <c r="J55" s="117">
        <f t="shared" si="7"/>
        <v>6.6539999999999999</v>
      </c>
      <c r="K55" s="117">
        <f t="shared" si="7"/>
        <v>0</v>
      </c>
      <c r="L55" s="117">
        <f t="shared" si="7"/>
        <v>12.228999999999999</v>
      </c>
      <c r="M55" s="117">
        <f t="shared" si="7"/>
        <v>0</v>
      </c>
      <c r="N55" s="117">
        <f t="shared" si="7"/>
        <v>30.057000000000002</v>
      </c>
      <c r="O55" s="117">
        <f t="shared" si="7"/>
        <v>2446.4490000000001</v>
      </c>
      <c r="P55" s="117">
        <f t="shared" si="7"/>
        <v>1.5</v>
      </c>
      <c r="Q55" s="117">
        <f t="shared" si="7"/>
        <v>18.167000000000002</v>
      </c>
      <c r="R55" s="117">
        <f t="shared" si="7"/>
        <v>0</v>
      </c>
      <c r="S55" s="117">
        <f t="shared" si="7"/>
        <v>0</v>
      </c>
      <c r="T55" s="117">
        <f t="shared" si="7"/>
        <v>0</v>
      </c>
      <c r="U55" s="117">
        <f t="shared" si="7"/>
        <v>0</v>
      </c>
      <c r="V55" s="117">
        <f t="shared" si="7"/>
        <v>0</v>
      </c>
      <c r="W55" s="117">
        <f t="shared" si="7"/>
        <v>0</v>
      </c>
      <c r="X55" s="117">
        <f t="shared" si="7"/>
        <v>238.09500000000003</v>
      </c>
      <c r="Y55" s="117">
        <f t="shared" si="7"/>
        <v>0</v>
      </c>
      <c r="Z55" s="117">
        <f t="shared" si="7"/>
        <v>2.4</v>
      </c>
      <c r="AA55" s="117">
        <f t="shared" si="7"/>
        <v>0</v>
      </c>
      <c r="AB55" s="117">
        <f t="shared" si="7"/>
        <v>14.379000000000001</v>
      </c>
      <c r="AC55" s="117">
        <f t="shared" si="7"/>
        <v>0</v>
      </c>
      <c r="AD55" s="117">
        <f t="shared" si="7"/>
        <v>0</v>
      </c>
      <c r="AE55" s="117">
        <f t="shared" si="7"/>
        <v>0</v>
      </c>
      <c r="AF55" s="117">
        <f t="shared" si="7"/>
        <v>4.7E-2</v>
      </c>
      <c r="AG55" s="118">
        <f t="shared" si="7"/>
        <v>0</v>
      </c>
      <c r="AH55" s="119">
        <f t="shared" si="1"/>
        <v>2789.4769999999999</v>
      </c>
      <c r="AI55" s="120"/>
      <c r="AJ55" s="129"/>
      <c r="AK55" s="129"/>
      <c r="AL55" s="130"/>
      <c r="AM55" s="131">
        <f t="shared" si="2"/>
        <v>0.67988463833854151</v>
      </c>
      <c r="AN55" s="587"/>
      <c r="AO55" s="587"/>
      <c r="BB55" s="99"/>
      <c r="BC55" s="99"/>
    </row>
    <row r="56" spans="1:55" s="95" customFormat="1" ht="14.4" thickBot="1">
      <c r="A56" s="175"/>
      <c r="B56" s="135"/>
      <c r="C56" s="135"/>
      <c r="D56" s="136"/>
      <c r="E56" s="176">
        <f>E55-1</f>
        <v>2023</v>
      </c>
      <c r="F56" s="137">
        <f t="shared" si="7"/>
        <v>0</v>
      </c>
      <c r="G56" s="138">
        <f t="shared" si="7"/>
        <v>0</v>
      </c>
      <c r="H56" s="138">
        <f t="shared" si="7"/>
        <v>0</v>
      </c>
      <c r="I56" s="138">
        <f t="shared" si="7"/>
        <v>100.511</v>
      </c>
      <c r="J56" s="138">
        <f t="shared" si="7"/>
        <v>16.7</v>
      </c>
      <c r="K56" s="138">
        <f t="shared" si="7"/>
        <v>0</v>
      </c>
      <c r="L56" s="138">
        <f t="shared" si="7"/>
        <v>0</v>
      </c>
      <c r="M56" s="138">
        <f t="shared" si="7"/>
        <v>0</v>
      </c>
      <c r="N56" s="138">
        <f t="shared" si="7"/>
        <v>4.7270000000000003</v>
      </c>
      <c r="O56" s="138">
        <f t="shared" si="7"/>
        <v>1052.3609999999999</v>
      </c>
      <c r="P56" s="138">
        <f t="shared" si="7"/>
        <v>2.6</v>
      </c>
      <c r="Q56" s="138">
        <f t="shared" si="7"/>
        <v>14.606</v>
      </c>
      <c r="R56" s="138">
        <f t="shared" si="7"/>
        <v>0</v>
      </c>
      <c r="S56" s="138">
        <f t="shared" si="7"/>
        <v>0</v>
      </c>
      <c r="T56" s="138">
        <f t="shared" si="7"/>
        <v>0</v>
      </c>
      <c r="U56" s="138">
        <f t="shared" si="7"/>
        <v>0</v>
      </c>
      <c r="V56" s="138">
        <f t="shared" si="7"/>
        <v>0</v>
      </c>
      <c r="W56" s="138">
        <f t="shared" si="7"/>
        <v>0</v>
      </c>
      <c r="X56" s="138">
        <f t="shared" si="7"/>
        <v>432.95000000000005</v>
      </c>
      <c r="Y56" s="138">
        <f t="shared" si="7"/>
        <v>1.7000000000000001E-2</v>
      </c>
      <c r="Z56" s="138">
        <f t="shared" si="7"/>
        <v>0.79400000000000004</v>
      </c>
      <c r="AA56" s="138">
        <f t="shared" si="7"/>
        <v>0</v>
      </c>
      <c r="AB56" s="138">
        <f t="shared" si="7"/>
        <v>35.249000000000002</v>
      </c>
      <c r="AC56" s="138">
        <f t="shared" si="7"/>
        <v>0</v>
      </c>
      <c r="AD56" s="138">
        <f t="shared" si="7"/>
        <v>0</v>
      </c>
      <c r="AE56" s="138">
        <f t="shared" si="7"/>
        <v>2E-3</v>
      </c>
      <c r="AF56" s="138">
        <f t="shared" si="7"/>
        <v>0</v>
      </c>
      <c r="AG56" s="139">
        <f t="shared" si="7"/>
        <v>0</v>
      </c>
      <c r="AH56" s="140">
        <f t="shared" si="1"/>
        <v>1660.5170000000001</v>
      </c>
      <c r="AI56" s="141"/>
      <c r="AJ56" s="141"/>
      <c r="AK56" s="141"/>
      <c r="AL56" s="142"/>
      <c r="AM56" s="143"/>
      <c r="AN56" s="587"/>
      <c r="AO56" s="587"/>
      <c r="BB56" s="99"/>
      <c r="BC56" s="99"/>
    </row>
    <row r="57" spans="1:55" ht="14.4" hidden="1" outlineLevel="1" thickBot="1">
      <c r="A57" s="144"/>
      <c r="B57" s="145" t="s">
        <v>141</v>
      </c>
      <c r="C57" s="146" t="s">
        <v>142</v>
      </c>
      <c r="D57" s="147" t="s">
        <v>143</v>
      </c>
      <c r="E57" s="148">
        <f>$Q$5</f>
        <v>2024</v>
      </c>
      <c r="F57" s="149">
        <v>0</v>
      </c>
      <c r="G57" s="150">
        <v>0</v>
      </c>
      <c r="H57" s="150">
        <v>0</v>
      </c>
      <c r="I57" s="150">
        <v>0</v>
      </c>
      <c r="J57" s="150">
        <v>0</v>
      </c>
      <c r="K57" s="150">
        <v>0</v>
      </c>
      <c r="L57" s="150">
        <v>11.228999999999999</v>
      </c>
      <c r="M57" s="150">
        <v>0</v>
      </c>
      <c r="N57" s="150">
        <v>0</v>
      </c>
      <c r="O57" s="150">
        <v>0</v>
      </c>
      <c r="P57" s="150">
        <v>0</v>
      </c>
      <c r="Q57" s="150">
        <v>0</v>
      </c>
      <c r="R57" s="150">
        <v>0</v>
      </c>
      <c r="S57" s="150">
        <v>0</v>
      </c>
      <c r="T57" s="150">
        <v>0</v>
      </c>
      <c r="U57" s="150">
        <v>0</v>
      </c>
      <c r="V57" s="150">
        <v>0</v>
      </c>
      <c r="W57" s="150">
        <v>0</v>
      </c>
      <c r="X57" s="150">
        <v>0</v>
      </c>
      <c r="Y57" s="150">
        <v>0</v>
      </c>
      <c r="Z57" s="150">
        <v>0</v>
      </c>
      <c r="AA57" s="150">
        <v>0</v>
      </c>
      <c r="AB57" s="150">
        <v>0</v>
      </c>
      <c r="AC57" s="150">
        <v>0</v>
      </c>
      <c r="AD57" s="150">
        <v>0</v>
      </c>
      <c r="AE57" s="150">
        <v>0</v>
      </c>
      <c r="AF57" s="150">
        <v>0</v>
      </c>
      <c r="AG57" s="151">
        <v>0</v>
      </c>
      <c r="AH57" s="152">
        <f t="shared" si="1"/>
        <v>11.228999999999999</v>
      </c>
      <c r="AI57" s="153"/>
      <c r="AJ57" s="153"/>
      <c r="AK57" s="153"/>
      <c r="AL57" s="154"/>
      <c r="AM57" s="155" t="str">
        <f t="shared" si="2"/>
        <v/>
      </c>
      <c r="AN57" s="8"/>
      <c r="AO57" s="8"/>
      <c r="BA57"/>
      <c r="BC57" s="167"/>
    </row>
    <row r="58" spans="1:55" ht="14.4" hidden="1" outlineLevel="1" thickBot="1">
      <c r="A58" s="144"/>
      <c r="B58" s="156"/>
      <c r="C58" s="157"/>
      <c r="D58" s="136" t="s">
        <v>143</v>
      </c>
      <c r="E58" s="158">
        <f>E57-1</f>
        <v>2023</v>
      </c>
      <c r="F58" s="159">
        <v>0</v>
      </c>
      <c r="G58" s="160">
        <v>0</v>
      </c>
      <c r="H58" s="160">
        <v>0</v>
      </c>
      <c r="I58" s="160">
        <v>0</v>
      </c>
      <c r="J58" s="160">
        <v>0</v>
      </c>
      <c r="K58" s="160">
        <v>0</v>
      </c>
      <c r="L58" s="160">
        <v>0</v>
      </c>
      <c r="M58" s="160">
        <v>0</v>
      </c>
      <c r="N58" s="160">
        <v>0</v>
      </c>
      <c r="O58" s="160">
        <v>0</v>
      </c>
      <c r="P58" s="160">
        <v>0</v>
      </c>
      <c r="Q58" s="160">
        <v>0</v>
      </c>
      <c r="R58" s="160">
        <v>0</v>
      </c>
      <c r="S58" s="160">
        <v>0</v>
      </c>
      <c r="T58" s="160">
        <v>0</v>
      </c>
      <c r="U58" s="160">
        <v>0</v>
      </c>
      <c r="V58" s="160">
        <v>0</v>
      </c>
      <c r="W58" s="160">
        <v>0</v>
      </c>
      <c r="X58" s="160">
        <v>0</v>
      </c>
      <c r="Y58" s="160">
        <v>0</v>
      </c>
      <c r="Z58" s="160">
        <v>0</v>
      </c>
      <c r="AA58" s="160">
        <v>0</v>
      </c>
      <c r="AB58" s="160">
        <v>0</v>
      </c>
      <c r="AC58" s="160">
        <v>0</v>
      </c>
      <c r="AD58" s="160">
        <v>0</v>
      </c>
      <c r="AE58" s="160">
        <v>0</v>
      </c>
      <c r="AF58" s="160">
        <v>0</v>
      </c>
      <c r="AG58" s="161">
        <v>0</v>
      </c>
      <c r="AH58" s="162">
        <f t="shared" si="1"/>
        <v>0</v>
      </c>
      <c r="AI58" s="163"/>
      <c r="AJ58" s="163"/>
      <c r="AK58" s="163"/>
      <c r="AL58" s="164"/>
      <c r="AM58" s="165"/>
      <c r="AN58" s="8"/>
      <c r="AO58" s="8"/>
      <c r="BA58"/>
      <c r="BC58" s="167"/>
    </row>
    <row r="59" spans="1:55" ht="14.4" hidden="1" outlineLevel="1" thickBot="1">
      <c r="A59" s="144"/>
      <c r="B59" s="145" t="s">
        <v>144</v>
      </c>
      <c r="C59" s="146" t="s">
        <v>145</v>
      </c>
      <c r="D59" s="147" t="s">
        <v>146</v>
      </c>
      <c r="E59" s="148">
        <f>$Q$5</f>
        <v>2024</v>
      </c>
      <c r="F59" s="149">
        <v>0</v>
      </c>
      <c r="G59" s="150">
        <v>0</v>
      </c>
      <c r="H59" s="150">
        <v>0</v>
      </c>
      <c r="I59" s="150">
        <v>0</v>
      </c>
      <c r="J59" s="150">
        <v>0</v>
      </c>
      <c r="K59" s="150">
        <v>0</v>
      </c>
      <c r="L59" s="150">
        <v>0</v>
      </c>
      <c r="M59" s="150">
        <v>0</v>
      </c>
      <c r="N59" s="150">
        <v>0</v>
      </c>
      <c r="O59" s="150">
        <v>0</v>
      </c>
      <c r="P59" s="150">
        <v>1.5</v>
      </c>
      <c r="Q59" s="150">
        <v>0</v>
      </c>
      <c r="R59" s="150">
        <v>0</v>
      </c>
      <c r="S59" s="150">
        <v>0</v>
      </c>
      <c r="T59" s="150">
        <v>0</v>
      </c>
      <c r="U59" s="150">
        <v>0</v>
      </c>
      <c r="V59" s="150">
        <v>0</v>
      </c>
      <c r="W59" s="150">
        <v>0</v>
      </c>
      <c r="X59" s="150">
        <v>0</v>
      </c>
      <c r="Y59" s="150">
        <v>0</v>
      </c>
      <c r="Z59" s="150">
        <v>0</v>
      </c>
      <c r="AA59" s="150">
        <v>0</v>
      </c>
      <c r="AB59" s="150">
        <v>14.379000000000001</v>
      </c>
      <c r="AC59" s="150">
        <v>0</v>
      </c>
      <c r="AD59" s="150">
        <v>0</v>
      </c>
      <c r="AE59" s="150">
        <v>0</v>
      </c>
      <c r="AF59" s="150">
        <v>0</v>
      </c>
      <c r="AG59" s="151">
        <v>0</v>
      </c>
      <c r="AH59" s="152">
        <f t="shared" si="1"/>
        <v>15.879000000000001</v>
      </c>
      <c r="AI59" s="153"/>
      <c r="AJ59" s="153"/>
      <c r="AK59" s="153"/>
      <c r="AL59" s="154"/>
      <c r="AM59" s="155">
        <f t="shared" si="2"/>
        <v>-0.58018718274111669</v>
      </c>
      <c r="AN59" s="8"/>
      <c r="AO59" s="8"/>
      <c r="BA59"/>
      <c r="BC59" s="167"/>
    </row>
    <row r="60" spans="1:55" ht="14.4" hidden="1" outlineLevel="1" thickBot="1">
      <c r="A60" s="144"/>
      <c r="B60" s="156"/>
      <c r="C60" s="157"/>
      <c r="D60" s="136" t="s">
        <v>146</v>
      </c>
      <c r="E60" s="158">
        <f>E59-1</f>
        <v>2023</v>
      </c>
      <c r="F60" s="159">
        <v>0</v>
      </c>
      <c r="G60" s="160">
        <v>0</v>
      </c>
      <c r="H60" s="160">
        <v>0</v>
      </c>
      <c r="I60" s="160">
        <v>0</v>
      </c>
      <c r="J60" s="160">
        <v>0</v>
      </c>
      <c r="K60" s="160">
        <v>0</v>
      </c>
      <c r="L60" s="160">
        <v>0</v>
      </c>
      <c r="M60" s="160">
        <v>0</v>
      </c>
      <c r="N60" s="160">
        <v>0</v>
      </c>
      <c r="O60" s="160">
        <v>0</v>
      </c>
      <c r="P60" s="160">
        <v>1.8</v>
      </c>
      <c r="Q60" s="160">
        <v>0</v>
      </c>
      <c r="R60" s="160">
        <v>0</v>
      </c>
      <c r="S60" s="160">
        <v>0</v>
      </c>
      <c r="T60" s="160">
        <v>0</v>
      </c>
      <c r="U60" s="160">
        <v>0</v>
      </c>
      <c r="V60" s="160">
        <v>0</v>
      </c>
      <c r="W60" s="160">
        <v>0</v>
      </c>
      <c r="X60" s="160">
        <v>0</v>
      </c>
      <c r="Y60" s="160">
        <v>0</v>
      </c>
      <c r="Z60" s="160">
        <v>0.77400000000000002</v>
      </c>
      <c r="AA60" s="160">
        <v>0</v>
      </c>
      <c r="AB60" s="160">
        <v>35.249000000000002</v>
      </c>
      <c r="AC60" s="160">
        <v>0</v>
      </c>
      <c r="AD60" s="160">
        <v>0</v>
      </c>
      <c r="AE60" s="160">
        <v>1E-3</v>
      </c>
      <c r="AF60" s="160">
        <v>0</v>
      </c>
      <c r="AG60" s="161">
        <v>0</v>
      </c>
      <c r="AH60" s="162">
        <f t="shared" si="1"/>
        <v>37.823999999999998</v>
      </c>
      <c r="AI60" s="163"/>
      <c r="AJ60" s="163"/>
      <c r="AK60" s="163"/>
      <c r="AL60" s="164"/>
      <c r="AM60" s="165"/>
      <c r="AN60" s="8"/>
      <c r="AO60" s="8"/>
      <c r="BA60"/>
      <c r="BC60" s="167"/>
    </row>
    <row r="61" spans="1:55" ht="14.4" hidden="1" outlineLevel="1" thickBot="1">
      <c r="A61" s="144"/>
      <c r="B61" s="145" t="s">
        <v>147</v>
      </c>
      <c r="C61" s="146" t="s">
        <v>148</v>
      </c>
      <c r="D61" s="147" t="s">
        <v>149</v>
      </c>
      <c r="E61" s="148">
        <f>$Q$5</f>
        <v>2024</v>
      </c>
      <c r="F61" s="149">
        <v>0</v>
      </c>
      <c r="G61" s="150">
        <v>0</v>
      </c>
      <c r="H61" s="150">
        <v>0</v>
      </c>
      <c r="I61" s="150">
        <v>19.5</v>
      </c>
      <c r="J61" s="150">
        <v>6.6539999999999999</v>
      </c>
      <c r="K61" s="150">
        <v>0</v>
      </c>
      <c r="L61" s="150">
        <v>1</v>
      </c>
      <c r="M61" s="150">
        <v>0</v>
      </c>
      <c r="N61" s="150">
        <v>30.057000000000002</v>
      </c>
      <c r="O61" s="150">
        <v>2446.4490000000001</v>
      </c>
      <c r="P61" s="150">
        <v>0</v>
      </c>
      <c r="Q61" s="150">
        <v>18.167000000000002</v>
      </c>
      <c r="R61" s="150">
        <v>0</v>
      </c>
      <c r="S61" s="150">
        <v>0</v>
      </c>
      <c r="T61" s="150">
        <v>0</v>
      </c>
      <c r="U61" s="150">
        <v>0</v>
      </c>
      <c r="V61" s="150">
        <v>0</v>
      </c>
      <c r="W61" s="150">
        <v>0</v>
      </c>
      <c r="X61" s="150">
        <v>238.09500000000003</v>
      </c>
      <c r="Y61" s="150">
        <v>0</v>
      </c>
      <c r="Z61" s="150">
        <v>2.4</v>
      </c>
      <c r="AA61" s="150">
        <v>0</v>
      </c>
      <c r="AB61" s="150">
        <v>0</v>
      </c>
      <c r="AC61" s="150">
        <v>0</v>
      </c>
      <c r="AD61" s="150">
        <v>0</v>
      </c>
      <c r="AE61" s="150">
        <v>0</v>
      </c>
      <c r="AF61" s="150">
        <v>4.7E-2</v>
      </c>
      <c r="AG61" s="151">
        <v>0</v>
      </c>
      <c r="AH61" s="152">
        <f t="shared" si="1"/>
        <v>2762.3689999999997</v>
      </c>
      <c r="AI61" s="153"/>
      <c r="AJ61" s="153"/>
      <c r="AK61" s="153"/>
      <c r="AL61" s="154"/>
      <c r="AM61" s="155">
        <f t="shared" si="2"/>
        <v>0.70233617819267091</v>
      </c>
      <c r="AN61" s="8"/>
      <c r="AO61" s="8"/>
      <c r="BA61"/>
      <c r="BC61" s="167"/>
    </row>
    <row r="62" spans="1:55" ht="14.4" hidden="1" outlineLevel="1" thickBot="1">
      <c r="A62" s="144"/>
      <c r="B62" s="179"/>
      <c r="C62" s="180"/>
      <c r="D62" s="136" t="s">
        <v>149</v>
      </c>
      <c r="E62" s="195">
        <f>E61-1</f>
        <v>2023</v>
      </c>
      <c r="F62" s="170">
        <v>0</v>
      </c>
      <c r="G62" s="171">
        <v>0</v>
      </c>
      <c r="H62" s="171">
        <v>0</v>
      </c>
      <c r="I62" s="171">
        <v>100.511</v>
      </c>
      <c r="J62" s="171">
        <v>16.7</v>
      </c>
      <c r="K62" s="171">
        <v>0</v>
      </c>
      <c r="L62" s="171">
        <v>0</v>
      </c>
      <c r="M62" s="171">
        <v>0</v>
      </c>
      <c r="N62" s="171">
        <v>4.7270000000000003</v>
      </c>
      <c r="O62" s="171">
        <v>1052.3609999999999</v>
      </c>
      <c r="P62" s="171">
        <v>0.8</v>
      </c>
      <c r="Q62" s="171">
        <v>14.606</v>
      </c>
      <c r="R62" s="171">
        <v>0</v>
      </c>
      <c r="S62" s="171">
        <v>0</v>
      </c>
      <c r="T62" s="171">
        <v>0</v>
      </c>
      <c r="U62" s="171">
        <v>0</v>
      </c>
      <c r="V62" s="171">
        <v>0</v>
      </c>
      <c r="W62" s="171">
        <v>0</v>
      </c>
      <c r="X62" s="171">
        <v>432.95000000000005</v>
      </c>
      <c r="Y62" s="171">
        <v>1.7000000000000001E-2</v>
      </c>
      <c r="Z62" s="171">
        <v>0.02</v>
      </c>
      <c r="AA62" s="171">
        <v>0</v>
      </c>
      <c r="AB62" s="171">
        <v>0</v>
      </c>
      <c r="AC62" s="171">
        <v>0</v>
      </c>
      <c r="AD62" s="171">
        <v>0</v>
      </c>
      <c r="AE62" s="171">
        <v>1E-3</v>
      </c>
      <c r="AF62" s="171">
        <v>0</v>
      </c>
      <c r="AG62" s="172">
        <v>0</v>
      </c>
      <c r="AH62" s="193">
        <f t="shared" si="1"/>
        <v>1622.693</v>
      </c>
      <c r="AI62" s="184"/>
      <c r="AJ62" s="184"/>
      <c r="AK62" s="184"/>
      <c r="AL62" s="185"/>
      <c r="AM62" s="186"/>
      <c r="AN62" s="8"/>
      <c r="AO62" s="8"/>
      <c r="BA62"/>
      <c r="BC62" s="167"/>
    </row>
    <row r="63" spans="1:55" s="95" customFormat="1" ht="13.8" collapsed="1">
      <c r="A63" s="187" t="s">
        <v>150</v>
      </c>
      <c r="B63" s="188" t="s">
        <v>151</v>
      </c>
      <c r="C63" s="188"/>
      <c r="D63" s="124" t="s">
        <v>150</v>
      </c>
      <c r="E63" s="115">
        <f>$Q$5</f>
        <v>2024</v>
      </c>
      <c r="F63" s="116">
        <v>398.01800000000003</v>
      </c>
      <c r="G63" s="117">
        <v>0</v>
      </c>
      <c r="H63" s="117">
        <v>1.9E-2</v>
      </c>
      <c r="I63" s="117">
        <v>219.78800000000001</v>
      </c>
      <c r="J63" s="117">
        <v>318.05399999999997</v>
      </c>
      <c r="K63" s="117">
        <v>0</v>
      </c>
      <c r="L63" s="117">
        <v>447.71099999999996</v>
      </c>
      <c r="M63" s="117">
        <v>0</v>
      </c>
      <c r="N63" s="117">
        <v>0.13600000000000001</v>
      </c>
      <c r="O63" s="117">
        <v>93.491</v>
      </c>
      <c r="P63" s="117">
        <v>61.518999999999998</v>
      </c>
      <c r="Q63" s="117">
        <v>138.91400000000002</v>
      </c>
      <c r="R63" s="117">
        <v>0</v>
      </c>
      <c r="S63" s="117">
        <v>0</v>
      </c>
      <c r="T63" s="117">
        <v>0</v>
      </c>
      <c r="U63" s="117">
        <v>0</v>
      </c>
      <c r="V63" s="117">
        <v>1.4999999999999999E-2</v>
      </c>
      <c r="W63" s="117">
        <v>0</v>
      </c>
      <c r="X63" s="117">
        <v>169.774</v>
      </c>
      <c r="Y63" s="117">
        <v>0</v>
      </c>
      <c r="Z63" s="117">
        <v>750.85900000000004</v>
      </c>
      <c r="AA63" s="117">
        <v>0.35399999999999998</v>
      </c>
      <c r="AB63" s="117">
        <v>0</v>
      </c>
      <c r="AC63" s="117">
        <v>29.928999999999998</v>
      </c>
      <c r="AD63" s="117">
        <v>0</v>
      </c>
      <c r="AE63" s="117">
        <v>22.95</v>
      </c>
      <c r="AF63" s="117">
        <v>191.41399999999999</v>
      </c>
      <c r="AG63" s="118">
        <v>0</v>
      </c>
      <c r="AH63" s="119">
        <f t="shared" si="1"/>
        <v>2842.9449999999997</v>
      </c>
      <c r="AI63" s="129"/>
      <c r="AJ63" s="129"/>
      <c r="AK63" s="129"/>
      <c r="AL63" s="130"/>
      <c r="AM63" s="131">
        <f t="shared" si="2"/>
        <v>0.10991797067308062</v>
      </c>
      <c r="AN63" s="587"/>
      <c r="AO63" s="587"/>
      <c r="BB63" s="99"/>
      <c r="BC63" s="99"/>
    </row>
    <row r="64" spans="1:55" s="95" customFormat="1" ht="14.4" thickBot="1">
      <c r="A64" s="191"/>
      <c r="B64" s="135"/>
      <c r="C64" s="135"/>
      <c r="D64" s="102" t="s">
        <v>150</v>
      </c>
      <c r="E64" s="103">
        <f>E63-1</f>
        <v>2023</v>
      </c>
      <c r="F64" s="104">
        <v>196.81299999999999</v>
      </c>
      <c r="G64" s="105">
        <v>0</v>
      </c>
      <c r="H64" s="105">
        <v>0</v>
      </c>
      <c r="I64" s="105">
        <v>95.275999999999996</v>
      </c>
      <c r="J64" s="105">
        <v>590.50900000000001</v>
      </c>
      <c r="K64" s="105">
        <v>0</v>
      </c>
      <c r="L64" s="105">
        <v>407.64799999999991</v>
      </c>
      <c r="M64" s="105">
        <v>0</v>
      </c>
      <c r="N64" s="105">
        <v>5.0000000000000001E-3</v>
      </c>
      <c r="O64" s="105">
        <v>168.34299999999999</v>
      </c>
      <c r="P64" s="105">
        <v>79.564000000000007</v>
      </c>
      <c r="Q64" s="105">
        <v>61.353000000000002</v>
      </c>
      <c r="R64" s="105">
        <v>0</v>
      </c>
      <c r="S64" s="105">
        <v>0</v>
      </c>
      <c r="T64" s="105">
        <v>0</v>
      </c>
      <c r="U64" s="105">
        <v>0</v>
      </c>
      <c r="V64" s="105">
        <v>0.16500000000000001</v>
      </c>
      <c r="W64" s="105">
        <v>0</v>
      </c>
      <c r="X64" s="105">
        <v>91.326000000000008</v>
      </c>
      <c r="Y64" s="105">
        <v>21</v>
      </c>
      <c r="Z64" s="105">
        <v>629.42600000000004</v>
      </c>
      <c r="AA64" s="105">
        <v>0.30399999999999999</v>
      </c>
      <c r="AB64" s="105">
        <v>1.167</v>
      </c>
      <c r="AC64" s="105">
        <v>52.939</v>
      </c>
      <c r="AD64" s="105">
        <v>0</v>
      </c>
      <c r="AE64" s="105">
        <v>0</v>
      </c>
      <c r="AF64" s="105">
        <v>165.56299999999999</v>
      </c>
      <c r="AG64" s="106">
        <v>0</v>
      </c>
      <c r="AH64" s="107">
        <f t="shared" si="1"/>
        <v>2561.4010000000003</v>
      </c>
      <c r="AI64" s="108"/>
      <c r="AJ64" s="108"/>
      <c r="AK64" s="108"/>
      <c r="AL64" s="109"/>
      <c r="AM64" s="110"/>
      <c r="AN64" s="587"/>
      <c r="AO64" s="587"/>
      <c r="BB64" s="99"/>
      <c r="BC64" s="99"/>
    </row>
    <row r="65" spans="1:55" s="95" customFormat="1" ht="13.8">
      <c r="A65" s="173" t="s">
        <v>152</v>
      </c>
      <c r="B65" s="123" t="s">
        <v>153</v>
      </c>
      <c r="C65" s="123"/>
      <c r="D65" s="124"/>
      <c r="E65" s="115">
        <f>$Q$5</f>
        <v>2024</v>
      </c>
      <c r="F65" s="116">
        <f t="shared" ref="F65:AG66" si="8">F67+F71+F73</f>
        <v>237.37604999999999</v>
      </c>
      <c r="G65" s="117">
        <f t="shared" si="8"/>
        <v>13.209549999999998</v>
      </c>
      <c r="H65" s="117">
        <f t="shared" si="8"/>
        <v>0.5675</v>
      </c>
      <c r="I65" s="117">
        <f t="shared" si="8"/>
        <v>607.49475000000007</v>
      </c>
      <c r="J65" s="117">
        <f t="shared" si="8"/>
        <v>489.63390000000004</v>
      </c>
      <c r="K65" s="117">
        <f t="shared" si="8"/>
        <v>0.38480000000000003</v>
      </c>
      <c r="L65" s="117">
        <f t="shared" si="8"/>
        <v>2927.5134000000003</v>
      </c>
      <c r="M65" s="117">
        <f t="shared" si="8"/>
        <v>27.057449999999999</v>
      </c>
      <c r="N65" s="117">
        <f t="shared" si="8"/>
        <v>315.24275000000006</v>
      </c>
      <c r="O65" s="117">
        <f t="shared" si="8"/>
        <v>1923.6271000000002</v>
      </c>
      <c r="P65" s="117">
        <f t="shared" si="8"/>
        <v>179.66890000000001</v>
      </c>
      <c r="Q65" s="117">
        <f t="shared" si="8"/>
        <v>2064.4220999999998</v>
      </c>
      <c r="R65" s="117">
        <f t="shared" si="8"/>
        <v>0</v>
      </c>
      <c r="S65" s="117">
        <f t="shared" si="8"/>
        <v>1.2949999999999999</v>
      </c>
      <c r="T65" s="117">
        <f t="shared" si="8"/>
        <v>2.6658000000000004</v>
      </c>
      <c r="U65" s="117">
        <f t="shared" si="8"/>
        <v>0.28225</v>
      </c>
      <c r="V65" s="117">
        <f t="shared" si="8"/>
        <v>18.378399999999999</v>
      </c>
      <c r="W65" s="117">
        <f t="shared" si="8"/>
        <v>0</v>
      </c>
      <c r="X65" s="117">
        <f t="shared" si="8"/>
        <v>207.6592</v>
      </c>
      <c r="Y65" s="117">
        <f t="shared" si="8"/>
        <v>14.186</v>
      </c>
      <c r="Z65" s="117">
        <f t="shared" si="8"/>
        <v>781.36509999999987</v>
      </c>
      <c r="AA65" s="117">
        <f t="shared" si="8"/>
        <v>20.838149999999999</v>
      </c>
      <c r="AB65" s="117">
        <f t="shared" si="8"/>
        <v>13.2606</v>
      </c>
      <c r="AC65" s="117">
        <f t="shared" si="8"/>
        <v>22.950000000000003</v>
      </c>
      <c r="AD65" s="117">
        <f t="shared" si="8"/>
        <v>2.2080500000000001</v>
      </c>
      <c r="AE65" s="117">
        <f t="shared" si="8"/>
        <v>5.7499999999999996E-2</v>
      </c>
      <c r="AF65" s="117">
        <f t="shared" si="8"/>
        <v>579.61094999999989</v>
      </c>
      <c r="AG65" s="118">
        <f t="shared" si="8"/>
        <v>0</v>
      </c>
      <c r="AH65" s="119">
        <f t="shared" si="1"/>
        <v>10450.955250000001</v>
      </c>
      <c r="AI65" s="120"/>
      <c r="AJ65" s="120"/>
      <c r="AK65" s="120"/>
      <c r="AL65" s="121"/>
      <c r="AM65" s="131">
        <f t="shared" si="2"/>
        <v>7.792399675012418E-2</v>
      </c>
      <c r="AN65" s="587"/>
      <c r="AO65" s="587"/>
      <c r="BB65" s="99"/>
      <c r="BC65" s="99"/>
    </row>
    <row r="66" spans="1:55" s="95" customFormat="1" ht="14.4" thickBot="1">
      <c r="A66" s="196"/>
      <c r="B66" s="135"/>
      <c r="C66" s="135"/>
      <c r="D66" s="136"/>
      <c r="E66" s="176">
        <f>E65-1</f>
        <v>2023</v>
      </c>
      <c r="F66" s="137">
        <f t="shared" si="8"/>
        <v>230.51820000000004</v>
      </c>
      <c r="G66" s="197">
        <f t="shared" si="8"/>
        <v>14.836400000000001</v>
      </c>
      <c r="H66" s="197">
        <f t="shared" si="8"/>
        <v>1.1167500000000001</v>
      </c>
      <c r="I66" s="197">
        <f t="shared" si="8"/>
        <v>582.13244999999995</v>
      </c>
      <c r="J66" s="197">
        <f t="shared" si="8"/>
        <v>600.12035000000003</v>
      </c>
      <c r="K66" s="197">
        <f t="shared" si="8"/>
        <v>0.32980000000000004</v>
      </c>
      <c r="L66" s="197">
        <f t="shared" si="8"/>
        <v>3510.9264500000008</v>
      </c>
      <c r="M66" s="197">
        <f t="shared" si="8"/>
        <v>19.272750000000002</v>
      </c>
      <c r="N66" s="197">
        <f t="shared" si="8"/>
        <v>214.46095</v>
      </c>
      <c r="O66" s="197">
        <f t="shared" si="8"/>
        <v>1123.2670499999999</v>
      </c>
      <c r="P66" s="197">
        <f t="shared" si="8"/>
        <v>231.67435000000003</v>
      </c>
      <c r="Q66" s="197">
        <f t="shared" si="8"/>
        <v>1547.5492999999999</v>
      </c>
      <c r="R66" s="197">
        <f t="shared" si="8"/>
        <v>0</v>
      </c>
      <c r="S66" s="197">
        <f t="shared" si="8"/>
        <v>27.084999999999997</v>
      </c>
      <c r="T66" s="197">
        <f t="shared" si="8"/>
        <v>2.6896999999999998</v>
      </c>
      <c r="U66" s="197">
        <f t="shared" si="8"/>
        <v>4.0999999999999995E-2</v>
      </c>
      <c r="V66" s="197">
        <f t="shared" si="8"/>
        <v>4.9116</v>
      </c>
      <c r="W66" s="197">
        <f t="shared" si="8"/>
        <v>0</v>
      </c>
      <c r="X66" s="197">
        <f t="shared" si="8"/>
        <v>109.59129999999999</v>
      </c>
      <c r="Y66" s="197">
        <f t="shared" si="8"/>
        <v>13.293049999999999</v>
      </c>
      <c r="Z66" s="197">
        <f t="shared" si="8"/>
        <v>721.91775000000018</v>
      </c>
      <c r="AA66" s="197">
        <f t="shared" si="8"/>
        <v>31.379950000000001</v>
      </c>
      <c r="AB66" s="197">
        <f t="shared" si="8"/>
        <v>113.05735000000001</v>
      </c>
      <c r="AC66" s="197">
        <f t="shared" si="8"/>
        <v>3.0036499999999999</v>
      </c>
      <c r="AD66" s="197">
        <f t="shared" si="8"/>
        <v>3.4119000000000002</v>
      </c>
      <c r="AE66" s="197">
        <f t="shared" si="8"/>
        <v>1E-3</v>
      </c>
      <c r="AF66" s="197">
        <f t="shared" si="8"/>
        <v>588.85919999999987</v>
      </c>
      <c r="AG66" s="198">
        <f t="shared" si="8"/>
        <v>0</v>
      </c>
      <c r="AH66" s="199">
        <f t="shared" si="1"/>
        <v>9695.4472500000011</v>
      </c>
      <c r="AI66" s="141"/>
      <c r="AJ66" s="141"/>
      <c r="AK66" s="141"/>
      <c r="AL66" s="142"/>
      <c r="AM66" s="143"/>
      <c r="AN66" s="587"/>
      <c r="AO66" s="587"/>
      <c r="BB66" s="99"/>
      <c r="BC66" s="99"/>
    </row>
    <row r="67" spans="1:55" ht="15" hidden="1" outlineLevel="1" thickTop="1" thickBot="1">
      <c r="A67" s="144"/>
      <c r="B67" s="145" t="s">
        <v>154</v>
      </c>
      <c r="C67" s="146" t="s">
        <v>155</v>
      </c>
      <c r="D67" s="147" t="s">
        <v>156</v>
      </c>
      <c r="E67" s="148">
        <f>$Q$5</f>
        <v>2024</v>
      </c>
      <c r="F67" s="149">
        <v>99.1</v>
      </c>
      <c r="G67" s="150">
        <v>0</v>
      </c>
      <c r="H67" s="150">
        <v>0.44124999999999998</v>
      </c>
      <c r="I67" s="150">
        <v>3.2500000000000001E-2</v>
      </c>
      <c r="J67" s="150">
        <v>3.6974999999999998</v>
      </c>
      <c r="K67" s="150">
        <v>1.3750000000000002E-2</v>
      </c>
      <c r="L67" s="150">
        <v>375.23500000000001</v>
      </c>
      <c r="M67" s="150">
        <v>0</v>
      </c>
      <c r="N67" s="150">
        <v>105.62249999999999</v>
      </c>
      <c r="O67" s="150">
        <v>526.7337500000001</v>
      </c>
      <c r="P67" s="150">
        <v>8.1162499999999991</v>
      </c>
      <c r="Q67" s="150">
        <v>1.6074999999999999</v>
      </c>
      <c r="R67" s="150">
        <v>0</v>
      </c>
      <c r="S67" s="150">
        <v>0</v>
      </c>
      <c r="T67" s="150">
        <v>0</v>
      </c>
      <c r="U67" s="150">
        <v>0</v>
      </c>
      <c r="V67" s="150">
        <v>2.2499999999999999E-2</v>
      </c>
      <c r="W67" s="150">
        <v>0</v>
      </c>
      <c r="X67" s="150">
        <v>53.396250000000002</v>
      </c>
      <c r="Y67" s="150">
        <v>0</v>
      </c>
      <c r="Z67" s="150">
        <v>23.493749999999999</v>
      </c>
      <c r="AA67" s="150">
        <v>0</v>
      </c>
      <c r="AB67" s="150">
        <v>3.7625000000000002</v>
      </c>
      <c r="AC67" s="150">
        <v>0</v>
      </c>
      <c r="AD67" s="150">
        <v>0.38124999999999998</v>
      </c>
      <c r="AE67" s="150">
        <v>0</v>
      </c>
      <c r="AF67" s="150">
        <v>3.8749999999999993E-2</v>
      </c>
      <c r="AG67" s="151">
        <v>0</v>
      </c>
      <c r="AH67" s="152">
        <f t="shared" si="1"/>
        <v>1201.6950000000002</v>
      </c>
      <c r="AI67" s="153"/>
      <c r="AJ67" s="153"/>
      <c r="AK67" s="153"/>
      <c r="AL67" s="154"/>
      <c r="AM67" s="155">
        <f t="shared" si="2"/>
        <v>0.14226441054961669</v>
      </c>
      <c r="AN67" s="8"/>
      <c r="AO67" s="8"/>
      <c r="BA67"/>
      <c r="BC67" s="167"/>
    </row>
    <row r="68" spans="1:55" ht="15" hidden="1" outlineLevel="1" thickTop="1" thickBot="1">
      <c r="A68" s="144"/>
      <c r="B68" s="156"/>
      <c r="C68" s="157"/>
      <c r="D68" s="136" t="s">
        <v>156</v>
      </c>
      <c r="E68" s="158">
        <f>E67-1</f>
        <v>2023</v>
      </c>
      <c r="F68" s="159">
        <v>128.44625000000002</v>
      </c>
      <c r="G68" s="160">
        <v>0</v>
      </c>
      <c r="H68" s="160">
        <v>0.22625000000000001</v>
      </c>
      <c r="I68" s="160">
        <v>0.18375000000000002</v>
      </c>
      <c r="J68" s="160">
        <v>5.3125</v>
      </c>
      <c r="K68" s="160">
        <v>6.25E-2</v>
      </c>
      <c r="L68" s="160">
        <v>301.66624999999999</v>
      </c>
      <c r="M68" s="160">
        <v>0</v>
      </c>
      <c r="N68" s="160">
        <v>5.8137499999999998</v>
      </c>
      <c r="O68" s="160">
        <v>506.38125000000002</v>
      </c>
      <c r="P68" s="160">
        <v>1.895</v>
      </c>
      <c r="Q68" s="160">
        <v>0.79249999999999998</v>
      </c>
      <c r="R68" s="160">
        <v>0</v>
      </c>
      <c r="S68" s="160">
        <v>0</v>
      </c>
      <c r="T68" s="160">
        <v>0</v>
      </c>
      <c r="U68" s="160">
        <v>0</v>
      </c>
      <c r="V68" s="160">
        <v>0.03</v>
      </c>
      <c r="W68" s="160">
        <v>0</v>
      </c>
      <c r="X68" s="160">
        <v>22.217500000000001</v>
      </c>
      <c r="Y68" s="160">
        <v>3.3025000000000002</v>
      </c>
      <c r="Z68" s="160">
        <v>44.642499999999998</v>
      </c>
      <c r="AA68" s="160">
        <v>0</v>
      </c>
      <c r="AB68" s="160">
        <v>30.802500000000002</v>
      </c>
      <c r="AC68" s="160">
        <v>0</v>
      </c>
      <c r="AD68" s="160">
        <v>0.23874999999999999</v>
      </c>
      <c r="AE68" s="160">
        <v>0</v>
      </c>
      <c r="AF68" s="160">
        <v>1.4999999999999999E-2</v>
      </c>
      <c r="AG68" s="161">
        <v>0</v>
      </c>
      <c r="AH68" s="162">
        <f t="shared" si="1"/>
        <v>1052.0287500000002</v>
      </c>
      <c r="AI68" s="163"/>
      <c r="AJ68" s="163"/>
      <c r="AK68" s="163"/>
      <c r="AL68" s="164"/>
      <c r="AM68" s="165"/>
      <c r="AN68" s="8"/>
      <c r="AO68" s="8"/>
      <c r="BA68"/>
      <c r="BC68" s="167"/>
    </row>
    <row r="69" spans="1:55" ht="15" hidden="1" outlineLevel="1" thickTop="1" thickBot="1">
      <c r="A69" s="144"/>
      <c r="B69" s="145"/>
      <c r="C69" s="146" t="s">
        <v>157</v>
      </c>
      <c r="D69" s="147"/>
      <c r="E69" s="148">
        <f>E67</f>
        <v>2024</v>
      </c>
      <c r="F69" s="149">
        <f>F71+F73</f>
        <v>138.27605</v>
      </c>
      <c r="G69" s="150">
        <f t="shared" ref="G69:AG70" si="9">G71+G73</f>
        <v>13.209549999999998</v>
      </c>
      <c r="H69" s="150">
        <f t="shared" si="9"/>
        <v>0.12625</v>
      </c>
      <c r="I69" s="150">
        <f t="shared" si="9"/>
        <v>607.46225000000004</v>
      </c>
      <c r="J69" s="150">
        <f t="shared" si="9"/>
        <v>485.93640000000005</v>
      </c>
      <c r="K69" s="150">
        <f t="shared" si="9"/>
        <v>0.37105000000000005</v>
      </c>
      <c r="L69" s="150">
        <f t="shared" si="9"/>
        <v>2552.2784000000001</v>
      </c>
      <c r="M69" s="150">
        <f t="shared" si="9"/>
        <v>27.057449999999999</v>
      </c>
      <c r="N69" s="150">
        <f t="shared" si="9"/>
        <v>209.62025000000006</v>
      </c>
      <c r="O69" s="150">
        <f t="shared" si="9"/>
        <v>1396.8933500000001</v>
      </c>
      <c r="P69" s="150">
        <f>P71+P73</f>
        <v>171.55265</v>
      </c>
      <c r="Q69" s="150">
        <f t="shared" si="9"/>
        <v>2062.8145999999997</v>
      </c>
      <c r="R69" s="150">
        <f t="shared" si="9"/>
        <v>0</v>
      </c>
      <c r="S69" s="150">
        <f t="shared" si="9"/>
        <v>1.2949999999999999</v>
      </c>
      <c r="T69" s="150">
        <f t="shared" si="9"/>
        <v>2.6658000000000004</v>
      </c>
      <c r="U69" s="150">
        <f t="shared" si="9"/>
        <v>0.28225</v>
      </c>
      <c r="V69" s="150">
        <f t="shared" si="9"/>
        <v>18.355899999999998</v>
      </c>
      <c r="W69" s="150">
        <f t="shared" si="9"/>
        <v>0</v>
      </c>
      <c r="X69" s="150">
        <f t="shared" si="9"/>
        <v>154.26294999999999</v>
      </c>
      <c r="Y69" s="150">
        <f t="shared" si="9"/>
        <v>14.186</v>
      </c>
      <c r="Z69" s="150">
        <f t="shared" si="9"/>
        <v>757.87134999999989</v>
      </c>
      <c r="AA69" s="150">
        <f t="shared" si="9"/>
        <v>20.838149999999999</v>
      </c>
      <c r="AB69" s="150">
        <f t="shared" si="9"/>
        <v>9.4981000000000009</v>
      </c>
      <c r="AC69" s="150">
        <f t="shared" si="9"/>
        <v>22.950000000000003</v>
      </c>
      <c r="AD69" s="150">
        <f t="shared" si="9"/>
        <v>1.8268</v>
      </c>
      <c r="AE69" s="150">
        <f t="shared" si="9"/>
        <v>5.7499999999999996E-2</v>
      </c>
      <c r="AF69" s="150">
        <f t="shared" si="9"/>
        <v>579.57219999999984</v>
      </c>
      <c r="AG69" s="151">
        <f t="shared" si="9"/>
        <v>0</v>
      </c>
      <c r="AH69" s="152">
        <f t="shared" si="1"/>
        <v>9249.2602500000012</v>
      </c>
      <c r="AI69" s="153"/>
      <c r="AJ69" s="153"/>
      <c r="AK69" s="153"/>
      <c r="AL69" s="154"/>
      <c r="AM69" s="155">
        <f>IF(ISERROR(AH69/AH70),"",IF(AH69/AH70&gt;2,"++",AH69/AH70-1))</f>
        <v>7.0092840003061374E-2</v>
      </c>
      <c r="AN69" s="8"/>
      <c r="AO69" s="8"/>
      <c r="BA69"/>
      <c r="BC69" s="167"/>
    </row>
    <row r="70" spans="1:55" ht="15" hidden="1" outlineLevel="1" thickTop="1" thickBot="1">
      <c r="A70" s="144"/>
      <c r="B70" s="156"/>
      <c r="C70" s="157"/>
      <c r="D70" s="136"/>
      <c r="E70" s="158">
        <f>E68</f>
        <v>2023</v>
      </c>
      <c r="F70" s="200">
        <f>F72+F74</f>
        <v>102.07195000000002</v>
      </c>
      <c r="G70" s="201">
        <f t="shared" si="9"/>
        <v>14.836400000000001</v>
      </c>
      <c r="H70" s="201">
        <f t="shared" si="9"/>
        <v>0.89050000000000007</v>
      </c>
      <c r="I70" s="201">
        <f t="shared" si="9"/>
        <v>581.94869999999992</v>
      </c>
      <c r="J70" s="201">
        <f t="shared" si="9"/>
        <v>594.80785000000003</v>
      </c>
      <c r="K70" s="201">
        <f t="shared" si="9"/>
        <v>0.26730000000000004</v>
      </c>
      <c r="L70" s="201">
        <f t="shared" si="9"/>
        <v>3209.2602000000006</v>
      </c>
      <c r="M70" s="201">
        <f t="shared" si="9"/>
        <v>19.272750000000002</v>
      </c>
      <c r="N70" s="201">
        <f t="shared" si="9"/>
        <v>208.6472</v>
      </c>
      <c r="O70" s="201">
        <f t="shared" si="9"/>
        <v>616.88580000000002</v>
      </c>
      <c r="P70" s="201">
        <f>P72+P74</f>
        <v>229.77935000000002</v>
      </c>
      <c r="Q70" s="201">
        <f t="shared" si="9"/>
        <v>1546.7567999999999</v>
      </c>
      <c r="R70" s="201">
        <f t="shared" si="9"/>
        <v>0</v>
      </c>
      <c r="S70" s="201">
        <f t="shared" si="9"/>
        <v>27.084999999999997</v>
      </c>
      <c r="T70" s="201">
        <f t="shared" si="9"/>
        <v>2.6896999999999998</v>
      </c>
      <c r="U70" s="201">
        <f t="shared" si="9"/>
        <v>4.0999999999999995E-2</v>
      </c>
      <c r="V70" s="201">
        <f t="shared" si="9"/>
        <v>4.8815999999999997</v>
      </c>
      <c r="W70" s="201">
        <f t="shared" si="9"/>
        <v>0</v>
      </c>
      <c r="X70" s="201">
        <f t="shared" si="9"/>
        <v>87.373799999999989</v>
      </c>
      <c r="Y70" s="201">
        <f t="shared" si="9"/>
        <v>9.9905499999999989</v>
      </c>
      <c r="Z70" s="201">
        <f t="shared" si="9"/>
        <v>677.27525000000014</v>
      </c>
      <c r="AA70" s="201">
        <f t="shared" si="9"/>
        <v>31.379950000000001</v>
      </c>
      <c r="AB70" s="201">
        <f t="shared" si="9"/>
        <v>82.254850000000005</v>
      </c>
      <c r="AC70" s="201">
        <f t="shared" si="9"/>
        <v>3.0036499999999999</v>
      </c>
      <c r="AD70" s="201">
        <f t="shared" si="9"/>
        <v>3.1731500000000001</v>
      </c>
      <c r="AE70" s="201">
        <f t="shared" si="9"/>
        <v>1E-3</v>
      </c>
      <c r="AF70" s="201">
        <f t="shared" si="9"/>
        <v>588.84419999999989</v>
      </c>
      <c r="AG70" s="202">
        <f t="shared" si="9"/>
        <v>0</v>
      </c>
      <c r="AH70" s="203">
        <f t="shared" si="1"/>
        <v>8643.4184999999998</v>
      </c>
      <c r="AI70" s="204"/>
      <c r="AJ70" s="204"/>
      <c r="AK70" s="204"/>
      <c r="AL70" s="205"/>
      <c r="AM70" s="206"/>
      <c r="AN70" s="8"/>
      <c r="AO70" s="8"/>
      <c r="BA70"/>
      <c r="BC70" s="167"/>
    </row>
    <row r="71" spans="1:55" ht="15" hidden="1" outlineLevel="1" thickTop="1" thickBot="1">
      <c r="A71" s="144"/>
      <c r="B71" s="145" t="s">
        <v>158</v>
      </c>
      <c r="C71" s="146" t="s">
        <v>159</v>
      </c>
      <c r="D71" s="147" t="s">
        <v>160</v>
      </c>
      <c r="E71" s="148">
        <f>$Q$5</f>
        <v>2024</v>
      </c>
      <c r="F71" s="149">
        <v>0</v>
      </c>
      <c r="G71" s="150">
        <v>0</v>
      </c>
      <c r="H71" s="150">
        <v>0</v>
      </c>
      <c r="I71" s="150">
        <v>0</v>
      </c>
      <c r="J71" s="150">
        <v>0</v>
      </c>
      <c r="K71" s="150">
        <v>0</v>
      </c>
      <c r="L71" s="150">
        <v>0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50">
        <v>0</v>
      </c>
      <c r="S71" s="150">
        <v>0</v>
      </c>
      <c r="T71" s="150">
        <v>0</v>
      </c>
      <c r="U71" s="150">
        <v>0</v>
      </c>
      <c r="V71" s="150">
        <v>0</v>
      </c>
      <c r="W71" s="150">
        <v>0</v>
      </c>
      <c r="X71" s="150">
        <v>0</v>
      </c>
      <c r="Y71" s="150">
        <v>0</v>
      </c>
      <c r="Z71" s="150">
        <v>0</v>
      </c>
      <c r="AA71" s="150">
        <v>0</v>
      </c>
      <c r="AB71" s="150">
        <v>0</v>
      </c>
      <c r="AC71" s="150">
        <v>0</v>
      </c>
      <c r="AD71" s="150">
        <v>0</v>
      </c>
      <c r="AE71" s="150">
        <v>0</v>
      </c>
      <c r="AF71" s="150">
        <v>0</v>
      </c>
      <c r="AG71" s="151">
        <v>0</v>
      </c>
      <c r="AH71" s="152">
        <f t="shared" si="1"/>
        <v>0</v>
      </c>
      <c r="AI71" s="153"/>
      <c r="AJ71" s="153"/>
      <c r="AK71" s="153"/>
      <c r="AL71" s="154"/>
      <c r="AM71" s="155" t="str">
        <f t="shared" si="2"/>
        <v/>
      </c>
      <c r="AN71" s="8"/>
      <c r="AO71" s="8"/>
      <c r="BA71"/>
      <c r="BC71" s="167"/>
    </row>
    <row r="72" spans="1:55" ht="15" hidden="1" outlineLevel="1" thickTop="1" thickBot="1">
      <c r="A72" s="144"/>
      <c r="B72" s="179"/>
      <c r="C72" s="180"/>
      <c r="D72" s="136" t="s">
        <v>160</v>
      </c>
      <c r="E72" s="182">
        <f>E71-1</f>
        <v>2023</v>
      </c>
      <c r="F72" s="200">
        <v>0</v>
      </c>
      <c r="G72" s="201">
        <v>0</v>
      </c>
      <c r="H72" s="201">
        <v>0</v>
      </c>
      <c r="I72" s="201">
        <v>0</v>
      </c>
      <c r="J72" s="201">
        <v>0</v>
      </c>
      <c r="K72" s="201">
        <v>0</v>
      </c>
      <c r="L72" s="201">
        <v>0</v>
      </c>
      <c r="M72" s="201">
        <v>0</v>
      </c>
      <c r="N72" s="201">
        <v>0</v>
      </c>
      <c r="O72" s="201">
        <v>0</v>
      </c>
      <c r="P72" s="201">
        <v>0</v>
      </c>
      <c r="Q72" s="201">
        <v>0</v>
      </c>
      <c r="R72" s="201">
        <v>0</v>
      </c>
      <c r="S72" s="201">
        <v>0</v>
      </c>
      <c r="T72" s="201">
        <v>0</v>
      </c>
      <c r="U72" s="201">
        <v>0</v>
      </c>
      <c r="V72" s="201">
        <v>0</v>
      </c>
      <c r="W72" s="201">
        <v>0</v>
      </c>
      <c r="X72" s="201">
        <v>0</v>
      </c>
      <c r="Y72" s="201">
        <v>0</v>
      </c>
      <c r="Z72" s="201">
        <v>0</v>
      </c>
      <c r="AA72" s="201">
        <v>0</v>
      </c>
      <c r="AB72" s="201">
        <v>0</v>
      </c>
      <c r="AC72" s="201">
        <v>0</v>
      </c>
      <c r="AD72" s="201">
        <v>0</v>
      </c>
      <c r="AE72" s="201">
        <v>0</v>
      </c>
      <c r="AF72" s="201">
        <v>0</v>
      </c>
      <c r="AG72" s="202">
        <v>0</v>
      </c>
      <c r="AH72" s="203">
        <f t="shared" si="1"/>
        <v>0</v>
      </c>
      <c r="AI72" s="204"/>
      <c r="AJ72" s="204"/>
      <c r="AK72" s="204"/>
      <c r="AL72" s="205"/>
      <c r="AM72" s="206"/>
      <c r="AN72" s="8"/>
      <c r="AO72" s="8"/>
      <c r="BA72"/>
      <c r="BC72" s="167"/>
    </row>
    <row r="73" spans="1:55" ht="15" hidden="1" outlineLevel="1" thickTop="1" thickBot="1">
      <c r="A73" s="144"/>
      <c r="B73" s="207"/>
      <c r="C73" s="208" t="s">
        <v>161</v>
      </c>
      <c r="D73" s="7" t="s">
        <v>162</v>
      </c>
      <c r="E73" s="209">
        <f>$Q$5</f>
        <v>2024</v>
      </c>
      <c r="F73" s="210">
        <v>138.27605</v>
      </c>
      <c r="G73" s="211">
        <v>13.209549999999998</v>
      </c>
      <c r="H73" s="211">
        <v>0.12625</v>
      </c>
      <c r="I73" s="211">
        <v>607.46225000000004</v>
      </c>
      <c r="J73" s="211">
        <v>485.93640000000005</v>
      </c>
      <c r="K73" s="211">
        <v>0.37105000000000005</v>
      </c>
      <c r="L73" s="211">
        <v>2552.2784000000001</v>
      </c>
      <c r="M73" s="211">
        <v>27.057449999999999</v>
      </c>
      <c r="N73" s="211">
        <v>209.62025000000006</v>
      </c>
      <c r="O73" s="211">
        <v>1396.8933500000001</v>
      </c>
      <c r="P73" s="211">
        <v>171.55265</v>
      </c>
      <c r="Q73" s="211">
        <v>2062.8145999999997</v>
      </c>
      <c r="R73" s="211">
        <v>0</v>
      </c>
      <c r="S73" s="211">
        <v>1.2949999999999999</v>
      </c>
      <c r="T73" s="211">
        <v>2.6658000000000004</v>
      </c>
      <c r="U73" s="211">
        <v>0.28225</v>
      </c>
      <c r="V73" s="211">
        <v>18.355899999999998</v>
      </c>
      <c r="W73" s="211">
        <v>0</v>
      </c>
      <c r="X73" s="211">
        <v>154.26294999999999</v>
      </c>
      <c r="Y73" s="211">
        <v>14.186</v>
      </c>
      <c r="Z73" s="211">
        <v>757.87134999999989</v>
      </c>
      <c r="AA73" s="211">
        <v>20.838149999999999</v>
      </c>
      <c r="AB73" s="211">
        <v>9.4981000000000009</v>
      </c>
      <c r="AC73" s="211">
        <v>22.950000000000003</v>
      </c>
      <c r="AD73" s="211">
        <v>1.8268</v>
      </c>
      <c r="AE73" s="211">
        <v>5.7499999999999996E-2</v>
      </c>
      <c r="AF73" s="211">
        <v>579.57219999999984</v>
      </c>
      <c r="AG73" s="212">
        <v>0</v>
      </c>
      <c r="AH73" s="213">
        <f t="shared" si="1"/>
        <v>9249.2602500000012</v>
      </c>
      <c r="AI73" s="214"/>
      <c r="AJ73" s="214"/>
      <c r="AK73" s="214"/>
      <c r="AL73" s="215"/>
      <c r="AM73" s="216">
        <f t="shared" si="2"/>
        <v>7.0092840003061374E-2</v>
      </c>
      <c r="AN73" s="8"/>
      <c r="AO73" s="8"/>
      <c r="BA73"/>
      <c r="BC73" s="167"/>
    </row>
    <row r="74" spans="1:55" ht="15" hidden="1" outlineLevel="1" thickTop="1" thickBot="1">
      <c r="A74" s="144"/>
      <c r="B74" s="207"/>
      <c r="C74" s="208"/>
      <c r="D74" s="217" t="str">
        <f>D73</f>
        <v>1602Other</v>
      </c>
      <c r="E74" s="209">
        <f>E73-1</f>
        <v>2023</v>
      </c>
      <c r="F74" s="218">
        <v>102.07195000000002</v>
      </c>
      <c r="G74" s="219">
        <v>14.836400000000001</v>
      </c>
      <c r="H74" s="219">
        <v>0.89050000000000007</v>
      </c>
      <c r="I74" s="219">
        <v>581.94869999999992</v>
      </c>
      <c r="J74" s="219">
        <v>594.80785000000003</v>
      </c>
      <c r="K74" s="219">
        <v>0.26730000000000004</v>
      </c>
      <c r="L74" s="219">
        <v>3209.2602000000006</v>
      </c>
      <c r="M74" s="219">
        <v>19.272750000000002</v>
      </c>
      <c r="N74" s="219">
        <v>208.6472</v>
      </c>
      <c r="O74" s="219">
        <v>616.88580000000002</v>
      </c>
      <c r="P74" s="219">
        <v>229.77935000000002</v>
      </c>
      <c r="Q74" s="219">
        <v>1546.7567999999999</v>
      </c>
      <c r="R74" s="219">
        <v>0</v>
      </c>
      <c r="S74" s="219">
        <v>27.084999999999997</v>
      </c>
      <c r="T74" s="219">
        <v>2.6896999999999998</v>
      </c>
      <c r="U74" s="219">
        <v>4.0999999999999995E-2</v>
      </c>
      <c r="V74" s="219">
        <v>4.8815999999999997</v>
      </c>
      <c r="W74" s="219">
        <v>0</v>
      </c>
      <c r="X74" s="219">
        <v>87.373799999999989</v>
      </c>
      <c r="Y74" s="219">
        <v>9.9905499999999989</v>
      </c>
      <c r="Z74" s="219">
        <v>677.27525000000014</v>
      </c>
      <c r="AA74" s="219">
        <v>31.379950000000001</v>
      </c>
      <c r="AB74" s="219">
        <v>82.254850000000005</v>
      </c>
      <c r="AC74" s="219">
        <v>3.0036499999999999</v>
      </c>
      <c r="AD74" s="219">
        <v>3.1731500000000001</v>
      </c>
      <c r="AE74" s="219">
        <v>1E-3</v>
      </c>
      <c r="AF74" s="219">
        <v>588.84419999999989</v>
      </c>
      <c r="AG74" s="220">
        <v>0</v>
      </c>
      <c r="AH74" s="221">
        <f t="shared" si="1"/>
        <v>8643.4184999999998</v>
      </c>
      <c r="AI74" s="222"/>
      <c r="AJ74" s="222"/>
      <c r="AK74" s="222"/>
      <c r="AL74" s="223"/>
      <c r="AM74" s="224"/>
      <c r="AN74" s="8"/>
      <c r="AO74" s="8"/>
      <c r="BA74"/>
      <c r="BC74" s="167"/>
    </row>
    <row r="75" spans="1:55" ht="14.4" collapsed="1" thickTop="1">
      <c r="A75" s="225" t="s">
        <v>163</v>
      </c>
      <c r="B75" s="226"/>
      <c r="C75" s="226"/>
      <c r="D75" s="227"/>
      <c r="E75" s="228">
        <f>$Q$5</f>
        <v>2024</v>
      </c>
      <c r="F75" s="116">
        <f t="shared" ref="F75:AG76" si="10">F11+F13+F15+F29+F47+F49+F55+F63+F65</f>
        <v>4245.4051499999996</v>
      </c>
      <c r="G75" s="117">
        <f t="shared" si="10"/>
        <v>4214.2740299999996</v>
      </c>
      <c r="H75" s="117">
        <f t="shared" si="10"/>
        <v>545.63175000000001</v>
      </c>
      <c r="I75" s="117">
        <f t="shared" si="10"/>
        <v>2701.20352</v>
      </c>
      <c r="J75" s="117">
        <f t="shared" si="10"/>
        <v>5402.3659800000005</v>
      </c>
      <c r="K75" s="117">
        <f t="shared" si="10"/>
        <v>151.77664000000001</v>
      </c>
      <c r="L75" s="117">
        <f t="shared" si="10"/>
        <v>62446.640420000011</v>
      </c>
      <c r="M75" s="117">
        <f t="shared" si="10"/>
        <v>340.60255000000001</v>
      </c>
      <c r="N75" s="117">
        <f t="shared" si="10"/>
        <v>9856.8982500000002</v>
      </c>
      <c r="O75" s="117">
        <f t="shared" si="10"/>
        <v>10576.966709999999</v>
      </c>
      <c r="P75" s="117">
        <f t="shared" si="10"/>
        <v>7630.2021100000011</v>
      </c>
      <c r="Q75" s="117">
        <f t="shared" si="10"/>
        <v>10003.26311</v>
      </c>
      <c r="R75" s="117">
        <f t="shared" si="10"/>
        <v>177.88</v>
      </c>
      <c r="S75" s="117">
        <f t="shared" si="10"/>
        <v>20.514429999999997</v>
      </c>
      <c r="T75" s="117">
        <f t="shared" si="10"/>
        <v>1246.6502</v>
      </c>
      <c r="U75" s="117">
        <f t="shared" si="10"/>
        <v>0.87375000000000003</v>
      </c>
      <c r="V75" s="117">
        <f t="shared" si="10"/>
        <v>3356.4538199999997</v>
      </c>
      <c r="W75" s="117">
        <f t="shared" si="10"/>
        <v>0.20250000000000001</v>
      </c>
      <c r="X75" s="117">
        <f t="shared" si="10"/>
        <v>10878.589919999997</v>
      </c>
      <c r="Y75" s="117">
        <f t="shared" si="10"/>
        <v>2195.7799200000004</v>
      </c>
      <c r="Z75" s="117">
        <f t="shared" si="10"/>
        <v>21964.331220000004</v>
      </c>
      <c r="AA75" s="117">
        <f t="shared" si="10"/>
        <v>910.89994999999999</v>
      </c>
      <c r="AB75" s="117">
        <f t="shared" si="10"/>
        <v>3586.9332700000004</v>
      </c>
      <c r="AC75" s="117">
        <f t="shared" si="10"/>
        <v>469.20524000000006</v>
      </c>
      <c r="AD75" s="117">
        <f t="shared" si="10"/>
        <v>112.23305000000001</v>
      </c>
      <c r="AE75" s="117">
        <f t="shared" si="10"/>
        <v>49.422049999999992</v>
      </c>
      <c r="AF75" s="117">
        <f t="shared" si="10"/>
        <v>1290.0434499999999</v>
      </c>
      <c r="AG75" s="118">
        <f t="shared" si="10"/>
        <v>0</v>
      </c>
      <c r="AH75" s="91">
        <f t="shared" si="1"/>
        <v>164375.24299</v>
      </c>
      <c r="AI75" s="92"/>
      <c r="AJ75" s="92"/>
      <c r="AK75" s="92"/>
      <c r="AL75" s="93"/>
      <c r="AM75" s="94">
        <f t="shared" si="2"/>
        <v>0.12145080907153893</v>
      </c>
      <c r="AN75" s="8"/>
      <c r="AO75" s="8"/>
      <c r="BA75"/>
      <c r="BC75" s="167"/>
    </row>
    <row r="76" spans="1:55" ht="14.4" thickBot="1">
      <c r="A76" s="229"/>
      <c r="B76" s="230"/>
      <c r="C76" s="230"/>
      <c r="D76" s="76"/>
      <c r="E76" s="231">
        <f>E75-1</f>
        <v>2023</v>
      </c>
      <c r="F76" s="232">
        <f t="shared" si="10"/>
        <v>3346.2514000000006</v>
      </c>
      <c r="G76" s="197">
        <f t="shared" si="10"/>
        <v>3930.7516000000001</v>
      </c>
      <c r="H76" s="197">
        <f t="shared" si="10"/>
        <v>1180.3770999999999</v>
      </c>
      <c r="I76" s="197">
        <f t="shared" si="10"/>
        <v>2279.7291</v>
      </c>
      <c r="J76" s="197">
        <f t="shared" si="10"/>
        <v>7628.8359499999997</v>
      </c>
      <c r="K76" s="197">
        <f t="shared" si="10"/>
        <v>357.50089000000008</v>
      </c>
      <c r="L76" s="197">
        <f t="shared" si="10"/>
        <v>56358.993199999997</v>
      </c>
      <c r="M76" s="197">
        <f t="shared" si="10"/>
        <v>201.41334999999998</v>
      </c>
      <c r="N76" s="197">
        <f t="shared" si="10"/>
        <v>6859.5956900000001</v>
      </c>
      <c r="O76" s="197">
        <f t="shared" si="10"/>
        <v>9415.0618900000009</v>
      </c>
      <c r="P76" s="197">
        <f t="shared" si="10"/>
        <v>4906.0583999999999</v>
      </c>
      <c r="Q76" s="197">
        <f t="shared" si="10"/>
        <v>5091.3691500000004</v>
      </c>
      <c r="R76" s="197">
        <f t="shared" si="10"/>
        <v>57.92</v>
      </c>
      <c r="S76" s="197">
        <f t="shared" si="10"/>
        <v>425.04878000000002</v>
      </c>
      <c r="T76" s="197">
        <f t="shared" si="10"/>
        <v>556.08270000000005</v>
      </c>
      <c r="U76" s="197">
        <f t="shared" si="10"/>
        <v>18.33455</v>
      </c>
      <c r="V76" s="197">
        <f t="shared" si="10"/>
        <v>3070.0116799999996</v>
      </c>
      <c r="W76" s="197">
        <f t="shared" si="10"/>
        <v>0.38850000000000001</v>
      </c>
      <c r="X76" s="197">
        <f t="shared" si="10"/>
        <v>9919.4704399999991</v>
      </c>
      <c r="Y76" s="197">
        <f t="shared" si="10"/>
        <v>2129.1121800000001</v>
      </c>
      <c r="Z76" s="197">
        <f t="shared" si="10"/>
        <v>14025.674240000002</v>
      </c>
      <c r="AA76" s="197">
        <f t="shared" si="10"/>
        <v>5479.8623200000011</v>
      </c>
      <c r="AB76" s="197">
        <f t="shared" si="10"/>
        <v>4414.3768600000021</v>
      </c>
      <c r="AC76" s="197">
        <f t="shared" si="10"/>
        <v>3148.3921</v>
      </c>
      <c r="AD76" s="197">
        <f t="shared" si="10"/>
        <v>302.52060999999998</v>
      </c>
      <c r="AE76" s="197">
        <f t="shared" si="10"/>
        <v>52.326350000000005</v>
      </c>
      <c r="AF76" s="197">
        <f t="shared" si="10"/>
        <v>1418.2842499999997</v>
      </c>
      <c r="AG76" s="198">
        <f t="shared" si="10"/>
        <v>0</v>
      </c>
      <c r="AH76" s="233">
        <f t="shared" ref="AH76:AH82" si="11">SUM(F76:AG76)</f>
        <v>146573.74327999997</v>
      </c>
      <c r="AI76" s="234"/>
      <c r="AJ76" s="234"/>
      <c r="AK76" s="234"/>
      <c r="AL76" s="235"/>
      <c r="AM76" s="236"/>
      <c r="AN76" s="8"/>
      <c r="AO76" s="8"/>
      <c r="BA76"/>
      <c r="BC76" s="167"/>
    </row>
    <row r="77" spans="1:55" ht="5.25" customHeight="1" thickTop="1">
      <c r="A77" s="237"/>
      <c r="B77" s="8"/>
      <c r="C77" s="8"/>
      <c r="D77" s="7"/>
      <c r="E77" s="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239" t="str">
        <f t="shared" si="2"/>
        <v/>
      </c>
      <c r="AN77" s="8"/>
      <c r="AO77" s="8"/>
      <c r="BA77"/>
      <c r="BC77" s="167"/>
    </row>
    <row r="78" spans="1:55" ht="14.4" thickBot="1">
      <c r="A78" s="240" t="s">
        <v>164</v>
      </c>
      <c r="B78" s="8"/>
      <c r="C78" s="8"/>
      <c r="D78" s="7"/>
      <c r="E78" s="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239"/>
      <c r="AN78" s="8"/>
      <c r="AO78" s="8"/>
      <c r="BA78"/>
      <c r="BC78" s="167"/>
    </row>
    <row r="79" spans="1:55" s="95" customFormat="1" ht="14.4" thickTop="1">
      <c r="A79" s="50"/>
      <c r="B79" s="226"/>
      <c r="C79" s="588" t="s">
        <v>165</v>
      </c>
      <c r="D79" s="589"/>
      <c r="E79" s="87">
        <f>$Q$5</f>
        <v>2024</v>
      </c>
      <c r="F79" s="88">
        <f t="shared" ref="F79:AG80" si="12">F11+F13</f>
        <v>201.46320000000003</v>
      </c>
      <c r="G79" s="89">
        <f t="shared" si="12"/>
        <v>2169.3047799999999</v>
      </c>
      <c r="H79" s="89">
        <f t="shared" si="12"/>
        <v>543.14009999999996</v>
      </c>
      <c r="I79" s="89">
        <f t="shared" si="12"/>
        <v>280.95817</v>
      </c>
      <c r="J79" s="89">
        <f t="shared" si="12"/>
        <v>389.60868000000005</v>
      </c>
      <c r="K79" s="89">
        <f t="shared" si="12"/>
        <v>146.94984000000002</v>
      </c>
      <c r="L79" s="89">
        <f t="shared" si="12"/>
        <v>5716.5708200000008</v>
      </c>
      <c r="M79" s="89">
        <f t="shared" si="12"/>
        <v>220.56075000000001</v>
      </c>
      <c r="N79" s="89">
        <f t="shared" si="12"/>
        <v>4515.9993000000004</v>
      </c>
      <c r="O79" s="89">
        <f t="shared" si="12"/>
        <v>1523.5243100000002</v>
      </c>
      <c r="P79" s="89">
        <f t="shared" si="12"/>
        <v>5757.396310000001</v>
      </c>
      <c r="Q79" s="89">
        <f t="shared" si="12"/>
        <v>10.20426</v>
      </c>
      <c r="R79" s="89">
        <f t="shared" si="12"/>
        <v>134.51999999999998</v>
      </c>
      <c r="S79" s="89">
        <f t="shared" si="12"/>
        <v>19.140029999999996</v>
      </c>
      <c r="T79" s="89">
        <f t="shared" si="12"/>
        <v>316.43349999999998</v>
      </c>
      <c r="U79" s="89">
        <f t="shared" si="12"/>
        <v>0</v>
      </c>
      <c r="V79" s="89">
        <f t="shared" si="12"/>
        <v>3278.70712</v>
      </c>
      <c r="W79" s="89">
        <f t="shared" si="12"/>
        <v>0</v>
      </c>
      <c r="X79" s="89">
        <f t="shared" si="12"/>
        <v>201.07172000000003</v>
      </c>
      <c r="Y79" s="89">
        <f t="shared" si="12"/>
        <v>430.14542000000006</v>
      </c>
      <c r="Z79" s="89">
        <f t="shared" si="12"/>
        <v>304.25112000000001</v>
      </c>
      <c r="AA79" s="89">
        <f t="shared" si="12"/>
        <v>650.72039999999993</v>
      </c>
      <c r="AB79" s="89">
        <f t="shared" si="12"/>
        <v>3496.0336700000007</v>
      </c>
      <c r="AC79" s="89">
        <f t="shared" si="12"/>
        <v>367.9041400000001</v>
      </c>
      <c r="AD79" s="89">
        <f t="shared" si="12"/>
        <v>110.02500000000001</v>
      </c>
      <c r="AE79" s="89">
        <f t="shared" si="12"/>
        <v>0</v>
      </c>
      <c r="AF79" s="89">
        <f t="shared" si="12"/>
        <v>0</v>
      </c>
      <c r="AG79" s="90">
        <f t="shared" si="12"/>
        <v>0</v>
      </c>
      <c r="AH79" s="590">
        <f t="shared" si="11"/>
        <v>30784.63264</v>
      </c>
      <c r="AI79" s="591"/>
      <c r="AJ79" s="92"/>
      <c r="AK79" s="92"/>
      <c r="AL79" s="93"/>
      <c r="AM79" s="94">
        <f>IF(ISERROR(AH79/AH80),"",IF(AH79/AH80&gt;2,"++",AH79/AH80-1))</f>
        <v>-0.16062982790060265</v>
      </c>
      <c r="AN79" s="587"/>
      <c r="AO79" s="587"/>
      <c r="BB79" s="99"/>
      <c r="BC79" s="99"/>
    </row>
    <row r="80" spans="1:55" s="95" customFormat="1" ht="14.4" thickBot="1">
      <c r="A80" s="592"/>
      <c r="B80" s="230"/>
      <c r="C80" s="593"/>
      <c r="D80" s="594"/>
      <c r="E80" s="595">
        <f>E79-1</f>
        <v>2023</v>
      </c>
      <c r="F80" s="232">
        <f t="shared" si="12"/>
        <v>262.37020000000007</v>
      </c>
      <c r="G80" s="197">
        <f t="shared" si="12"/>
        <v>3908.7819500000001</v>
      </c>
      <c r="H80" s="197">
        <f t="shared" si="12"/>
        <v>1174.9232000000002</v>
      </c>
      <c r="I80" s="197">
        <f t="shared" si="12"/>
        <v>313.05965000000003</v>
      </c>
      <c r="J80" s="197">
        <f t="shared" si="12"/>
        <v>652.24350000000004</v>
      </c>
      <c r="K80" s="197">
        <f t="shared" si="12"/>
        <v>351.70494000000008</v>
      </c>
      <c r="L80" s="197">
        <f t="shared" si="12"/>
        <v>5445.2568999999994</v>
      </c>
      <c r="M80" s="197">
        <f t="shared" si="12"/>
        <v>104.80139999999999</v>
      </c>
      <c r="N80" s="197">
        <f t="shared" si="12"/>
        <v>1880.5862899999997</v>
      </c>
      <c r="O80" s="197">
        <f t="shared" si="12"/>
        <v>3844.59274</v>
      </c>
      <c r="P80" s="197">
        <f t="shared" si="12"/>
        <v>3338.3707499999991</v>
      </c>
      <c r="Q80" s="197">
        <f t="shared" si="12"/>
        <v>55.642500000000005</v>
      </c>
      <c r="R80" s="197">
        <f t="shared" si="12"/>
        <v>0</v>
      </c>
      <c r="S80" s="197">
        <f t="shared" si="12"/>
        <v>365.55468000000002</v>
      </c>
      <c r="T80" s="197">
        <f t="shared" si="12"/>
        <v>28.960200000000004</v>
      </c>
      <c r="U80" s="197">
        <f t="shared" si="12"/>
        <v>17.321200000000001</v>
      </c>
      <c r="V80" s="197">
        <f t="shared" si="12"/>
        <v>2893.0873799999999</v>
      </c>
      <c r="W80" s="197">
        <f t="shared" si="12"/>
        <v>0</v>
      </c>
      <c r="X80" s="197">
        <f t="shared" si="12"/>
        <v>177.04709000000003</v>
      </c>
      <c r="Y80" s="197">
        <f t="shared" si="12"/>
        <v>253.31178000000003</v>
      </c>
      <c r="Z80" s="197">
        <f t="shared" si="12"/>
        <v>633.90079000000003</v>
      </c>
      <c r="AA80" s="197">
        <f t="shared" si="12"/>
        <v>5140.5300200000011</v>
      </c>
      <c r="AB80" s="197">
        <f t="shared" si="12"/>
        <v>4203.3506100000013</v>
      </c>
      <c r="AC80" s="197">
        <f t="shared" si="12"/>
        <v>1331.3651000000002</v>
      </c>
      <c r="AD80" s="197">
        <f t="shared" si="12"/>
        <v>299.10870999999997</v>
      </c>
      <c r="AE80" s="197">
        <f t="shared" si="12"/>
        <v>0</v>
      </c>
      <c r="AF80" s="197">
        <f t="shared" si="12"/>
        <v>0</v>
      </c>
      <c r="AG80" s="198">
        <f t="shared" si="12"/>
        <v>0</v>
      </c>
      <c r="AH80" s="596">
        <f t="shared" si="11"/>
        <v>36675.871580000006</v>
      </c>
      <c r="AI80" s="597"/>
      <c r="AJ80" s="244"/>
      <c r="AK80" s="244"/>
      <c r="AL80" s="245"/>
      <c r="AM80" s="246"/>
      <c r="AN80" s="587"/>
      <c r="AO80" s="587"/>
      <c r="BB80" s="99"/>
      <c r="BC80" s="99"/>
    </row>
    <row r="81" spans="1:55" s="95" customFormat="1" ht="14.4" thickTop="1">
      <c r="A81" s="62"/>
      <c r="B81" s="587"/>
      <c r="C81" s="598" t="s">
        <v>166</v>
      </c>
      <c r="D81" s="599"/>
      <c r="E81" s="115">
        <f>$Q$5</f>
        <v>2024</v>
      </c>
      <c r="F81" s="116">
        <f t="shared" ref="F81:AF82" si="13">F15+F29+F49+F67</f>
        <v>1202.0048999999999</v>
      </c>
      <c r="G81" s="117">
        <f t="shared" si="13"/>
        <v>2028.6006999999997</v>
      </c>
      <c r="H81" s="117">
        <f t="shared" si="13"/>
        <v>2.3464</v>
      </c>
      <c r="I81" s="117">
        <f t="shared" si="13"/>
        <v>951.24609999999996</v>
      </c>
      <c r="J81" s="117">
        <f t="shared" si="13"/>
        <v>2451.7658999999999</v>
      </c>
      <c r="K81" s="117">
        <f t="shared" si="13"/>
        <v>4.3807499999999999</v>
      </c>
      <c r="L81" s="117">
        <f t="shared" si="13"/>
        <v>47257.807199999996</v>
      </c>
      <c r="M81" s="117">
        <f t="shared" si="13"/>
        <v>65.049350000000004</v>
      </c>
      <c r="N81" s="117">
        <f t="shared" si="13"/>
        <v>3297.9017000000003</v>
      </c>
      <c r="O81" s="117">
        <f t="shared" si="13"/>
        <v>2688.4110500000006</v>
      </c>
      <c r="P81" s="117">
        <f>P15+P29+P49+P67</f>
        <v>1465.8901500000002</v>
      </c>
      <c r="Q81" s="117">
        <f t="shared" si="13"/>
        <v>5356.0002500000001</v>
      </c>
      <c r="R81" s="117">
        <f t="shared" si="13"/>
        <v>14</v>
      </c>
      <c r="S81" s="117">
        <f t="shared" si="13"/>
        <v>7.9400000000000012E-2</v>
      </c>
      <c r="T81" s="117">
        <f t="shared" si="13"/>
        <v>520.1309</v>
      </c>
      <c r="U81" s="117">
        <f t="shared" si="13"/>
        <v>0.59150000000000003</v>
      </c>
      <c r="V81" s="117">
        <f t="shared" si="13"/>
        <v>49.483800000000002</v>
      </c>
      <c r="W81" s="117">
        <f t="shared" si="13"/>
        <v>0.20250000000000001</v>
      </c>
      <c r="X81" s="117">
        <f t="shared" si="13"/>
        <v>7197.9682499999999</v>
      </c>
      <c r="Y81" s="117">
        <f t="shared" si="13"/>
        <v>1635.7565000000004</v>
      </c>
      <c r="Z81" s="117">
        <f t="shared" si="13"/>
        <v>15840.66275</v>
      </c>
      <c r="AA81" s="117">
        <f t="shared" si="13"/>
        <v>215.22639999999998</v>
      </c>
      <c r="AB81" s="117">
        <f t="shared" si="13"/>
        <v>35.716499999999996</v>
      </c>
      <c r="AC81" s="117">
        <f t="shared" si="13"/>
        <v>22.105099999999997</v>
      </c>
      <c r="AD81" s="117">
        <f t="shared" si="13"/>
        <v>0.38124999999999998</v>
      </c>
      <c r="AE81" s="117">
        <f t="shared" si="13"/>
        <v>7.1550000000000002E-2</v>
      </c>
      <c r="AF81" s="117">
        <f t="shared" si="13"/>
        <v>43.623250000000006</v>
      </c>
      <c r="AG81" s="118">
        <f>AG15+AG29+AG49+AG67</f>
        <v>0</v>
      </c>
      <c r="AH81" s="600">
        <f t="shared" si="11"/>
        <v>92347.404100000014</v>
      </c>
      <c r="AI81" s="601"/>
      <c r="AJ81" s="120"/>
      <c r="AK81" s="120"/>
      <c r="AL81" s="121"/>
      <c r="AM81" s="122">
        <f>IF(ISERROR(AH81/AH82),"",IF(AH81/AH82&gt;2,"++",AH81/AH82-1))</f>
        <v>0.25010406681289732</v>
      </c>
      <c r="AN81" s="587"/>
      <c r="AO81" s="587"/>
      <c r="BB81" s="99"/>
      <c r="BC81" s="99"/>
    </row>
    <row r="82" spans="1:55" s="95" customFormat="1" ht="14.4" thickBot="1">
      <c r="A82" s="592"/>
      <c r="B82" s="230"/>
      <c r="C82" s="593"/>
      <c r="D82" s="594"/>
      <c r="E82" s="595">
        <f>E81-1</f>
        <v>2023</v>
      </c>
      <c r="F82" s="232">
        <f t="shared" si="13"/>
        <v>970.51525000000015</v>
      </c>
      <c r="G82" s="197">
        <f t="shared" si="13"/>
        <v>3.5862499999999997</v>
      </c>
      <c r="H82" s="197">
        <f t="shared" si="13"/>
        <v>4.5314000000000005</v>
      </c>
      <c r="I82" s="197">
        <f t="shared" si="13"/>
        <v>778.05574999999999</v>
      </c>
      <c r="J82" s="197">
        <f t="shared" si="13"/>
        <v>3979.6686000000004</v>
      </c>
      <c r="K82" s="197">
        <f t="shared" si="13"/>
        <v>5.2706500000000007</v>
      </c>
      <c r="L82" s="197">
        <f t="shared" si="13"/>
        <v>41699.715100000001</v>
      </c>
      <c r="M82" s="197">
        <f t="shared" si="13"/>
        <v>29.438200000000002</v>
      </c>
      <c r="N82" s="197">
        <f t="shared" si="13"/>
        <v>3304.5262000000002</v>
      </c>
      <c r="O82" s="197">
        <f t="shared" si="13"/>
        <v>1548.2933500000004</v>
      </c>
      <c r="P82" s="197">
        <f>P16+P30+P50+P68</f>
        <v>1165.9992999999999</v>
      </c>
      <c r="Q82" s="197">
        <f t="shared" si="13"/>
        <v>1264.3978500000001</v>
      </c>
      <c r="R82" s="197">
        <f t="shared" si="13"/>
        <v>0</v>
      </c>
      <c r="S82" s="197">
        <f t="shared" si="13"/>
        <v>32.409100000000002</v>
      </c>
      <c r="T82" s="197">
        <f t="shared" si="13"/>
        <v>308.29579999999999</v>
      </c>
      <c r="U82" s="197">
        <f t="shared" si="13"/>
        <v>0.97235000000000005</v>
      </c>
      <c r="V82" s="197">
        <f t="shared" si="13"/>
        <v>151.76170000000002</v>
      </c>
      <c r="W82" s="197">
        <f t="shared" si="13"/>
        <v>0.38850000000000001</v>
      </c>
      <c r="X82" s="197">
        <f t="shared" si="13"/>
        <v>6463.1965499999997</v>
      </c>
      <c r="Y82" s="197">
        <f t="shared" si="13"/>
        <v>1651.1858500000003</v>
      </c>
      <c r="Z82" s="197">
        <f t="shared" si="13"/>
        <v>8680.5192000000025</v>
      </c>
      <c r="AA82" s="197">
        <f t="shared" si="13"/>
        <v>275.33134999999999</v>
      </c>
      <c r="AB82" s="197">
        <f t="shared" si="13"/>
        <v>43.166400000000003</v>
      </c>
      <c r="AC82" s="197">
        <f t="shared" si="13"/>
        <v>1500.49035</v>
      </c>
      <c r="AD82" s="197">
        <f t="shared" si="13"/>
        <v>0.23874999999999999</v>
      </c>
      <c r="AE82" s="197">
        <f t="shared" si="13"/>
        <v>1.3500000000000001E-3</v>
      </c>
      <c r="AF82" s="197">
        <f t="shared" si="13"/>
        <v>9.8180500000000013</v>
      </c>
      <c r="AG82" s="198">
        <f>AG16+AG30+AG50+AG68</f>
        <v>0</v>
      </c>
      <c r="AH82" s="596">
        <f t="shared" si="11"/>
        <v>73871.773200000011</v>
      </c>
      <c r="AI82" s="597"/>
      <c r="AJ82" s="244"/>
      <c r="AK82" s="244"/>
      <c r="AL82" s="245"/>
      <c r="AM82" s="246"/>
      <c r="AN82" s="587"/>
      <c r="AO82" s="587"/>
      <c r="BB82" s="99"/>
      <c r="BC82" s="99"/>
    </row>
    <row r="83" spans="1:55" ht="13.8" thickTop="1">
      <c r="A83" s="240" t="s">
        <v>167</v>
      </c>
      <c r="B83" s="8"/>
      <c r="C83" s="8"/>
      <c r="D83" s="7"/>
      <c r="E83" s="8"/>
      <c r="F83" s="602"/>
      <c r="G83" s="602"/>
      <c r="H83" s="602"/>
      <c r="I83" s="602"/>
      <c r="J83" s="602"/>
      <c r="K83" s="602"/>
      <c r="L83" s="602"/>
      <c r="M83" s="602"/>
      <c r="N83" s="602"/>
      <c r="O83" s="602"/>
      <c r="P83" s="602"/>
      <c r="Q83" s="602"/>
      <c r="R83" s="602"/>
      <c r="S83" s="602"/>
      <c r="T83" s="602"/>
      <c r="U83" s="602"/>
      <c r="V83" s="602"/>
      <c r="W83" s="602"/>
      <c r="X83" s="602"/>
      <c r="Y83" s="602"/>
      <c r="Z83" s="602"/>
      <c r="AA83" s="602"/>
      <c r="AB83" s="602"/>
      <c r="AC83" s="602"/>
      <c r="AD83" s="602"/>
      <c r="AE83" s="602"/>
      <c r="AF83" s="602"/>
      <c r="AG83" s="602"/>
      <c r="AH83" s="602"/>
      <c r="AI83" s="602"/>
      <c r="AJ83" s="602"/>
      <c r="AK83" s="602"/>
      <c r="AL83" s="602"/>
      <c r="AM83" s="602"/>
      <c r="AN83" s="8"/>
      <c r="AO83" s="8"/>
      <c r="BA83"/>
      <c r="BC83" s="167"/>
    </row>
    <row r="84" spans="1:55"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BA84"/>
      <c r="BC84" s="167"/>
    </row>
    <row r="85" spans="1:55"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</row>
    <row r="86" spans="1:55"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</row>
    <row r="87" spans="1:55"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</row>
    <row r="88" spans="1:55"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243"/>
      <c r="AH88" s="243"/>
      <c r="AI88" s="168"/>
      <c r="AJ88" s="168"/>
      <c r="AK88" s="168"/>
      <c r="AL88" s="168"/>
    </row>
    <row r="89" spans="1:55"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</row>
    <row r="90" spans="1:55"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</row>
    <row r="91" spans="1:55"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</row>
    <row r="92" spans="1:55"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</row>
    <row r="93" spans="1:55"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</row>
    <row r="94" spans="1:55"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</row>
    <row r="95" spans="1:55"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</row>
    <row r="96" spans="1:55"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</row>
    <row r="97" spans="6:38"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8"/>
    </row>
    <row r="98" spans="6:38"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</row>
    <row r="99" spans="6:38"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</row>
    <row r="100" spans="6:38"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</row>
    <row r="101" spans="6:38"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</row>
    <row r="102" spans="6:38"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</row>
    <row r="103" spans="6:38"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</row>
    <row r="104" spans="6:38"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</row>
    <row r="105" spans="6:38"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</row>
    <row r="106" spans="6:38"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</row>
    <row r="107" spans="6:38"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</row>
    <row r="108" spans="6:38"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168"/>
    </row>
    <row r="109" spans="6:38"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8"/>
      <c r="AI109" s="168"/>
      <c r="AJ109" s="168"/>
      <c r="AK109" s="168"/>
      <c r="AL109" s="168"/>
    </row>
    <row r="110" spans="6:38"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</row>
    <row r="111" spans="6:38"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</row>
    <row r="112" spans="6:38"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/>
    </row>
    <row r="113" spans="6:38"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</row>
    <row r="114" spans="6:38"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</row>
    <row r="115" spans="6:38"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</row>
    <row r="116" spans="6:38"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</row>
    <row r="117" spans="6:38"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</row>
    <row r="118" spans="6:38"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</row>
    <row r="119" spans="6:38"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8"/>
      <c r="AG119" s="168"/>
      <c r="AH119" s="168"/>
      <c r="AI119" s="168"/>
      <c r="AJ119" s="168"/>
      <c r="AK119" s="168"/>
      <c r="AL119" s="168"/>
    </row>
    <row r="120" spans="6:38"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</row>
    <row r="121" spans="6:38"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</row>
    <row r="122" spans="6:38"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</row>
    <row r="123" spans="6:38"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68"/>
      <c r="AJ123" s="168"/>
      <c r="AK123" s="168"/>
      <c r="AL123" s="168"/>
    </row>
    <row r="124" spans="6:38"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</row>
    <row r="125" spans="6:38"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168"/>
      <c r="AK125" s="168"/>
      <c r="AL125" s="168"/>
    </row>
    <row r="126" spans="6:38"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68"/>
      <c r="AJ126" s="168"/>
      <c r="AK126" s="168"/>
      <c r="AL126" s="168"/>
    </row>
    <row r="127" spans="6:38"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</row>
    <row r="128" spans="6:38"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</row>
    <row r="129" spans="6:38"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  <c r="AG129" s="168"/>
      <c r="AH129" s="168"/>
      <c r="AI129" s="168"/>
      <c r="AJ129" s="168"/>
      <c r="AK129" s="168"/>
      <c r="AL129" s="168"/>
    </row>
    <row r="130" spans="6:38"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168"/>
      <c r="AK130" s="168"/>
      <c r="AL130" s="168"/>
    </row>
    <row r="131" spans="6:38"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8"/>
      <c r="AL131" s="168"/>
    </row>
    <row r="132" spans="6:38"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</row>
    <row r="133" spans="6:38"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168"/>
      <c r="AK133" s="168"/>
      <c r="AL133" s="168"/>
    </row>
    <row r="134" spans="6:38"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</row>
    <row r="135" spans="6:38"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</row>
    <row r="136" spans="6:38"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168"/>
      <c r="AK136" s="168"/>
      <c r="AL136" s="168"/>
    </row>
    <row r="137" spans="6:38"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  <c r="AG137" s="168"/>
      <c r="AH137" s="168"/>
      <c r="AI137" s="168"/>
      <c r="AJ137" s="168"/>
      <c r="AK137" s="168"/>
      <c r="AL137" s="168"/>
    </row>
    <row r="138" spans="6:38"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168"/>
      <c r="AK138" s="168"/>
      <c r="AL138" s="168"/>
    </row>
    <row r="139" spans="6:38"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</row>
    <row r="140" spans="6:38"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  <c r="AG140" s="168"/>
      <c r="AH140" s="168"/>
      <c r="AI140" s="168"/>
      <c r="AJ140" s="168"/>
      <c r="AK140" s="168"/>
      <c r="AL140" s="168"/>
    </row>
    <row r="141" spans="6:38"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  <c r="AF141" s="168"/>
      <c r="AG141" s="168"/>
      <c r="AH141" s="168"/>
      <c r="AI141" s="168"/>
      <c r="AJ141" s="168"/>
      <c r="AK141" s="168"/>
      <c r="AL141" s="168"/>
    </row>
    <row r="142" spans="6:38"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  <c r="AF142" s="168"/>
      <c r="AG142" s="168"/>
      <c r="AH142" s="168"/>
      <c r="AI142" s="168"/>
      <c r="AJ142" s="168"/>
      <c r="AK142" s="168"/>
      <c r="AL142" s="168"/>
    </row>
    <row r="143" spans="6:38"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  <c r="AE143" s="168"/>
      <c r="AF143" s="168"/>
      <c r="AG143" s="168"/>
      <c r="AH143" s="168"/>
      <c r="AI143" s="168"/>
      <c r="AJ143" s="168"/>
      <c r="AK143" s="168"/>
      <c r="AL143" s="168"/>
    </row>
  </sheetData>
  <mergeCells count="17">
    <mergeCell ref="B49:C50"/>
    <mergeCell ref="B55:C56"/>
    <mergeCell ref="B63:C64"/>
    <mergeCell ref="B65:C66"/>
    <mergeCell ref="A13:A14"/>
    <mergeCell ref="B13:C14"/>
    <mergeCell ref="A15:A16"/>
    <mergeCell ref="B15:C16"/>
    <mergeCell ref="B29:C30"/>
    <mergeCell ref="B47:C48"/>
    <mergeCell ref="K4:M4"/>
    <mergeCell ref="K5:M5"/>
    <mergeCell ref="K6:M6"/>
    <mergeCell ref="AH8:AL8"/>
    <mergeCell ref="AM8:AM10"/>
    <mergeCell ref="A11:A12"/>
    <mergeCell ref="B11:C12"/>
  </mergeCells>
  <conditionalFormatting sqref="F10:O10 Q10:AG10">
    <cfRule type="expression" dxfId="15" priority="2" stopIfTrue="1">
      <formula>ISNA(F10)</formula>
    </cfRule>
  </conditionalFormatting>
  <conditionalFormatting sqref="P10">
    <cfRule type="expression" dxfId="14" priority="1" stopIfTrue="1">
      <formula>ISNA(P10)</formula>
    </cfRule>
  </conditionalFormatting>
  <dataValidations count="2">
    <dataValidation type="list" allowBlank="1" showInputMessage="1" showErrorMessage="1" sqref="K6" xr:uid="{F3843696-5F29-4A1F-95D1-A3D5421D5088}">
      <formula1>$BB$20:$BB$21</formula1>
    </dataValidation>
    <dataValidation type="list" allowBlank="1" showInputMessage="1" showErrorMessage="1" sqref="K5" xr:uid="{7B816555-EC3B-4DDF-812E-A48800A77A39}">
      <formula1>$BB$17:$BB$18</formula1>
    </dataValidation>
  </dataValidations>
  <pageMargins left="0.32" right="0.28000000000000003" top="0.38" bottom="0.41" header="0.28000000000000003" footer="0.25"/>
  <pageSetup paperSize="9" scale="61" fitToHeight="2" orientation="landscape" r:id="rId1"/>
  <headerFooter alignWithMargins="0">
    <oddHeader>&amp;L&amp;8AGRI-C4-mw/df&amp;R&amp;8&amp;D</oddHeader>
    <oddFooter>&amp;L&amp;"Arial,Italique"&amp;8&amp;Z&amp;F&amp;R&amp;8&amp;P/&amp;N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B3786-0D89-4BDA-96FC-D4E7800B88EE}">
  <sheetPr codeName="Sheet6">
    <tabColor rgb="FFFF0000"/>
    <pageSetUpPr fitToPage="1"/>
  </sheetPr>
  <dimension ref="A1:BH143"/>
  <sheetViews>
    <sheetView showGridLines="0" showZeros="0" workbookViewId="0">
      <pane xSplit="5" ySplit="10" topLeftCell="L11" activePane="bottomRight" state="frozen"/>
      <selection activeCell="A2" sqref="A2:AO83"/>
      <selection pane="topRight" activeCell="A2" sqref="A2:AO83"/>
      <selection pane="bottomLeft" activeCell="A2" sqref="A2:AO83"/>
      <selection pane="bottomRight" activeCell="A2" sqref="A2:AO83"/>
    </sheetView>
  </sheetViews>
  <sheetFormatPr defaultRowHeight="13.2" outlineLevelRow="1" outlineLevelCol="1"/>
  <cols>
    <col min="1" max="1" width="5.88671875" style="242" customWidth="1"/>
    <col min="2" max="2" width="5" customWidth="1"/>
    <col min="3" max="3" width="20.44140625" customWidth="1"/>
    <col min="4" max="4" width="11.33203125" style="241" hidden="1" customWidth="1" outlineLevel="1"/>
    <col min="5" max="5" width="6.44140625" customWidth="1" collapsed="1"/>
    <col min="6" max="10" width="6.5546875" customWidth="1"/>
    <col min="11" max="11" width="7.44140625" customWidth="1"/>
    <col min="12" max="13" width="7.5546875" customWidth="1"/>
    <col min="14" max="32" width="6.5546875" customWidth="1"/>
    <col min="33" max="33" width="8.109375" hidden="1" customWidth="1" outlineLevel="1"/>
    <col min="34" max="34" width="9.5546875" customWidth="1" collapsed="1"/>
    <col min="35" max="36" width="8.109375" hidden="1" customWidth="1" outlineLevel="1"/>
    <col min="37" max="37" width="7.5546875" hidden="1" customWidth="1" outlineLevel="1"/>
    <col min="38" max="38" width="8.109375" hidden="1" customWidth="1" outlineLevel="1"/>
    <col min="39" max="39" width="7.88671875" customWidth="1" collapsed="1"/>
    <col min="40" max="52" width="1" customWidth="1"/>
    <col min="53" max="53" width="24.88671875" style="167" hidden="1" customWidth="1" outlineLevel="1"/>
    <col min="54" max="54" width="19.88671875" style="167" hidden="1" customWidth="1" outlineLevel="1"/>
    <col min="55" max="55" width="7.5546875" hidden="1" customWidth="1" outlineLevel="1"/>
    <col min="56" max="56" width="5.44140625" hidden="1" customWidth="1" outlineLevel="1"/>
    <col min="57" max="57" width="9.109375" hidden="1" customWidth="1" outlineLevel="1" collapsed="1"/>
    <col min="58" max="58" width="10.5546875" hidden="1" customWidth="1" outlineLevel="1"/>
    <col min="59" max="59" width="9.109375" hidden="1" customWidth="1" outlineLevel="1"/>
    <col min="60" max="60" width="9.109375" customWidth="1" collapsed="1"/>
  </cols>
  <sheetData>
    <row r="1" spans="1:59" ht="51" customHeight="1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4"/>
      <c r="BA1"/>
      <c r="BB1"/>
    </row>
    <row r="2" spans="1:59" ht="52.65" customHeight="1">
      <c r="A2" s="5" t="str">
        <f>IF(K5="Export","EU "&amp;K5&amp;" of Bovine Products to Third Countries","EU 28 "&amp;K5&amp;" of Bovine Products from Third Countries")</f>
        <v>EU Export of Bovine Products to Third Countries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8"/>
      <c r="R2" s="6"/>
      <c r="S2" s="6"/>
      <c r="T2" s="9" t="str">
        <f>K5&amp;"s in TONNES by Member State"</f>
        <v>Exports in TONNES by Member State</v>
      </c>
      <c r="U2" s="6"/>
      <c r="V2" s="8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8"/>
      <c r="AN2" s="8"/>
      <c r="AO2" s="8"/>
      <c r="BA2"/>
      <c r="BB2"/>
    </row>
    <row r="3" spans="1:59" ht="7.5" customHeight="1" thickBot="1">
      <c r="A3" s="6"/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8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8"/>
      <c r="AN3" s="8"/>
      <c r="AO3" s="8"/>
      <c r="BA3"/>
      <c r="BB3"/>
    </row>
    <row r="4" spans="1:59" s="25" customFormat="1" ht="18" customHeight="1" thickBot="1">
      <c r="A4" s="10"/>
      <c r="B4" s="11" t="s">
        <v>177</v>
      </c>
      <c r="C4" s="12"/>
      <c r="D4" s="13"/>
      <c r="E4" s="14"/>
      <c r="F4" s="14"/>
      <c r="G4" s="14"/>
      <c r="H4" s="15"/>
      <c r="I4" s="16"/>
      <c r="J4" s="17" t="s">
        <v>1</v>
      </c>
      <c r="K4" s="18" t="s">
        <v>2</v>
      </c>
      <c r="L4" s="19"/>
      <c r="M4" s="20"/>
      <c r="N4" s="12"/>
      <c r="O4" s="21"/>
      <c r="P4" s="22" t="s">
        <v>3</v>
      </c>
      <c r="Q4" s="23">
        <v>2</v>
      </c>
      <c r="R4" s="24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59" s="37" customFormat="1" ht="18" customHeight="1" thickBot="1">
      <c r="A5" s="26"/>
      <c r="B5" s="27"/>
      <c r="C5" s="27"/>
      <c r="D5" s="28">
        <f>DATE($Q$5,$Q$4,1)</f>
        <v>45323</v>
      </c>
      <c r="E5" s="27"/>
      <c r="F5" s="27"/>
      <c r="G5" s="27"/>
      <c r="H5" s="29"/>
      <c r="I5" s="30"/>
      <c r="J5" s="31" t="s">
        <v>4</v>
      </c>
      <c r="K5" s="32" t="s">
        <v>5</v>
      </c>
      <c r="L5" s="33"/>
      <c r="M5" s="34"/>
      <c r="N5" s="27"/>
      <c r="O5" s="35"/>
      <c r="P5" s="36" t="s">
        <v>6</v>
      </c>
      <c r="Q5" s="23">
        <v>2024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</row>
    <row r="6" spans="1:59" s="37" customFormat="1" ht="18" customHeight="1" thickBot="1">
      <c r="A6" s="38"/>
      <c r="B6" s="38"/>
      <c r="C6" s="38"/>
      <c r="D6" s="38"/>
      <c r="E6" s="38"/>
      <c r="F6" s="38"/>
      <c r="G6" s="27"/>
      <c r="H6" s="39"/>
      <c r="I6" s="40"/>
      <c r="J6" s="41" t="s">
        <v>7</v>
      </c>
      <c r="K6" s="42" t="s">
        <v>99</v>
      </c>
      <c r="L6" s="43"/>
      <c r="M6" s="44"/>
      <c r="N6" s="45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59" s="37" customFormat="1" ht="8.25" customHeight="1" thickBot="1">
      <c r="A7" s="38"/>
      <c r="B7" s="38"/>
      <c r="C7" s="47"/>
      <c r="D7" s="48"/>
      <c r="E7" s="47"/>
      <c r="F7" s="47"/>
      <c r="G7" s="27"/>
      <c r="H7" s="27"/>
      <c r="I7" s="27"/>
      <c r="J7" s="27"/>
      <c r="K7" s="27"/>
      <c r="L7" s="27"/>
      <c r="M7" s="27"/>
      <c r="N7" s="27"/>
      <c r="O7" s="49"/>
      <c r="P7" s="49"/>
      <c r="Q7" s="49"/>
      <c r="R7" s="49"/>
      <c r="S7" s="49"/>
      <c r="T7" s="49"/>
      <c r="U7" s="49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59" s="61" customFormat="1" ht="15" customHeight="1" thickTop="1">
      <c r="A8" s="50"/>
      <c r="B8" s="51"/>
      <c r="C8" s="51"/>
      <c r="D8" s="52"/>
      <c r="E8" s="53"/>
      <c r="F8" s="54" t="s">
        <v>9</v>
      </c>
      <c r="G8" s="55" t="s">
        <v>10</v>
      </c>
      <c r="H8" s="55" t="s">
        <v>11</v>
      </c>
      <c r="I8" s="55" t="s">
        <v>12</v>
      </c>
      <c r="J8" s="55" t="s">
        <v>13</v>
      </c>
      <c r="K8" s="55" t="s">
        <v>14</v>
      </c>
      <c r="L8" s="55" t="s">
        <v>15</v>
      </c>
      <c r="M8" s="55" t="s">
        <v>16</v>
      </c>
      <c r="N8" s="55" t="s">
        <v>17</v>
      </c>
      <c r="O8" s="55" t="s">
        <v>18</v>
      </c>
      <c r="P8" s="55" t="s">
        <v>19</v>
      </c>
      <c r="Q8" s="55" t="s">
        <v>20</v>
      </c>
      <c r="R8" s="55" t="s">
        <v>21</v>
      </c>
      <c r="S8" s="55" t="s">
        <v>22</v>
      </c>
      <c r="T8" s="55" t="s">
        <v>23</v>
      </c>
      <c r="U8" s="55" t="s">
        <v>24</v>
      </c>
      <c r="V8" s="55" t="s">
        <v>25</v>
      </c>
      <c r="W8" s="55" t="s">
        <v>26</v>
      </c>
      <c r="X8" s="55" t="s">
        <v>27</v>
      </c>
      <c r="Y8" s="55" t="s">
        <v>28</v>
      </c>
      <c r="Z8" s="55" t="s">
        <v>29</v>
      </c>
      <c r="AA8" s="55" t="s">
        <v>30</v>
      </c>
      <c r="AB8" s="55" t="s">
        <v>31</v>
      </c>
      <c r="AC8" s="55" t="s">
        <v>32</v>
      </c>
      <c r="AD8" s="55" t="s">
        <v>33</v>
      </c>
      <c r="AE8" s="55" t="s">
        <v>34</v>
      </c>
      <c r="AF8" s="55" t="s">
        <v>35</v>
      </c>
      <c r="AG8" s="56" t="s">
        <v>36</v>
      </c>
      <c r="AH8" s="57" t="s">
        <v>37</v>
      </c>
      <c r="AI8" s="58"/>
      <c r="AJ8" s="58"/>
      <c r="AK8" s="58"/>
      <c r="AL8" s="59"/>
      <c r="AM8" s="60" t="str">
        <f>"EU % " &amp; RIGHT(E11,2) &amp; "/" &amp; RIGHT(E12,2)</f>
        <v>EU % 24/23</v>
      </c>
      <c r="AN8" s="63"/>
      <c r="AO8" s="63"/>
    </row>
    <row r="9" spans="1:59" s="61" customFormat="1" hidden="1" outlineLevel="1">
      <c r="A9" s="62"/>
      <c r="B9" s="63"/>
      <c r="C9" s="63"/>
      <c r="D9" s="64"/>
      <c r="E9" s="65"/>
      <c r="F9" s="66" t="s">
        <v>38</v>
      </c>
      <c r="G9" s="67" t="s">
        <v>39</v>
      </c>
      <c r="H9" s="67" t="s">
        <v>40</v>
      </c>
      <c r="I9" s="67" t="s">
        <v>41</v>
      </c>
      <c r="J9" s="67" t="s">
        <v>42</v>
      </c>
      <c r="K9" s="67" t="s">
        <v>43</v>
      </c>
      <c r="L9" s="67" t="s">
        <v>44</v>
      </c>
      <c r="M9" s="67" t="s">
        <v>45</v>
      </c>
      <c r="N9" s="67" t="s">
        <v>46</v>
      </c>
      <c r="O9" s="67" t="s">
        <v>47</v>
      </c>
      <c r="P9" s="68" t="s">
        <v>48</v>
      </c>
      <c r="Q9" s="67" t="s">
        <v>49</v>
      </c>
      <c r="R9" s="67" t="s">
        <v>50</v>
      </c>
      <c r="S9" s="67" t="s">
        <v>51</v>
      </c>
      <c r="T9" s="67" t="s">
        <v>52</v>
      </c>
      <c r="U9" s="67" t="s">
        <v>53</v>
      </c>
      <c r="V9" s="67" t="s">
        <v>54</v>
      </c>
      <c r="W9" s="67" t="s">
        <v>55</v>
      </c>
      <c r="X9" s="67" t="s">
        <v>56</v>
      </c>
      <c r="Y9" s="67" t="s">
        <v>57</v>
      </c>
      <c r="Z9" s="67" t="s">
        <v>58</v>
      </c>
      <c r="AA9" s="67" t="s">
        <v>59</v>
      </c>
      <c r="AB9" s="67" t="s">
        <v>60</v>
      </c>
      <c r="AC9" s="67" t="s">
        <v>61</v>
      </c>
      <c r="AD9" s="67" t="s">
        <v>62</v>
      </c>
      <c r="AE9" s="67" t="s">
        <v>63</v>
      </c>
      <c r="AF9" s="67" t="s">
        <v>64</v>
      </c>
      <c r="AG9" s="69" t="s">
        <v>65</v>
      </c>
      <c r="AH9" s="70"/>
      <c r="AI9" s="71"/>
      <c r="AJ9" s="71"/>
      <c r="AK9" s="71"/>
      <c r="AL9" s="72"/>
      <c r="AM9" s="73"/>
      <c r="AN9" s="63"/>
      <c r="AO9" s="63"/>
    </row>
    <row r="10" spans="1:59" ht="15.75" customHeight="1" collapsed="1" thickBot="1">
      <c r="A10" s="74"/>
      <c r="B10" s="75"/>
      <c r="C10" s="75"/>
      <c r="D10" s="76"/>
      <c r="E10" s="77"/>
      <c r="F10" s="78">
        <f>$Q$4</f>
        <v>2</v>
      </c>
      <c r="G10" s="79">
        <f t="shared" ref="G10:AF10" si="0">$Q$4</f>
        <v>2</v>
      </c>
      <c r="H10" s="79">
        <f t="shared" si="0"/>
        <v>2</v>
      </c>
      <c r="I10" s="79">
        <f t="shared" si="0"/>
        <v>2</v>
      </c>
      <c r="J10" s="79">
        <f t="shared" si="0"/>
        <v>2</v>
      </c>
      <c r="K10" s="79">
        <f t="shared" si="0"/>
        <v>2</v>
      </c>
      <c r="L10" s="79">
        <f t="shared" si="0"/>
        <v>2</v>
      </c>
      <c r="M10" s="79">
        <f t="shared" si="0"/>
        <v>2</v>
      </c>
      <c r="N10" s="79">
        <f t="shared" si="0"/>
        <v>2</v>
      </c>
      <c r="O10" s="79">
        <f t="shared" si="0"/>
        <v>2</v>
      </c>
      <c r="P10" s="79">
        <f t="shared" si="0"/>
        <v>2</v>
      </c>
      <c r="Q10" s="79">
        <f t="shared" si="0"/>
        <v>2</v>
      </c>
      <c r="R10" s="79">
        <f t="shared" si="0"/>
        <v>2</v>
      </c>
      <c r="S10" s="79">
        <f t="shared" si="0"/>
        <v>2</v>
      </c>
      <c r="T10" s="79">
        <f t="shared" si="0"/>
        <v>2</v>
      </c>
      <c r="U10" s="79">
        <f t="shared" si="0"/>
        <v>2</v>
      </c>
      <c r="V10" s="79">
        <f t="shared" si="0"/>
        <v>2</v>
      </c>
      <c r="W10" s="79">
        <f t="shared" si="0"/>
        <v>2</v>
      </c>
      <c r="X10" s="79">
        <f t="shared" si="0"/>
        <v>2</v>
      </c>
      <c r="Y10" s="79">
        <f t="shared" si="0"/>
        <v>2</v>
      </c>
      <c r="Z10" s="79">
        <f t="shared" si="0"/>
        <v>2</v>
      </c>
      <c r="AA10" s="79">
        <f t="shared" si="0"/>
        <v>2</v>
      </c>
      <c r="AB10" s="79">
        <f t="shared" si="0"/>
        <v>2</v>
      </c>
      <c r="AC10" s="79">
        <f t="shared" si="0"/>
        <v>2</v>
      </c>
      <c r="AD10" s="79">
        <f t="shared" si="0"/>
        <v>2</v>
      </c>
      <c r="AE10" s="79">
        <f t="shared" si="0"/>
        <v>2</v>
      </c>
      <c r="AF10" s="79">
        <f t="shared" si="0"/>
        <v>2</v>
      </c>
      <c r="AG10" s="80" t="e">
        <v>#N/A</v>
      </c>
      <c r="AH10" s="81" t="s">
        <v>66</v>
      </c>
      <c r="AI10" s="82"/>
      <c r="AJ10" s="82"/>
      <c r="AK10" s="82"/>
      <c r="AL10" s="83"/>
      <c r="AM10" s="84"/>
      <c r="AN10" s="8"/>
      <c r="AO10" s="8"/>
      <c r="BA10"/>
      <c r="BB10"/>
    </row>
    <row r="11" spans="1:59" s="95" customFormat="1" ht="15" thickTop="1" thickBot="1">
      <c r="A11" s="85" t="s">
        <v>67</v>
      </c>
      <c r="B11" s="86" t="s">
        <v>68</v>
      </c>
      <c r="C11" s="86"/>
      <c r="D11" s="7" t="s">
        <v>69</v>
      </c>
      <c r="E11" s="87">
        <f>$Q$5</f>
        <v>2024</v>
      </c>
      <c r="F11" s="88">
        <v>190.72499999999999</v>
      </c>
      <c r="G11" s="89">
        <v>2761.328</v>
      </c>
      <c r="H11" s="89">
        <v>985.13499999999999</v>
      </c>
      <c r="I11" s="89">
        <v>506.84100000000001</v>
      </c>
      <c r="J11" s="89">
        <v>405.75400000000002</v>
      </c>
      <c r="K11" s="89">
        <v>269.339</v>
      </c>
      <c r="L11" s="89">
        <v>3160.1130000000003</v>
      </c>
      <c r="M11" s="89">
        <v>0</v>
      </c>
      <c r="N11" s="89">
        <v>118.89999999999999</v>
      </c>
      <c r="O11" s="89">
        <v>1447.9969999999998</v>
      </c>
      <c r="P11" s="89">
        <v>843.22300000000007</v>
      </c>
      <c r="Q11" s="89">
        <v>18.919</v>
      </c>
      <c r="R11" s="89">
        <v>0</v>
      </c>
      <c r="S11" s="89">
        <v>0</v>
      </c>
      <c r="T11" s="89">
        <v>53.6</v>
      </c>
      <c r="U11" s="89">
        <v>0</v>
      </c>
      <c r="V11" s="89">
        <v>1584.355</v>
      </c>
      <c r="W11" s="89">
        <v>0</v>
      </c>
      <c r="X11" s="89">
        <v>301.10199999999998</v>
      </c>
      <c r="Y11" s="89">
        <v>796.70600000000002</v>
      </c>
      <c r="Z11" s="89">
        <v>531.29899999999998</v>
      </c>
      <c r="AA11" s="89">
        <v>0</v>
      </c>
      <c r="AB11" s="89">
        <v>12</v>
      </c>
      <c r="AC11" s="89">
        <v>35.152999999999999</v>
      </c>
      <c r="AD11" s="89">
        <v>203.75</v>
      </c>
      <c r="AE11" s="89">
        <v>0</v>
      </c>
      <c r="AF11" s="89">
        <v>0</v>
      </c>
      <c r="AG11" s="90"/>
      <c r="AH11" s="91">
        <f>SUM(F11:AG11)</f>
        <v>14226.239</v>
      </c>
      <c r="AI11" s="92"/>
      <c r="AJ11" s="92"/>
      <c r="AK11" s="92"/>
      <c r="AL11" s="93"/>
      <c r="AM11" s="94">
        <f>IF(ISERROR(AH11/AH12),"",IF(AH11/AH12&gt;2,"++",AH11/AH12-1))</f>
        <v>2.3776165097936675E-2</v>
      </c>
      <c r="AN11" s="587"/>
      <c r="AO11" s="587"/>
      <c r="BB11" s="96" t="s">
        <v>70</v>
      </c>
      <c r="BC11" s="97" t="str">
        <f>VLOOKUP($K$4,$BB$12:$BC$15,2,0)</f>
        <v>4+</v>
      </c>
      <c r="BE11" s="98">
        <v>1</v>
      </c>
      <c r="BF11" s="98">
        <v>2010</v>
      </c>
      <c r="BG11" s="99" t="s">
        <v>71</v>
      </c>
    </row>
    <row r="12" spans="1:59" s="95" customFormat="1" ht="14.4" thickBot="1">
      <c r="A12" s="100"/>
      <c r="B12" s="101"/>
      <c r="C12" s="101"/>
      <c r="D12" s="102" t="str">
        <f>D11</f>
        <v>0102 Pure Bred Breeding</v>
      </c>
      <c r="E12" s="103">
        <f>E11-1</f>
        <v>2023</v>
      </c>
      <c r="F12" s="104">
        <v>476.09500000000003</v>
      </c>
      <c r="G12" s="105">
        <v>249.89</v>
      </c>
      <c r="H12" s="105">
        <v>974.63999999999987</v>
      </c>
      <c r="I12" s="105">
        <v>579.66100000000006</v>
      </c>
      <c r="J12" s="105">
        <v>1101.567</v>
      </c>
      <c r="K12" s="105">
        <v>515.05499999999995</v>
      </c>
      <c r="L12" s="105">
        <v>1149.0250000000001</v>
      </c>
      <c r="M12" s="105">
        <v>0</v>
      </c>
      <c r="N12" s="105">
        <v>55.090999999999994</v>
      </c>
      <c r="O12" s="105">
        <v>3088.3830000000003</v>
      </c>
      <c r="P12" s="105">
        <v>18.5</v>
      </c>
      <c r="Q12" s="105">
        <v>85.625</v>
      </c>
      <c r="R12" s="105">
        <v>0</v>
      </c>
      <c r="S12" s="105">
        <v>329.40300000000002</v>
      </c>
      <c r="T12" s="105">
        <v>53.63</v>
      </c>
      <c r="U12" s="105">
        <v>33.31</v>
      </c>
      <c r="V12" s="105">
        <v>3055.6970000000001</v>
      </c>
      <c r="W12" s="105">
        <v>0</v>
      </c>
      <c r="X12" s="105">
        <v>289.04899999999998</v>
      </c>
      <c r="Y12" s="105">
        <v>470.33099999999996</v>
      </c>
      <c r="Z12" s="105">
        <v>1120.924</v>
      </c>
      <c r="AA12" s="105">
        <v>0</v>
      </c>
      <c r="AB12" s="105">
        <v>18</v>
      </c>
      <c r="AC12" s="105">
        <v>0</v>
      </c>
      <c r="AD12" s="105">
        <v>231.97300000000001</v>
      </c>
      <c r="AE12" s="105">
        <v>0</v>
      </c>
      <c r="AF12" s="105">
        <v>0</v>
      </c>
      <c r="AG12" s="106"/>
      <c r="AH12" s="107">
        <f t="shared" ref="AH12:AH75" si="1">SUM(F12:AG12)</f>
        <v>13895.849</v>
      </c>
      <c r="AI12" s="108"/>
      <c r="AJ12" s="108"/>
      <c r="AK12" s="108"/>
      <c r="AL12" s="109"/>
      <c r="AM12" s="110"/>
      <c r="AN12" s="587"/>
      <c r="AO12" s="587"/>
      <c r="BB12" s="111" t="s">
        <v>72</v>
      </c>
      <c r="BC12" s="112">
        <v>1</v>
      </c>
      <c r="BE12" s="98">
        <v>2</v>
      </c>
      <c r="BF12" s="98">
        <f>1+BF11</f>
        <v>2011</v>
      </c>
      <c r="BG12" s="99" t="s">
        <v>73</v>
      </c>
    </row>
    <row r="13" spans="1:59" s="95" customFormat="1" ht="13.8">
      <c r="A13" s="113" t="s">
        <v>67</v>
      </c>
      <c r="B13" s="114" t="s">
        <v>74</v>
      </c>
      <c r="C13" s="114"/>
      <c r="D13" s="7" t="s">
        <v>75</v>
      </c>
      <c r="E13" s="115">
        <f>$Q$5</f>
        <v>2024</v>
      </c>
      <c r="F13" s="116">
        <v>182.35500000000002</v>
      </c>
      <c r="G13" s="117">
        <v>1203.2339999999999</v>
      </c>
      <c r="H13" s="117">
        <v>20.68</v>
      </c>
      <c r="I13" s="117">
        <v>16.379000000000001</v>
      </c>
      <c r="J13" s="117">
        <v>315.28099999999995</v>
      </c>
      <c r="K13" s="117">
        <v>0</v>
      </c>
      <c r="L13" s="117">
        <v>7141.9650000000011</v>
      </c>
      <c r="M13" s="117">
        <v>396.85700000000003</v>
      </c>
      <c r="N13" s="117">
        <v>8014.14</v>
      </c>
      <c r="O13" s="117">
        <v>1333.3190000000002</v>
      </c>
      <c r="P13" s="117">
        <v>9651.7520000000022</v>
      </c>
      <c r="Q13" s="117">
        <v>0</v>
      </c>
      <c r="R13" s="117">
        <v>236</v>
      </c>
      <c r="S13" s="117">
        <v>33.579000000000001</v>
      </c>
      <c r="T13" s="117">
        <v>506.6</v>
      </c>
      <c r="U13" s="117">
        <v>0</v>
      </c>
      <c r="V13" s="117">
        <v>4330.6399999999994</v>
      </c>
      <c r="W13" s="117">
        <v>0</v>
      </c>
      <c r="X13" s="117">
        <v>70.989999999999995</v>
      </c>
      <c r="Y13" s="117">
        <v>0</v>
      </c>
      <c r="Z13" s="117">
        <v>30.437999999999999</v>
      </c>
      <c r="AA13" s="117">
        <v>1179.9199999999998</v>
      </c>
      <c r="AB13" s="117">
        <v>6239.8459999999995</v>
      </c>
      <c r="AC13" s="117">
        <v>623.5920000000001</v>
      </c>
      <c r="AD13" s="117">
        <v>0</v>
      </c>
      <c r="AE13" s="117">
        <v>0</v>
      </c>
      <c r="AF13" s="117">
        <v>0</v>
      </c>
      <c r="AG13" s="118"/>
      <c r="AH13" s="119">
        <f t="shared" si="1"/>
        <v>41527.566999999995</v>
      </c>
      <c r="AI13" s="120"/>
      <c r="AJ13" s="120"/>
      <c r="AK13" s="120"/>
      <c r="AL13" s="121"/>
      <c r="AM13" s="122">
        <f t="shared" ref="AM13:AM77" si="2">IF(ISERROR(AH13/AH14),"",IF(AH13/AH14&gt;2,"++",AH13/AH14-1))</f>
        <v>-0.20354386400174063</v>
      </c>
      <c r="AN13" s="587"/>
      <c r="AO13" s="587"/>
      <c r="BB13" s="111" t="s">
        <v>76</v>
      </c>
      <c r="BC13" s="112" t="s">
        <v>77</v>
      </c>
      <c r="BE13" s="98">
        <v>3</v>
      </c>
      <c r="BF13" s="98">
        <f>1+BF12</f>
        <v>2012</v>
      </c>
      <c r="BG13" s="99" t="s">
        <v>78</v>
      </c>
    </row>
    <row r="14" spans="1:59" s="95" customFormat="1" ht="14.4" thickBot="1">
      <c r="A14" s="100"/>
      <c r="B14" s="101"/>
      <c r="C14" s="101"/>
      <c r="D14" s="7" t="s">
        <v>75</v>
      </c>
      <c r="E14" s="103">
        <f>E13-1</f>
        <v>2023</v>
      </c>
      <c r="F14" s="104">
        <v>9.9</v>
      </c>
      <c r="G14" s="105">
        <v>6701.7719999999999</v>
      </c>
      <c r="H14" s="105">
        <v>1147.5309999999999</v>
      </c>
      <c r="I14" s="105">
        <v>1E-3</v>
      </c>
      <c r="J14" s="105">
        <v>108.648</v>
      </c>
      <c r="K14" s="105">
        <v>122.268</v>
      </c>
      <c r="L14" s="105">
        <v>8499.1400000000012</v>
      </c>
      <c r="M14" s="105">
        <v>185.25000000000003</v>
      </c>
      <c r="N14" s="105">
        <v>3311.299</v>
      </c>
      <c r="O14" s="105">
        <v>3892.4030000000002</v>
      </c>
      <c r="P14" s="105">
        <v>6022.0310000000018</v>
      </c>
      <c r="Q14" s="105">
        <v>16.5</v>
      </c>
      <c r="R14" s="105">
        <v>0</v>
      </c>
      <c r="S14" s="105">
        <v>332.19</v>
      </c>
      <c r="T14" s="105">
        <v>0</v>
      </c>
      <c r="U14" s="105">
        <v>0</v>
      </c>
      <c r="V14" s="105">
        <v>2213.0919999999996</v>
      </c>
      <c r="W14" s="105">
        <v>0</v>
      </c>
      <c r="X14" s="105">
        <v>36.685999999999993</v>
      </c>
      <c r="Y14" s="105">
        <v>0</v>
      </c>
      <c r="Z14" s="105">
        <v>51.219000000000001</v>
      </c>
      <c r="AA14" s="105">
        <v>9303.91</v>
      </c>
      <c r="AB14" s="105">
        <v>7457.6950000000006</v>
      </c>
      <c r="AC14" s="105">
        <v>2422.4579999999996</v>
      </c>
      <c r="AD14" s="105">
        <v>306.43899999999996</v>
      </c>
      <c r="AE14" s="105">
        <v>0</v>
      </c>
      <c r="AF14" s="105">
        <v>0</v>
      </c>
      <c r="AG14" s="106"/>
      <c r="AH14" s="107">
        <f t="shared" si="1"/>
        <v>52140.432000000001</v>
      </c>
      <c r="AI14" s="108"/>
      <c r="AJ14" s="108"/>
      <c r="AK14" s="108"/>
      <c r="AL14" s="109"/>
      <c r="AM14" s="110"/>
      <c r="AN14" s="587"/>
      <c r="AO14" s="587"/>
      <c r="BB14" s="111" t="s">
        <v>79</v>
      </c>
      <c r="BC14" s="112" t="s">
        <v>80</v>
      </c>
      <c r="BE14" s="98">
        <v>4</v>
      </c>
      <c r="BF14" s="98">
        <f>1+BF13</f>
        <v>2013</v>
      </c>
      <c r="BG14" s="99" t="s">
        <v>81</v>
      </c>
    </row>
    <row r="15" spans="1:59" s="95" customFormat="1" ht="14.4" thickBot="1">
      <c r="A15" s="113" t="s">
        <v>82</v>
      </c>
      <c r="B15" s="123" t="s">
        <v>83</v>
      </c>
      <c r="C15" s="123"/>
      <c r="D15" s="124"/>
      <c r="E15" s="115">
        <f>$Q$5</f>
        <v>2024</v>
      </c>
      <c r="F15" s="125">
        <f t="shared" ref="F15:AF16" si="3">F17+F19+F21+F23+F25+F27</f>
        <v>428.96100000000001</v>
      </c>
      <c r="G15" s="126">
        <f t="shared" si="3"/>
        <v>2016.1759999999999</v>
      </c>
      <c r="H15" s="126">
        <f t="shared" si="3"/>
        <v>0</v>
      </c>
      <c r="I15" s="126">
        <f t="shared" si="3"/>
        <v>109.12799999999999</v>
      </c>
      <c r="J15" s="126">
        <f t="shared" si="3"/>
        <v>1595.1310000000001</v>
      </c>
      <c r="K15" s="126">
        <f t="shared" si="3"/>
        <v>2.911</v>
      </c>
      <c r="L15" s="126">
        <f t="shared" si="3"/>
        <v>22877.035</v>
      </c>
      <c r="M15" s="126">
        <f t="shared" si="3"/>
        <v>34.090000000000003</v>
      </c>
      <c r="N15" s="126">
        <f t="shared" si="3"/>
        <v>1402.8500000000001</v>
      </c>
      <c r="O15" s="126">
        <f t="shared" si="3"/>
        <v>1617.229</v>
      </c>
      <c r="P15" s="126">
        <f t="shared" si="3"/>
        <v>1113.2050000000002</v>
      </c>
      <c r="Q15" s="126">
        <f t="shared" si="3"/>
        <v>3712.5920000000001</v>
      </c>
      <c r="R15" s="126">
        <f t="shared" si="3"/>
        <v>0</v>
      </c>
      <c r="S15" s="126">
        <f t="shared" si="3"/>
        <v>5.0000000000000001E-3</v>
      </c>
      <c r="T15" s="126">
        <f t="shared" si="3"/>
        <v>3.8979999999999997</v>
      </c>
      <c r="U15" s="126">
        <f t="shared" si="3"/>
        <v>0.35499999999999998</v>
      </c>
      <c r="V15" s="126">
        <f t="shared" si="3"/>
        <v>0</v>
      </c>
      <c r="W15" s="126">
        <f t="shared" si="3"/>
        <v>0</v>
      </c>
      <c r="X15" s="126">
        <f t="shared" si="3"/>
        <v>3439.1689999999999</v>
      </c>
      <c r="Y15" s="126">
        <f t="shared" si="3"/>
        <v>1360.3140000000003</v>
      </c>
      <c r="Z15" s="126">
        <f t="shared" si="3"/>
        <v>11832.913</v>
      </c>
      <c r="AA15" s="126">
        <f t="shared" si="3"/>
        <v>130.012</v>
      </c>
      <c r="AB15" s="126">
        <f t="shared" si="3"/>
        <v>20.437999999999999</v>
      </c>
      <c r="AC15" s="126">
        <f t="shared" si="3"/>
        <v>8.4949999999999992</v>
      </c>
      <c r="AD15" s="126">
        <f t="shared" si="3"/>
        <v>0</v>
      </c>
      <c r="AE15" s="126">
        <f t="shared" si="3"/>
        <v>0</v>
      </c>
      <c r="AF15" s="126">
        <f t="shared" si="3"/>
        <v>33.082000000000001</v>
      </c>
      <c r="AG15" s="127"/>
      <c r="AH15" s="128">
        <f t="shared" si="1"/>
        <v>51737.989000000009</v>
      </c>
      <c r="AI15" s="129"/>
      <c r="AJ15" s="129"/>
      <c r="AK15" s="129"/>
      <c r="AL15" s="130"/>
      <c r="AM15" s="131">
        <f t="shared" si="2"/>
        <v>0.43560904432225356</v>
      </c>
      <c r="AN15" s="587"/>
      <c r="AO15" s="587"/>
      <c r="BB15" s="132" t="s">
        <v>2</v>
      </c>
      <c r="BC15" s="133" t="s">
        <v>84</v>
      </c>
      <c r="BE15" s="98">
        <v>5</v>
      </c>
      <c r="BF15" s="98">
        <f>1+BF14</f>
        <v>2014</v>
      </c>
      <c r="BG15" s="99" t="s">
        <v>85</v>
      </c>
    </row>
    <row r="16" spans="1:59" s="95" customFormat="1" ht="14.4" thickBot="1">
      <c r="A16" s="134"/>
      <c r="B16" s="135"/>
      <c r="C16" s="135"/>
      <c r="D16" s="136"/>
      <c r="E16" s="103">
        <f>E15-1</f>
        <v>2023</v>
      </c>
      <c r="F16" s="137">
        <f t="shared" si="3"/>
        <v>263.58699999999999</v>
      </c>
      <c r="G16" s="138">
        <f t="shared" si="3"/>
        <v>0.59899999999999998</v>
      </c>
      <c r="H16" s="138">
        <f t="shared" si="3"/>
        <v>0</v>
      </c>
      <c r="I16" s="138">
        <f t="shared" si="3"/>
        <v>169.69800000000001</v>
      </c>
      <c r="J16" s="138">
        <f t="shared" si="3"/>
        <v>1530.981</v>
      </c>
      <c r="K16" s="138">
        <f t="shared" si="3"/>
        <v>1.7710000000000001</v>
      </c>
      <c r="L16" s="138">
        <f t="shared" si="3"/>
        <v>21502.945</v>
      </c>
      <c r="M16" s="138">
        <f t="shared" si="3"/>
        <v>12.194000000000001</v>
      </c>
      <c r="N16" s="138">
        <f t="shared" si="3"/>
        <v>550.29700000000003</v>
      </c>
      <c r="O16" s="138">
        <f t="shared" si="3"/>
        <v>567.93600000000004</v>
      </c>
      <c r="P16" s="138">
        <f t="shared" si="3"/>
        <v>1052.7549999999999</v>
      </c>
      <c r="Q16" s="138">
        <f t="shared" si="3"/>
        <v>107.871</v>
      </c>
      <c r="R16" s="138">
        <f t="shared" si="3"/>
        <v>0</v>
      </c>
      <c r="S16" s="138">
        <f t="shared" si="3"/>
        <v>4.0000000000000001E-3</v>
      </c>
      <c r="T16" s="138">
        <f t="shared" si="3"/>
        <v>4.3260000000000005</v>
      </c>
      <c r="U16" s="138">
        <f t="shared" si="3"/>
        <v>0.69300000000000006</v>
      </c>
      <c r="V16" s="138">
        <f t="shared" si="3"/>
        <v>0.36499999999999999</v>
      </c>
      <c r="W16" s="138">
        <f t="shared" si="3"/>
        <v>6.8000000000000005E-2</v>
      </c>
      <c r="X16" s="138">
        <f t="shared" si="3"/>
        <v>3285.3609999999999</v>
      </c>
      <c r="Y16" s="138">
        <f t="shared" si="3"/>
        <v>1334.6060000000002</v>
      </c>
      <c r="Z16" s="138">
        <f t="shared" si="3"/>
        <v>4080.3130000000001</v>
      </c>
      <c r="AA16" s="138">
        <f t="shared" si="3"/>
        <v>150.554</v>
      </c>
      <c r="AB16" s="138">
        <f t="shared" si="3"/>
        <v>0.55200000000000005</v>
      </c>
      <c r="AC16" s="138">
        <f t="shared" si="3"/>
        <v>1414.2659999999998</v>
      </c>
      <c r="AD16" s="138">
        <f t="shared" si="3"/>
        <v>0</v>
      </c>
      <c r="AE16" s="138">
        <f t="shared" si="3"/>
        <v>0</v>
      </c>
      <c r="AF16" s="138">
        <f t="shared" si="3"/>
        <v>7.3100000000000005</v>
      </c>
      <c r="AG16" s="139"/>
      <c r="AH16" s="140">
        <f t="shared" si="1"/>
        <v>36039.052000000003</v>
      </c>
      <c r="AI16" s="141"/>
      <c r="AJ16" s="141"/>
      <c r="AK16" s="141"/>
      <c r="AL16" s="142"/>
      <c r="AM16" s="143"/>
      <c r="AN16" s="587"/>
      <c r="AO16" s="587"/>
      <c r="BB16" s="96" t="s">
        <v>86</v>
      </c>
      <c r="BC16" s="97">
        <f>VLOOKUP($K$5,$BB$17:$BC$18,2,0)</f>
        <v>2</v>
      </c>
      <c r="BE16" s="98">
        <v>6</v>
      </c>
      <c r="BF16" s="98">
        <f>1+BF15</f>
        <v>2015</v>
      </c>
      <c r="BG16" s="99" t="s">
        <v>87</v>
      </c>
    </row>
    <row r="17" spans="1:60" ht="14.4" hidden="1" outlineLevel="1" thickBot="1">
      <c r="A17" s="144"/>
      <c r="B17" s="145" t="s">
        <v>88</v>
      </c>
      <c r="C17" s="146" t="s">
        <v>89</v>
      </c>
      <c r="D17" s="147" t="s">
        <v>90</v>
      </c>
      <c r="E17" s="148">
        <f>$Q$5</f>
        <v>2024</v>
      </c>
      <c r="F17" s="149">
        <v>43.968000000000004</v>
      </c>
      <c r="G17" s="150">
        <v>2010.2739999999999</v>
      </c>
      <c r="H17" s="150">
        <v>0</v>
      </c>
      <c r="I17" s="150">
        <v>0</v>
      </c>
      <c r="J17" s="150">
        <v>494.346</v>
      </c>
      <c r="K17" s="150">
        <v>0.629</v>
      </c>
      <c r="L17" s="150">
        <v>3037.1759999999999</v>
      </c>
      <c r="M17" s="150">
        <v>0</v>
      </c>
      <c r="N17" s="150">
        <v>556.33100000000002</v>
      </c>
      <c r="O17" s="150">
        <v>993.24099999999999</v>
      </c>
      <c r="P17" s="150">
        <v>102.509</v>
      </c>
      <c r="Q17" s="150">
        <v>451.267</v>
      </c>
      <c r="R17" s="150">
        <v>0</v>
      </c>
      <c r="S17" s="150">
        <v>0</v>
      </c>
      <c r="T17" s="150">
        <v>0</v>
      </c>
      <c r="U17" s="150">
        <v>0</v>
      </c>
      <c r="V17" s="150">
        <v>0</v>
      </c>
      <c r="W17" s="150">
        <v>0</v>
      </c>
      <c r="X17" s="150">
        <v>508.30999999999995</v>
      </c>
      <c r="Y17" s="150">
        <v>538.26400000000001</v>
      </c>
      <c r="Z17" s="150">
        <v>9.4E-2</v>
      </c>
      <c r="AA17" s="150">
        <v>0</v>
      </c>
      <c r="AB17" s="150">
        <v>0</v>
      </c>
      <c r="AC17" s="150">
        <v>0</v>
      </c>
      <c r="AD17" s="150">
        <v>0</v>
      </c>
      <c r="AE17" s="150">
        <v>0</v>
      </c>
      <c r="AF17" s="150">
        <v>0</v>
      </c>
      <c r="AG17" s="151"/>
      <c r="AH17" s="152">
        <f t="shared" si="1"/>
        <v>8736.4089999999978</v>
      </c>
      <c r="AI17" s="153"/>
      <c r="AJ17" s="153"/>
      <c r="AK17" s="153"/>
      <c r="AL17" s="154"/>
      <c r="AM17" s="155">
        <f t="shared" si="2"/>
        <v>0.57825167672357525</v>
      </c>
      <c r="AN17" s="8"/>
      <c r="AO17" s="8"/>
      <c r="BA17"/>
      <c r="BB17" s="111" t="s">
        <v>91</v>
      </c>
      <c r="BC17" s="112">
        <v>1</v>
      </c>
      <c r="BE17" s="98">
        <v>7</v>
      </c>
      <c r="BF17" s="98">
        <f t="shared" ref="BF17:BF28" si="4">1+BF16</f>
        <v>2016</v>
      </c>
      <c r="BG17" s="99" t="s">
        <v>92</v>
      </c>
    </row>
    <row r="18" spans="1:60" ht="14.4" hidden="1" outlineLevel="1" thickBot="1">
      <c r="A18" s="144"/>
      <c r="B18" s="156"/>
      <c r="C18" s="157"/>
      <c r="D18" s="136" t="s">
        <v>90</v>
      </c>
      <c r="E18" s="158">
        <f>E17-1</f>
        <v>2023</v>
      </c>
      <c r="F18" s="159">
        <v>15.452</v>
      </c>
      <c r="G18" s="160">
        <v>0</v>
      </c>
      <c r="H18" s="160">
        <v>0</v>
      </c>
      <c r="I18" s="160">
        <v>0</v>
      </c>
      <c r="J18" s="160">
        <v>783.38200000000006</v>
      </c>
      <c r="K18" s="160">
        <v>0</v>
      </c>
      <c r="L18" s="160">
        <v>3139.2449999999999</v>
      </c>
      <c r="M18" s="160">
        <v>0</v>
      </c>
      <c r="N18" s="160">
        <v>31.311</v>
      </c>
      <c r="O18" s="160">
        <v>23.227</v>
      </c>
      <c r="P18" s="160">
        <v>18.27</v>
      </c>
      <c r="Q18" s="160">
        <v>7.6929999999999996</v>
      </c>
      <c r="R18" s="160">
        <v>0</v>
      </c>
      <c r="S18" s="160">
        <v>0</v>
      </c>
      <c r="T18" s="160">
        <v>0</v>
      </c>
      <c r="U18" s="160">
        <v>0</v>
      </c>
      <c r="V18" s="160">
        <v>0</v>
      </c>
      <c r="W18" s="160">
        <v>0</v>
      </c>
      <c r="X18" s="160">
        <v>447.37900000000002</v>
      </c>
      <c r="Y18" s="160">
        <v>789.51600000000008</v>
      </c>
      <c r="Z18" s="160">
        <v>0</v>
      </c>
      <c r="AA18" s="160">
        <v>0.53100000000000003</v>
      </c>
      <c r="AB18" s="160">
        <v>0.28299999999999997</v>
      </c>
      <c r="AC18" s="160">
        <v>279.209</v>
      </c>
      <c r="AD18" s="160">
        <v>0</v>
      </c>
      <c r="AE18" s="160">
        <v>0</v>
      </c>
      <c r="AF18" s="160">
        <v>0</v>
      </c>
      <c r="AG18" s="161"/>
      <c r="AH18" s="162">
        <f t="shared" si="1"/>
        <v>5535.4980000000005</v>
      </c>
      <c r="AI18" s="163"/>
      <c r="AJ18" s="163"/>
      <c r="AK18" s="163"/>
      <c r="AL18" s="164"/>
      <c r="AM18" s="165"/>
      <c r="AN18" s="8"/>
      <c r="AO18" s="8"/>
      <c r="BA18"/>
      <c r="BB18" s="132" t="s">
        <v>5</v>
      </c>
      <c r="BC18" s="166">
        <v>2</v>
      </c>
      <c r="BE18" s="98">
        <v>8</v>
      </c>
      <c r="BF18" s="98">
        <f t="shared" si="4"/>
        <v>2017</v>
      </c>
      <c r="BG18" s="99" t="s">
        <v>93</v>
      </c>
    </row>
    <row r="19" spans="1:60" ht="14.4" hidden="1" outlineLevel="1" thickBot="1">
      <c r="A19" s="144"/>
      <c r="B19" s="145" t="s">
        <v>94</v>
      </c>
      <c r="C19" s="146" t="s">
        <v>95</v>
      </c>
      <c r="D19" s="147" t="s">
        <v>96</v>
      </c>
      <c r="E19" s="148">
        <f>$Q$5</f>
        <v>2024</v>
      </c>
      <c r="F19" s="149">
        <v>0</v>
      </c>
      <c r="G19" s="150">
        <v>0</v>
      </c>
      <c r="H19" s="150">
        <v>0</v>
      </c>
      <c r="I19" s="150">
        <v>17.657</v>
      </c>
      <c r="J19" s="150">
        <v>0</v>
      </c>
      <c r="K19" s="150">
        <v>0</v>
      </c>
      <c r="L19" s="150">
        <v>25.012</v>
      </c>
      <c r="M19" s="150">
        <v>9.4109999999999996</v>
      </c>
      <c r="N19" s="150">
        <v>58.12</v>
      </c>
      <c r="O19" s="150">
        <v>28.96</v>
      </c>
      <c r="P19" s="150">
        <v>79.444000000000003</v>
      </c>
      <c r="Q19" s="150">
        <v>1307.1120000000001</v>
      </c>
      <c r="R19" s="150">
        <v>0</v>
      </c>
      <c r="S19" s="150">
        <v>0</v>
      </c>
      <c r="T19" s="150">
        <v>0</v>
      </c>
      <c r="U19" s="150">
        <v>0</v>
      </c>
      <c r="V19" s="150">
        <v>0</v>
      </c>
      <c r="W19" s="150">
        <v>0</v>
      </c>
      <c r="X19" s="150">
        <v>47.286999999999999</v>
      </c>
      <c r="Y19" s="150">
        <v>28.776999999999997</v>
      </c>
      <c r="Z19" s="150">
        <v>7380.6790000000001</v>
      </c>
      <c r="AA19" s="150">
        <v>0</v>
      </c>
      <c r="AB19" s="150">
        <v>0</v>
      </c>
      <c r="AC19" s="150">
        <v>0</v>
      </c>
      <c r="AD19" s="150">
        <v>0</v>
      </c>
      <c r="AE19" s="150">
        <v>0</v>
      </c>
      <c r="AF19" s="150">
        <v>0</v>
      </c>
      <c r="AG19" s="151"/>
      <c r="AH19" s="152">
        <f t="shared" si="1"/>
        <v>8982.4590000000007</v>
      </c>
      <c r="AI19" s="153"/>
      <c r="AJ19" s="153"/>
      <c r="AK19" s="153"/>
      <c r="AL19" s="154"/>
      <c r="AM19" s="155" t="str">
        <f t="shared" si="2"/>
        <v>++</v>
      </c>
      <c r="AN19" s="8"/>
      <c r="AO19" s="8"/>
      <c r="BA19"/>
      <c r="BB19" s="96" t="s">
        <v>97</v>
      </c>
      <c r="BC19" s="97">
        <f>VLOOKUP($K$6,$BB$20:$BC$21,2,0)</f>
        <v>8</v>
      </c>
      <c r="BE19" s="98">
        <v>9</v>
      </c>
      <c r="BF19" s="98">
        <f t="shared" si="4"/>
        <v>2018</v>
      </c>
      <c r="BG19" s="99" t="s">
        <v>98</v>
      </c>
    </row>
    <row r="20" spans="1:60" ht="14.4" hidden="1" outlineLevel="1" thickBot="1">
      <c r="A20" s="144"/>
      <c r="B20" s="156"/>
      <c r="C20" s="157"/>
      <c r="D20" s="136" t="s">
        <v>96</v>
      </c>
      <c r="E20" s="158">
        <f>E19-1</f>
        <v>2023</v>
      </c>
      <c r="F20" s="159">
        <v>0</v>
      </c>
      <c r="G20" s="160">
        <v>0</v>
      </c>
      <c r="H20" s="160">
        <v>0</v>
      </c>
      <c r="I20" s="160">
        <v>17.59</v>
      </c>
      <c r="J20" s="160">
        <v>0</v>
      </c>
      <c r="K20" s="160">
        <v>0</v>
      </c>
      <c r="L20" s="160">
        <v>0</v>
      </c>
      <c r="M20" s="160">
        <v>0.36199999999999999</v>
      </c>
      <c r="N20" s="160">
        <v>2.9619999999999997</v>
      </c>
      <c r="O20" s="160">
        <v>4.1520000000000001</v>
      </c>
      <c r="P20" s="160">
        <v>42.188000000000002</v>
      </c>
      <c r="Q20" s="160">
        <v>0.129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1.7999999999999999E-2</v>
      </c>
      <c r="X20" s="160">
        <v>52.162999999999997</v>
      </c>
      <c r="Y20" s="160">
        <v>0</v>
      </c>
      <c r="Z20" s="160">
        <v>319.291</v>
      </c>
      <c r="AA20" s="160">
        <v>0</v>
      </c>
      <c r="AB20" s="160">
        <v>0</v>
      </c>
      <c r="AC20" s="160">
        <v>150.59299999999999</v>
      </c>
      <c r="AD20" s="160">
        <v>0</v>
      </c>
      <c r="AE20" s="160">
        <v>0</v>
      </c>
      <c r="AF20" s="160">
        <v>0</v>
      </c>
      <c r="AG20" s="161"/>
      <c r="AH20" s="162">
        <f t="shared" si="1"/>
        <v>589.44799999999998</v>
      </c>
      <c r="AI20" s="163"/>
      <c r="AJ20" s="163"/>
      <c r="AK20" s="163"/>
      <c r="AL20" s="164"/>
      <c r="AM20" s="165"/>
      <c r="AN20" s="8"/>
      <c r="AO20" s="8"/>
      <c r="BA20"/>
      <c r="BB20" s="111" t="s">
        <v>99</v>
      </c>
      <c r="BC20" s="112">
        <v>8</v>
      </c>
      <c r="BE20" s="98">
        <v>10</v>
      </c>
      <c r="BF20" s="98">
        <f t="shared" si="4"/>
        <v>2019</v>
      </c>
      <c r="BG20" s="99" t="s">
        <v>100</v>
      </c>
    </row>
    <row r="21" spans="1:60" ht="14.4" hidden="1" outlineLevel="1" thickBot="1">
      <c r="A21" s="144"/>
      <c r="B21" s="145" t="s">
        <v>101</v>
      </c>
      <c r="C21" s="146" t="s">
        <v>102</v>
      </c>
      <c r="D21" s="147" t="s">
        <v>103</v>
      </c>
      <c r="E21" s="148">
        <f>$Q$5</f>
        <v>2024</v>
      </c>
      <c r="F21" s="149">
        <v>307.26599999999996</v>
      </c>
      <c r="G21" s="150">
        <v>0</v>
      </c>
      <c r="H21" s="150">
        <v>0</v>
      </c>
      <c r="I21" s="150">
        <v>0</v>
      </c>
      <c r="J21" s="150">
        <v>671.80600000000004</v>
      </c>
      <c r="K21" s="150">
        <v>0</v>
      </c>
      <c r="L21" s="150">
        <v>81.185000000000002</v>
      </c>
      <c r="M21" s="150">
        <v>0</v>
      </c>
      <c r="N21" s="150">
        <v>294.16199999999998</v>
      </c>
      <c r="O21" s="150">
        <v>33.042999999999999</v>
      </c>
      <c r="P21" s="150">
        <v>886.13</v>
      </c>
      <c r="Q21" s="150">
        <v>1089.857</v>
      </c>
      <c r="R21" s="150">
        <v>0</v>
      </c>
      <c r="S21" s="150">
        <v>0</v>
      </c>
      <c r="T21" s="150">
        <v>0</v>
      </c>
      <c r="U21" s="150">
        <v>0</v>
      </c>
      <c r="V21" s="150">
        <v>0</v>
      </c>
      <c r="W21" s="150">
        <v>0</v>
      </c>
      <c r="X21" s="150">
        <v>1126.877</v>
      </c>
      <c r="Y21" s="150">
        <v>519.404</v>
      </c>
      <c r="Z21" s="150">
        <v>418.71600000000001</v>
      </c>
      <c r="AA21" s="150">
        <v>0</v>
      </c>
      <c r="AB21" s="150">
        <v>0</v>
      </c>
      <c r="AC21" s="150">
        <v>8.4949999999999992</v>
      </c>
      <c r="AD21" s="150">
        <v>0</v>
      </c>
      <c r="AE21" s="150">
        <v>0</v>
      </c>
      <c r="AF21" s="150">
        <v>0</v>
      </c>
      <c r="AG21" s="151"/>
      <c r="AH21" s="152">
        <f t="shared" si="1"/>
        <v>5436.9409999999998</v>
      </c>
      <c r="AI21" s="153"/>
      <c r="AJ21" s="153"/>
      <c r="AK21" s="153"/>
      <c r="AL21" s="154"/>
      <c r="AM21" s="155">
        <f t="shared" si="2"/>
        <v>0.38324421992524238</v>
      </c>
      <c r="AN21" s="8"/>
      <c r="AO21" s="8"/>
      <c r="BA21"/>
      <c r="BB21" s="132" t="s">
        <v>8</v>
      </c>
      <c r="BC21" s="166">
        <v>9</v>
      </c>
      <c r="BE21" s="98">
        <v>11</v>
      </c>
      <c r="BF21" s="98">
        <f t="shared" si="4"/>
        <v>2020</v>
      </c>
      <c r="BG21" s="99" t="s">
        <v>104</v>
      </c>
    </row>
    <row r="22" spans="1:60" ht="14.4" hidden="1" outlineLevel="1" thickBot="1">
      <c r="A22" s="144"/>
      <c r="B22" s="156"/>
      <c r="C22" s="157"/>
      <c r="D22" s="136" t="s">
        <v>103</v>
      </c>
      <c r="E22" s="158">
        <f>E21-1</f>
        <v>2023</v>
      </c>
      <c r="F22" s="159">
        <v>166.13799999999998</v>
      </c>
      <c r="G22" s="160">
        <v>0</v>
      </c>
      <c r="H22" s="160">
        <v>0</v>
      </c>
      <c r="I22" s="160">
        <v>0</v>
      </c>
      <c r="J22" s="160">
        <v>483.62200000000001</v>
      </c>
      <c r="K22" s="160">
        <v>0</v>
      </c>
      <c r="L22" s="160">
        <v>1.619</v>
      </c>
      <c r="M22" s="160">
        <v>0</v>
      </c>
      <c r="N22" s="160">
        <v>141.125</v>
      </c>
      <c r="O22" s="160">
        <v>0.50700000000000001</v>
      </c>
      <c r="P22" s="160">
        <v>919.76599999999996</v>
      </c>
      <c r="Q22" s="160">
        <v>0.39300000000000002</v>
      </c>
      <c r="R22" s="160">
        <v>0</v>
      </c>
      <c r="S22" s="160">
        <v>0</v>
      </c>
      <c r="T22" s="160">
        <v>0</v>
      </c>
      <c r="U22" s="160">
        <v>0</v>
      </c>
      <c r="V22" s="160">
        <v>0</v>
      </c>
      <c r="W22" s="160">
        <v>0</v>
      </c>
      <c r="X22" s="160">
        <v>948.83500000000004</v>
      </c>
      <c r="Y22" s="160">
        <v>331.983</v>
      </c>
      <c r="Z22" s="160">
        <v>307.32600000000002</v>
      </c>
      <c r="AA22" s="160">
        <v>0</v>
      </c>
      <c r="AB22" s="160">
        <v>0</v>
      </c>
      <c r="AC22" s="160">
        <v>629.25800000000004</v>
      </c>
      <c r="AD22" s="160">
        <v>0</v>
      </c>
      <c r="AE22" s="160">
        <v>0</v>
      </c>
      <c r="AF22" s="160">
        <v>0</v>
      </c>
      <c r="AG22" s="161"/>
      <c r="AH22" s="162">
        <f t="shared" si="1"/>
        <v>3930.5720000000001</v>
      </c>
      <c r="AI22" s="163"/>
      <c r="AJ22" s="163"/>
      <c r="AK22" s="163"/>
      <c r="AL22" s="164"/>
      <c r="AM22" s="165"/>
      <c r="AN22" s="8"/>
      <c r="AO22" s="8"/>
      <c r="BA22"/>
      <c r="BC22" s="167"/>
      <c r="BE22" s="98">
        <v>12</v>
      </c>
      <c r="BF22" s="98">
        <f t="shared" si="4"/>
        <v>2021</v>
      </c>
      <c r="BG22" s="99" t="s">
        <v>105</v>
      </c>
    </row>
    <row r="23" spans="1:60" ht="14.4" hidden="1" outlineLevel="1" thickBot="1">
      <c r="A23" s="144"/>
      <c r="B23" s="145" t="s">
        <v>106</v>
      </c>
      <c r="C23" s="146" t="s">
        <v>107</v>
      </c>
      <c r="D23" s="147" t="s">
        <v>108</v>
      </c>
      <c r="E23" s="148">
        <f>$Q$5</f>
        <v>2024</v>
      </c>
      <c r="F23" s="149">
        <v>22.347999999999999</v>
      </c>
      <c r="G23" s="150">
        <v>0</v>
      </c>
      <c r="H23" s="150">
        <v>0</v>
      </c>
      <c r="I23" s="150">
        <v>0</v>
      </c>
      <c r="J23" s="150">
        <v>253.21099999999998</v>
      </c>
      <c r="K23" s="150">
        <v>0</v>
      </c>
      <c r="L23" s="150">
        <v>368.27800000000002</v>
      </c>
      <c r="M23" s="150">
        <v>0.312</v>
      </c>
      <c r="N23" s="150">
        <v>116.19800000000001</v>
      </c>
      <c r="O23" s="150">
        <v>48.161999999999999</v>
      </c>
      <c r="P23" s="150">
        <v>0</v>
      </c>
      <c r="Q23" s="150">
        <v>121.053</v>
      </c>
      <c r="R23" s="150">
        <v>0</v>
      </c>
      <c r="S23" s="150">
        <v>0</v>
      </c>
      <c r="T23" s="150">
        <v>0</v>
      </c>
      <c r="U23" s="150">
        <v>0</v>
      </c>
      <c r="V23" s="150">
        <v>0</v>
      </c>
      <c r="W23" s="150">
        <v>0</v>
      </c>
      <c r="X23" s="150">
        <v>44.430999999999997</v>
      </c>
      <c r="Y23" s="150">
        <v>23.009999999999998</v>
      </c>
      <c r="Z23" s="150">
        <v>2.3370000000000002</v>
      </c>
      <c r="AA23" s="150">
        <v>0</v>
      </c>
      <c r="AB23" s="150">
        <v>0</v>
      </c>
      <c r="AC23" s="150">
        <v>0</v>
      </c>
      <c r="AD23" s="150">
        <v>0</v>
      </c>
      <c r="AE23" s="150">
        <v>0</v>
      </c>
      <c r="AF23" s="150">
        <v>0</v>
      </c>
      <c r="AG23" s="151"/>
      <c r="AH23" s="152">
        <f t="shared" si="1"/>
        <v>999.34</v>
      </c>
      <c r="AI23" s="153"/>
      <c r="AJ23" s="153"/>
      <c r="AK23" s="153"/>
      <c r="AL23" s="154"/>
      <c r="AM23" s="155">
        <f t="shared" si="2"/>
        <v>0.85118841428060699</v>
      </c>
      <c r="AN23" s="8"/>
      <c r="AO23" s="8"/>
      <c r="BA23"/>
      <c r="BC23" s="167"/>
      <c r="BF23" s="98">
        <f t="shared" si="4"/>
        <v>2022</v>
      </c>
    </row>
    <row r="24" spans="1:60" ht="14.4" hidden="1" outlineLevel="1" thickBot="1">
      <c r="A24" s="144"/>
      <c r="B24" s="156"/>
      <c r="C24" s="157"/>
      <c r="D24" s="136" t="s">
        <v>108</v>
      </c>
      <c r="E24" s="158">
        <f>E23-1</f>
        <v>2023</v>
      </c>
      <c r="F24" s="159">
        <v>15.51</v>
      </c>
      <c r="G24" s="160">
        <v>0</v>
      </c>
      <c r="H24" s="160">
        <v>0</v>
      </c>
      <c r="I24" s="160">
        <v>54.094999999999999</v>
      </c>
      <c r="J24" s="160">
        <v>169.67599999999999</v>
      </c>
      <c r="K24" s="160">
        <v>0</v>
      </c>
      <c r="L24" s="160">
        <v>207.62900000000002</v>
      </c>
      <c r="M24" s="160">
        <v>0</v>
      </c>
      <c r="N24" s="160">
        <v>16.728999999999999</v>
      </c>
      <c r="O24" s="160">
        <v>2.335</v>
      </c>
      <c r="P24" s="160">
        <v>0</v>
      </c>
      <c r="Q24" s="160">
        <v>2.48</v>
      </c>
      <c r="R24" s="160">
        <v>0</v>
      </c>
      <c r="S24" s="160">
        <v>0</v>
      </c>
      <c r="T24" s="160">
        <v>0</v>
      </c>
      <c r="U24" s="160">
        <v>4.9000000000000002E-2</v>
      </c>
      <c r="V24" s="160">
        <v>0</v>
      </c>
      <c r="W24" s="160">
        <v>0</v>
      </c>
      <c r="X24" s="160">
        <v>37.728999999999999</v>
      </c>
      <c r="Y24" s="160">
        <v>14.553000000000001</v>
      </c>
      <c r="Z24" s="160">
        <v>1.5870000000000002</v>
      </c>
      <c r="AA24" s="160">
        <v>0</v>
      </c>
      <c r="AB24" s="160">
        <v>0</v>
      </c>
      <c r="AC24" s="160">
        <v>17.465</v>
      </c>
      <c r="AD24" s="160">
        <v>0</v>
      </c>
      <c r="AE24" s="160">
        <v>0</v>
      </c>
      <c r="AF24" s="160">
        <v>0</v>
      </c>
      <c r="AG24" s="161"/>
      <c r="AH24" s="162">
        <f t="shared" si="1"/>
        <v>539.83699999999999</v>
      </c>
      <c r="AI24" s="163"/>
      <c r="AJ24" s="163"/>
      <c r="AK24" s="163"/>
      <c r="AL24" s="164"/>
      <c r="AM24" s="165"/>
      <c r="AN24" s="8"/>
      <c r="AO24" s="8"/>
      <c r="BA24"/>
      <c r="BC24" s="167"/>
      <c r="BF24" s="98">
        <f t="shared" si="4"/>
        <v>2023</v>
      </c>
    </row>
    <row r="25" spans="1:60" ht="14.4" hidden="1" outlineLevel="1" thickBot="1">
      <c r="A25" s="144"/>
      <c r="B25" s="145" t="s">
        <v>109</v>
      </c>
      <c r="C25" s="146" t="s">
        <v>110</v>
      </c>
      <c r="D25" s="147" t="s">
        <v>111</v>
      </c>
      <c r="E25" s="148">
        <f>$Q$5</f>
        <v>2024</v>
      </c>
      <c r="F25" s="149">
        <v>16.981000000000002</v>
      </c>
      <c r="G25" s="150">
        <v>0.85499999999999998</v>
      </c>
      <c r="H25" s="150">
        <v>0</v>
      </c>
      <c r="I25" s="150">
        <v>8.0510000000000002</v>
      </c>
      <c r="J25" s="150">
        <v>49.143000000000001</v>
      </c>
      <c r="K25" s="150">
        <v>0</v>
      </c>
      <c r="L25" s="150">
        <v>455.99099999999999</v>
      </c>
      <c r="M25" s="150">
        <v>20.114000000000001</v>
      </c>
      <c r="N25" s="150">
        <v>84.915000000000006</v>
      </c>
      <c r="O25" s="150">
        <v>112.104</v>
      </c>
      <c r="P25" s="150">
        <v>43.106999999999999</v>
      </c>
      <c r="Q25" s="150">
        <v>487.83800000000002</v>
      </c>
      <c r="R25" s="150">
        <v>0</v>
      </c>
      <c r="S25" s="150">
        <v>0</v>
      </c>
      <c r="T25" s="150">
        <v>0</v>
      </c>
      <c r="U25" s="150">
        <v>1.4E-2</v>
      </c>
      <c r="V25" s="150">
        <v>0</v>
      </c>
      <c r="W25" s="150">
        <v>0</v>
      </c>
      <c r="X25" s="150">
        <v>393.70100000000002</v>
      </c>
      <c r="Y25" s="150">
        <v>99.314999999999998</v>
      </c>
      <c r="Z25" s="150">
        <v>483.17899999999997</v>
      </c>
      <c r="AA25" s="150">
        <v>0</v>
      </c>
      <c r="AB25" s="150">
        <v>0</v>
      </c>
      <c r="AC25" s="150">
        <v>0</v>
      </c>
      <c r="AD25" s="150">
        <v>0</v>
      </c>
      <c r="AE25" s="150">
        <v>0</v>
      </c>
      <c r="AF25" s="150">
        <v>0</v>
      </c>
      <c r="AG25" s="151"/>
      <c r="AH25" s="152">
        <f t="shared" si="1"/>
        <v>2255.308</v>
      </c>
      <c r="AI25" s="153"/>
      <c r="AJ25" s="153"/>
      <c r="AK25" s="153"/>
      <c r="AL25" s="154"/>
      <c r="AM25" s="155">
        <f t="shared" si="2"/>
        <v>7.0731249925818585E-2</v>
      </c>
      <c r="AN25" s="8"/>
      <c r="AO25" s="8"/>
      <c r="BA25"/>
      <c r="BC25" s="167"/>
      <c r="BF25" s="98">
        <f t="shared" si="4"/>
        <v>2024</v>
      </c>
      <c r="BH25" s="168"/>
    </row>
    <row r="26" spans="1:60" ht="14.4" hidden="1" outlineLevel="1" thickBot="1">
      <c r="A26" s="144"/>
      <c r="B26" s="156"/>
      <c r="C26" s="157"/>
      <c r="D26" s="136" t="s">
        <v>111</v>
      </c>
      <c r="E26" s="158">
        <f>E25-1</f>
        <v>2023</v>
      </c>
      <c r="F26" s="159">
        <v>38.125</v>
      </c>
      <c r="G26" s="160">
        <v>5.8999999999999997E-2</v>
      </c>
      <c r="H26" s="160">
        <v>0</v>
      </c>
      <c r="I26" s="160">
        <v>5.7919999999999998</v>
      </c>
      <c r="J26" s="160">
        <v>11.657</v>
      </c>
      <c r="K26" s="160">
        <v>0</v>
      </c>
      <c r="L26" s="160">
        <v>498.43600000000004</v>
      </c>
      <c r="M26" s="160">
        <v>10.219000000000001</v>
      </c>
      <c r="N26" s="160">
        <v>85.757000000000005</v>
      </c>
      <c r="O26" s="160">
        <v>127.077</v>
      </c>
      <c r="P26" s="160">
        <v>69.647999999999996</v>
      </c>
      <c r="Q26" s="160">
        <v>24.021999999999998</v>
      </c>
      <c r="R26" s="160">
        <v>0</v>
      </c>
      <c r="S26" s="160">
        <v>4.0000000000000001E-3</v>
      </c>
      <c r="T26" s="160">
        <v>0</v>
      </c>
      <c r="U26" s="160">
        <v>1.0999999999999999E-2</v>
      </c>
      <c r="V26" s="160">
        <v>5.7000000000000002E-2</v>
      </c>
      <c r="W26" s="160">
        <v>0.05</v>
      </c>
      <c r="X26" s="160">
        <v>418.71100000000001</v>
      </c>
      <c r="Y26" s="160">
        <v>47.861000000000004</v>
      </c>
      <c r="Z26" s="160">
        <v>447.54399999999998</v>
      </c>
      <c r="AA26" s="160">
        <v>0</v>
      </c>
      <c r="AB26" s="160">
        <v>0.20799999999999999</v>
      </c>
      <c r="AC26" s="160">
        <v>321.08699999999999</v>
      </c>
      <c r="AD26" s="160">
        <v>0</v>
      </c>
      <c r="AE26" s="160">
        <v>0</v>
      </c>
      <c r="AF26" s="160">
        <v>0</v>
      </c>
      <c r="AG26" s="161"/>
      <c r="AH26" s="162">
        <f t="shared" si="1"/>
        <v>2106.3250000000003</v>
      </c>
      <c r="AI26" s="163"/>
      <c r="AJ26" s="163"/>
      <c r="AK26" s="163"/>
      <c r="AL26" s="164"/>
      <c r="AM26" s="165"/>
      <c r="AN26" s="8"/>
      <c r="AO26" s="8"/>
      <c r="BA26"/>
      <c r="BC26" s="167"/>
      <c r="BF26" s="98">
        <f t="shared" si="4"/>
        <v>2025</v>
      </c>
    </row>
    <row r="27" spans="1:60" ht="14.4" hidden="1" outlineLevel="1" thickBot="1">
      <c r="A27" s="144"/>
      <c r="B27" s="145" t="s">
        <v>112</v>
      </c>
      <c r="C27" s="146" t="s">
        <v>113</v>
      </c>
      <c r="D27" s="147" t="s">
        <v>114</v>
      </c>
      <c r="E27" s="148">
        <f>$Q$5</f>
        <v>2024</v>
      </c>
      <c r="F27" s="149">
        <v>38.398000000000003</v>
      </c>
      <c r="G27" s="150">
        <v>5.0470000000000006</v>
      </c>
      <c r="H27" s="150">
        <v>0</v>
      </c>
      <c r="I27" s="150">
        <v>83.419999999999987</v>
      </c>
      <c r="J27" s="150">
        <v>126.625</v>
      </c>
      <c r="K27" s="150">
        <v>2.282</v>
      </c>
      <c r="L27" s="150">
        <v>18909.393</v>
      </c>
      <c r="M27" s="150">
        <v>4.2530000000000001</v>
      </c>
      <c r="N27" s="150">
        <v>293.12400000000002</v>
      </c>
      <c r="O27" s="150">
        <v>401.71899999999999</v>
      </c>
      <c r="P27" s="150">
        <v>2.0150000000000001</v>
      </c>
      <c r="Q27" s="150">
        <v>255.46500000000003</v>
      </c>
      <c r="R27" s="150">
        <v>0</v>
      </c>
      <c r="S27" s="150">
        <v>5.0000000000000001E-3</v>
      </c>
      <c r="T27" s="150">
        <v>3.8979999999999997</v>
      </c>
      <c r="U27" s="150">
        <v>0.34099999999999997</v>
      </c>
      <c r="V27" s="150">
        <v>0</v>
      </c>
      <c r="W27" s="150">
        <v>0</v>
      </c>
      <c r="X27" s="150">
        <v>1318.5630000000001</v>
      </c>
      <c r="Y27" s="150">
        <v>151.54399999999998</v>
      </c>
      <c r="Z27" s="150">
        <v>3547.9080000000004</v>
      </c>
      <c r="AA27" s="150">
        <v>130.012</v>
      </c>
      <c r="AB27" s="150">
        <v>20.437999999999999</v>
      </c>
      <c r="AC27" s="150">
        <v>0</v>
      </c>
      <c r="AD27" s="150">
        <v>0</v>
      </c>
      <c r="AE27" s="150">
        <v>0</v>
      </c>
      <c r="AF27" s="150">
        <v>33.082000000000001</v>
      </c>
      <c r="AG27" s="151"/>
      <c r="AH27" s="152">
        <f t="shared" si="1"/>
        <v>25327.531999999999</v>
      </c>
      <c r="AI27" s="153"/>
      <c r="AJ27" s="153"/>
      <c r="AK27" s="153"/>
      <c r="AL27" s="154"/>
      <c r="AM27" s="155">
        <f t="shared" si="2"/>
        <v>8.5277811057731467E-2</v>
      </c>
      <c r="AN27" s="8"/>
      <c r="AO27" s="8"/>
      <c r="BA27"/>
      <c r="BC27" s="167"/>
      <c r="BF27" s="98">
        <f t="shared" si="4"/>
        <v>2026</v>
      </c>
    </row>
    <row r="28" spans="1:60" ht="14.4" hidden="1" outlineLevel="1" thickBot="1">
      <c r="A28" s="169"/>
      <c r="B28" s="156"/>
      <c r="C28" s="157"/>
      <c r="D28" s="136" t="s">
        <v>114</v>
      </c>
      <c r="E28" s="158">
        <f>E27-1</f>
        <v>2023</v>
      </c>
      <c r="F28" s="170">
        <v>28.362000000000002</v>
      </c>
      <c r="G28" s="171">
        <v>0.54</v>
      </c>
      <c r="H28" s="171">
        <v>0</v>
      </c>
      <c r="I28" s="171">
        <v>92.221000000000004</v>
      </c>
      <c r="J28" s="171">
        <v>82.644000000000005</v>
      </c>
      <c r="K28" s="171">
        <v>1.7710000000000001</v>
      </c>
      <c r="L28" s="171">
        <v>17656.016</v>
      </c>
      <c r="M28" s="171">
        <v>1.613</v>
      </c>
      <c r="N28" s="171">
        <v>272.41300000000001</v>
      </c>
      <c r="O28" s="171">
        <v>410.63800000000003</v>
      </c>
      <c r="P28" s="171">
        <v>2.883</v>
      </c>
      <c r="Q28" s="171">
        <v>73.153999999999996</v>
      </c>
      <c r="R28" s="171">
        <v>0</v>
      </c>
      <c r="S28" s="171">
        <v>0</v>
      </c>
      <c r="T28" s="171">
        <v>4.3260000000000005</v>
      </c>
      <c r="U28" s="171">
        <v>0.63300000000000001</v>
      </c>
      <c r="V28" s="171">
        <v>0.308</v>
      </c>
      <c r="W28" s="171">
        <v>0</v>
      </c>
      <c r="X28" s="171">
        <v>1380.5439999999999</v>
      </c>
      <c r="Y28" s="171">
        <v>150.69299999999998</v>
      </c>
      <c r="Z28" s="171">
        <v>3004.5650000000001</v>
      </c>
      <c r="AA28" s="171">
        <v>150.023</v>
      </c>
      <c r="AB28" s="171">
        <v>6.0999999999999999E-2</v>
      </c>
      <c r="AC28" s="171">
        <v>16.654</v>
      </c>
      <c r="AD28" s="171">
        <v>0</v>
      </c>
      <c r="AE28" s="171">
        <v>0</v>
      </c>
      <c r="AF28" s="171">
        <v>7.3100000000000005</v>
      </c>
      <c r="AG28" s="172"/>
      <c r="AH28" s="162">
        <f t="shared" si="1"/>
        <v>23337.372000000007</v>
      </c>
      <c r="AI28" s="163"/>
      <c r="AJ28" s="163"/>
      <c r="AK28" s="163"/>
      <c r="AL28" s="164"/>
      <c r="AM28" s="165"/>
      <c r="AN28" s="8"/>
      <c r="AO28" s="8"/>
      <c r="BA28"/>
      <c r="BC28" s="167"/>
      <c r="BF28" s="98">
        <f t="shared" si="4"/>
        <v>2027</v>
      </c>
    </row>
    <row r="29" spans="1:60" s="95" customFormat="1" ht="13.8" collapsed="1">
      <c r="A29" s="173" t="s">
        <v>115</v>
      </c>
      <c r="B29" s="123" t="s">
        <v>116</v>
      </c>
      <c r="C29" s="123"/>
      <c r="D29" s="124"/>
      <c r="E29" s="174">
        <f>$Q$5</f>
        <v>2024</v>
      </c>
      <c r="F29" s="125">
        <f t="shared" ref="F29:AF30" si="5">F31+F33+F35+F37+F39+F41+F43+F45</f>
        <v>526.86500000000001</v>
      </c>
      <c r="G29" s="126">
        <f t="shared" si="5"/>
        <v>6.4509999999999996</v>
      </c>
      <c r="H29" s="126">
        <f t="shared" si="5"/>
        <v>0</v>
      </c>
      <c r="I29" s="126">
        <f t="shared" si="5"/>
        <v>622.92599999999993</v>
      </c>
      <c r="J29" s="126">
        <f t="shared" si="5"/>
        <v>632.55799999999999</v>
      </c>
      <c r="K29" s="126">
        <f t="shared" si="5"/>
        <v>0.67900000000000005</v>
      </c>
      <c r="L29" s="126">
        <f t="shared" si="5"/>
        <v>14415.932000000001</v>
      </c>
      <c r="M29" s="126">
        <f t="shared" si="5"/>
        <v>24.319000000000003</v>
      </c>
      <c r="N29" s="126">
        <f t="shared" si="5"/>
        <v>1292.165</v>
      </c>
      <c r="O29" s="126">
        <f t="shared" si="5"/>
        <v>327.89099999999996</v>
      </c>
      <c r="P29" s="126">
        <f t="shared" si="5"/>
        <v>264.58799999999997</v>
      </c>
      <c r="Q29" s="126">
        <f t="shared" si="5"/>
        <v>1110.482</v>
      </c>
      <c r="R29" s="126">
        <f t="shared" si="5"/>
        <v>14</v>
      </c>
      <c r="S29" s="126">
        <f t="shared" si="5"/>
        <v>0</v>
      </c>
      <c r="T29" s="126">
        <f t="shared" si="5"/>
        <v>395.69200000000001</v>
      </c>
      <c r="U29" s="126">
        <f t="shared" si="5"/>
        <v>0.12400000000000001</v>
      </c>
      <c r="V29" s="126">
        <f t="shared" si="5"/>
        <v>43.125</v>
      </c>
      <c r="W29" s="126">
        <f t="shared" si="5"/>
        <v>0</v>
      </c>
      <c r="X29" s="126">
        <f t="shared" si="5"/>
        <v>2623.2190000000001</v>
      </c>
      <c r="Y29" s="126">
        <f t="shared" si="5"/>
        <v>173.726</v>
      </c>
      <c r="Z29" s="126">
        <f t="shared" si="5"/>
        <v>2324.0529999999999</v>
      </c>
      <c r="AA29" s="126">
        <f t="shared" si="5"/>
        <v>37.120999999999995</v>
      </c>
      <c r="AB29" s="126">
        <f t="shared" si="5"/>
        <v>4.1419999999999995</v>
      </c>
      <c r="AC29" s="126">
        <f t="shared" si="5"/>
        <v>12.003000000000002</v>
      </c>
      <c r="AD29" s="126">
        <f t="shared" si="5"/>
        <v>0</v>
      </c>
      <c r="AE29" s="126">
        <f t="shared" si="5"/>
        <v>0</v>
      </c>
      <c r="AF29" s="126">
        <f t="shared" si="5"/>
        <v>0.18100000000000002</v>
      </c>
      <c r="AG29" s="127"/>
      <c r="AH29" s="128">
        <f t="shared" si="1"/>
        <v>24852.241999999998</v>
      </c>
      <c r="AI29" s="129"/>
      <c r="AJ29" s="129"/>
      <c r="AK29" s="129"/>
      <c r="AL29" s="130"/>
      <c r="AM29" s="131">
        <f t="shared" si="2"/>
        <v>7.1438265545792135E-2</v>
      </c>
      <c r="AN29" s="587"/>
      <c r="AO29" s="587"/>
      <c r="BB29" s="99"/>
      <c r="BC29" s="99"/>
      <c r="BF29" s="98"/>
    </row>
    <row r="30" spans="1:60" s="95" customFormat="1" ht="14.4" thickBot="1">
      <c r="A30" s="175"/>
      <c r="B30" s="135"/>
      <c r="C30" s="135"/>
      <c r="D30" s="136"/>
      <c r="E30" s="176">
        <f>E29-1</f>
        <v>2023</v>
      </c>
      <c r="F30" s="137">
        <f t="shared" si="5"/>
        <v>462.16300000000001</v>
      </c>
      <c r="G30" s="138">
        <f t="shared" si="5"/>
        <v>1.0589999999999999</v>
      </c>
      <c r="H30" s="138">
        <f t="shared" si="5"/>
        <v>0</v>
      </c>
      <c r="I30" s="138">
        <f t="shared" si="5"/>
        <v>478.721</v>
      </c>
      <c r="J30" s="138">
        <f t="shared" si="5"/>
        <v>1862.3240000000001</v>
      </c>
      <c r="K30" s="138">
        <f t="shared" si="5"/>
        <v>2.2280000000000002</v>
      </c>
      <c r="L30" s="138">
        <f t="shared" si="5"/>
        <v>11487.483999999999</v>
      </c>
      <c r="M30" s="138">
        <f t="shared" si="5"/>
        <v>13.925000000000001</v>
      </c>
      <c r="N30" s="138">
        <f t="shared" si="5"/>
        <v>2095.027</v>
      </c>
      <c r="O30" s="138">
        <f t="shared" si="5"/>
        <v>267.60399999999998</v>
      </c>
      <c r="P30" s="138">
        <f t="shared" si="5"/>
        <v>84.988</v>
      </c>
      <c r="Q30" s="138">
        <f t="shared" si="5"/>
        <v>773.46399999999994</v>
      </c>
      <c r="R30" s="138">
        <f t="shared" si="5"/>
        <v>0</v>
      </c>
      <c r="S30" s="138">
        <f t="shared" si="5"/>
        <v>24.927</v>
      </c>
      <c r="T30" s="138">
        <f t="shared" si="5"/>
        <v>232.07900000000001</v>
      </c>
      <c r="U30" s="138">
        <f t="shared" si="5"/>
        <v>6.8000000000000005E-2</v>
      </c>
      <c r="V30" s="138">
        <f t="shared" si="5"/>
        <v>126.152</v>
      </c>
      <c r="W30" s="138">
        <f t="shared" si="5"/>
        <v>4.4999999999999998E-2</v>
      </c>
      <c r="X30" s="138">
        <f t="shared" si="5"/>
        <v>2183.6860000000001</v>
      </c>
      <c r="Y30" s="138">
        <f t="shared" si="5"/>
        <v>204.79899999999998</v>
      </c>
      <c r="Z30" s="138">
        <f t="shared" si="5"/>
        <v>2755.0060000000003</v>
      </c>
      <c r="AA30" s="138">
        <f t="shared" si="5"/>
        <v>62.341000000000001</v>
      </c>
      <c r="AB30" s="138">
        <f t="shared" si="5"/>
        <v>9.0719999999999992</v>
      </c>
      <c r="AC30" s="138">
        <f t="shared" si="5"/>
        <v>67.902000000000001</v>
      </c>
      <c r="AD30" s="138">
        <f t="shared" si="5"/>
        <v>0</v>
      </c>
      <c r="AE30" s="138">
        <f t="shared" si="5"/>
        <v>0</v>
      </c>
      <c r="AF30" s="138">
        <f t="shared" si="5"/>
        <v>0.152</v>
      </c>
      <c r="AG30" s="139"/>
      <c r="AH30" s="140">
        <f t="shared" si="1"/>
        <v>23195.215999999993</v>
      </c>
      <c r="AI30" s="141"/>
      <c r="AJ30" s="141"/>
      <c r="AK30" s="141"/>
      <c r="AL30" s="142"/>
      <c r="AM30" s="143"/>
      <c r="AN30" s="587"/>
      <c r="AO30" s="587"/>
      <c r="BB30" s="99"/>
      <c r="BC30" s="99"/>
    </row>
    <row r="31" spans="1:60" ht="14.4" hidden="1" outlineLevel="1" thickBot="1">
      <c r="A31" s="144"/>
      <c r="B31" s="145" t="s">
        <v>88</v>
      </c>
      <c r="C31" s="146" t="s">
        <v>89</v>
      </c>
      <c r="D31" s="147" t="s">
        <v>117</v>
      </c>
      <c r="E31" s="148">
        <f>$Q$5</f>
        <v>2024</v>
      </c>
      <c r="F31" s="149">
        <v>0</v>
      </c>
      <c r="G31" s="150">
        <v>0</v>
      </c>
      <c r="H31" s="150">
        <v>0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50">
        <v>0.45899999999999996</v>
      </c>
      <c r="O31" s="150">
        <v>19.044</v>
      </c>
      <c r="P31" s="150">
        <v>0</v>
      </c>
      <c r="Q31" s="150">
        <v>0.55900000000000005</v>
      </c>
      <c r="R31" s="150">
        <v>0</v>
      </c>
      <c r="S31" s="150">
        <v>0</v>
      </c>
      <c r="T31" s="150">
        <v>0</v>
      </c>
      <c r="U31" s="150">
        <v>0</v>
      </c>
      <c r="V31" s="150">
        <v>0</v>
      </c>
      <c r="W31" s="150">
        <v>0</v>
      </c>
      <c r="X31" s="150">
        <v>5.0999999999999997E-2</v>
      </c>
      <c r="Y31" s="150">
        <v>0</v>
      </c>
      <c r="Z31" s="150">
        <v>0</v>
      </c>
      <c r="AA31" s="150">
        <v>0</v>
      </c>
      <c r="AB31" s="150">
        <v>0</v>
      </c>
      <c r="AC31" s="150">
        <v>0</v>
      </c>
      <c r="AD31" s="150">
        <v>0</v>
      </c>
      <c r="AE31" s="150">
        <v>0</v>
      </c>
      <c r="AF31" s="150">
        <v>0</v>
      </c>
      <c r="AG31" s="151"/>
      <c r="AH31" s="152">
        <f t="shared" si="1"/>
        <v>20.113</v>
      </c>
      <c r="AI31" s="153"/>
      <c r="AJ31" s="153"/>
      <c r="AK31" s="153"/>
      <c r="AL31" s="154"/>
      <c r="AM31" s="155" t="str">
        <f t="shared" si="2"/>
        <v>++</v>
      </c>
      <c r="AN31" s="8"/>
      <c r="AO31" s="8"/>
      <c r="BA31"/>
      <c r="BC31" s="167"/>
    </row>
    <row r="32" spans="1:60" ht="14.4" hidden="1" outlineLevel="1" thickBot="1">
      <c r="A32" s="144"/>
      <c r="B32" s="156"/>
      <c r="C32" s="157"/>
      <c r="D32" s="177" t="s">
        <v>117</v>
      </c>
      <c r="E32" s="158">
        <f>E31-1</f>
        <v>2023</v>
      </c>
      <c r="F32" s="159">
        <v>0</v>
      </c>
      <c r="G32" s="160">
        <v>0</v>
      </c>
      <c r="H32" s="160">
        <v>0</v>
      </c>
      <c r="I32" s="160">
        <v>0</v>
      </c>
      <c r="J32" s="160">
        <v>0</v>
      </c>
      <c r="K32" s="160">
        <v>0</v>
      </c>
      <c r="L32" s="160">
        <v>0</v>
      </c>
      <c r="M32" s="160">
        <v>0</v>
      </c>
      <c r="N32" s="160">
        <v>4.0129999999999999</v>
      </c>
      <c r="O32" s="160">
        <v>0.251</v>
      </c>
      <c r="P32" s="160">
        <v>0</v>
      </c>
      <c r="Q32" s="160">
        <v>5.2959999999999994</v>
      </c>
      <c r="R32" s="160">
        <v>0</v>
      </c>
      <c r="S32" s="160">
        <v>0</v>
      </c>
      <c r="T32" s="160">
        <v>0</v>
      </c>
      <c r="U32" s="160">
        <v>0</v>
      </c>
      <c r="V32" s="160">
        <v>0</v>
      </c>
      <c r="W32" s="160">
        <v>0</v>
      </c>
      <c r="X32" s="160">
        <v>0</v>
      </c>
      <c r="Y32" s="160">
        <v>0</v>
      </c>
      <c r="Z32" s="160">
        <v>4.0000000000000001E-3</v>
      </c>
      <c r="AA32" s="160">
        <v>0</v>
      </c>
      <c r="AB32" s="160">
        <v>0</v>
      </c>
      <c r="AC32" s="160">
        <v>0</v>
      </c>
      <c r="AD32" s="160">
        <v>0</v>
      </c>
      <c r="AE32" s="160">
        <v>0</v>
      </c>
      <c r="AF32" s="160">
        <v>3.2000000000000001E-2</v>
      </c>
      <c r="AG32" s="161"/>
      <c r="AH32" s="162">
        <f t="shared" si="1"/>
        <v>9.5959999999999983</v>
      </c>
      <c r="AI32" s="163"/>
      <c r="AJ32" s="163"/>
      <c r="AK32" s="163"/>
      <c r="AL32" s="164"/>
      <c r="AM32" s="165"/>
      <c r="AN32" s="8"/>
      <c r="AO32" s="8"/>
      <c r="BA32"/>
      <c r="BC32" s="167"/>
    </row>
    <row r="33" spans="1:55" ht="14.4" hidden="1" outlineLevel="1" thickBot="1">
      <c r="A33" s="144"/>
      <c r="B33" s="145" t="s">
        <v>118</v>
      </c>
      <c r="C33" s="146" t="s">
        <v>95</v>
      </c>
      <c r="D33" s="147" t="s">
        <v>119</v>
      </c>
      <c r="E33" s="148">
        <f>$Q$5</f>
        <v>2024</v>
      </c>
      <c r="F33" s="149">
        <v>0</v>
      </c>
      <c r="G33" s="150">
        <v>0</v>
      </c>
      <c r="H33" s="150">
        <v>0</v>
      </c>
      <c r="I33" s="150">
        <v>0</v>
      </c>
      <c r="J33" s="150">
        <v>0</v>
      </c>
      <c r="K33" s="150">
        <v>0</v>
      </c>
      <c r="L33" s="150">
        <v>0</v>
      </c>
      <c r="M33" s="150">
        <v>0.11799999999999999</v>
      </c>
      <c r="N33" s="150">
        <v>7.2249999999999996</v>
      </c>
      <c r="O33" s="150">
        <v>0.24199999999999999</v>
      </c>
      <c r="P33" s="150">
        <v>0</v>
      </c>
      <c r="Q33" s="150">
        <v>2.4130000000000003</v>
      </c>
      <c r="R33" s="150">
        <v>0</v>
      </c>
      <c r="S33" s="150">
        <v>0</v>
      </c>
      <c r="T33" s="150">
        <v>0</v>
      </c>
      <c r="U33" s="150">
        <v>0</v>
      </c>
      <c r="V33" s="150">
        <v>0</v>
      </c>
      <c r="W33" s="150">
        <v>0</v>
      </c>
      <c r="X33" s="150">
        <v>0</v>
      </c>
      <c r="Y33" s="150">
        <v>0</v>
      </c>
      <c r="Z33" s="150">
        <v>0</v>
      </c>
      <c r="AA33" s="150">
        <v>0</v>
      </c>
      <c r="AB33" s="150">
        <v>0</v>
      </c>
      <c r="AC33" s="150">
        <v>0</v>
      </c>
      <c r="AD33" s="150">
        <v>0</v>
      </c>
      <c r="AE33" s="150">
        <v>0</v>
      </c>
      <c r="AF33" s="150">
        <v>0</v>
      </c>
      <c r="AG33" s="151"/>
      <c r="AH33" s="152">
        <f t="shared" si="1"/>
        <v>9.9980000000000011</v>
      </c>
      <c r="AI33" s="153"/>
      <c r="AJ33" s="153"/>
      <c r="AK33" s="153"/>
      <c r="AL33" s="154"/>
      <c r="AM33" s="155">
        <f t="shared" si="2"/>
        <v>-0.90286980006606177</v>
      </c>
      <c r="AN33" s="8"/>
      <c r="AO33" s="8"/>
      <c r="BA33"/>
      <c r="BC33" s="167"/>
    </row>
    <row r="34" spans="1:55" ht="14.4" hidden="1" outlineLevel="1" thickBot="1">
      <c r="A34" s="144"/>
      <c r="B34" s="156"/>
      <c r="C34" s="157"/>
      <c r="D34" s="136" t="s">
        <v>119</v>
      </c>
      <c r="E34" s="158">
        <f>E33-1</f>
        <v>2023</v>
      </c>
      <c r="F34" s="159">
        <v>7.7279999999999998</v>
      </c>
      <c r="G34" s="160">
        <v>0</v>
      </c>
      <c r="H34" s="160">
        <v>0</v>
      </c>
      <c r="I34" s="160">
        <v>3.0000000000000001E-3</v>
      </c>
      <c r="J34" s="160">
        <v>0</v>
      </c>
      <c r="K34" s="160">
        <v>0</v>
      </c>
      <c r="L34" s="160">
        <v>8.7799999999999994</v>
      </c>
      <c r="M34" s="160">
        <v>0</v>
      </c>
      <c r="N34" s="160">
        <v>8.98</v>
      </c>
      <c r="O34" s="160">
        <v>0</v>
      </c>
      <c r="P34" s="160">
        <v>0</v>
      </c>
      <c r="Q34" s="160">
        <v>77.442999999999998</v>
      </c>
      <c r="R34" s="160">
        <v>0</v>
      </c>
      <c r="S34" s="160">
        <v>0</v>
      </c>
      <c r="T34" s="160">
        <v>0</v>
      </c>
      <c r="U34" s="160">
        <v>0</v>
      </c>
      <c r="V34" s="160">
        <v>0</v>
      </c>
      <c r="W34" s="160">
        <v>0</v>
      </c>
      <c r="X34" s="160">
        <v>0</v>
      </c>
      <c r="Y34" s="160">
        <v>0</v>
      </c>
      <c r="Z34" s="160">
        <v>0</v>
      </c>
      <c r="AA34" s="160">
        <v>0</v>
      </c>
      <c r="AB34" s="160">
        <v>0</v>
      </c>
      <c r="AC34" s="160">
        <v>0</v>
      </c>
      <c r="AD34" s="160">
        <v>0</v>
      </c>
      <c r="AE34" s="160">
        <v>0</v>
      </c>
      <c r="AF34" s="160">
        <v>0</v>
      </c>
      <c r="AG34" s="161"/>
      <c r="AH34" s="162">
        <f t="shared" si="1"/>
        <v>102.934</v>
      </c>
      <c r="AI34" s="163"/>
      <c r="AJ34" s="163"/>
      <c r="AK34" s="163"/>
      <c r="AL34" s="164"/>
      <c r="AM34" s="165"/>
      <c r="AN34" s="8"/>
      <c r="AO34" s="8"/>
      <c r="BA34"/>
      <c r="BC34" s="167"/>
    </row>
    <row r="35" spans="1:55" ht="14.4" hidden="1" outlineLevel="1" thickBot="1">
      <c r="A35" s="144"/>
      <c r="B35" s="145" t="s">
        <v>101</v>
      </c>
      <c r="C35" s="146" t="s">
        <v>102</v>
      </c>
      <c r="D35" s="178" t="s">
        <v>120</v>
      </c>
      <c r="E35" s="148">
        <f>$Q$5</f>
        <v>2024</v>
      </c>
      <c r="F35" s="149">
        <v>26</v>
      </c>
      <c r="G35" s="150">
        <v>0</v>
      </c>
      <c r="H35" s="150">
        <v>0</v>
      </c>
      <c r="I35" s="150">
        <v>0.105</v>
      </c>
      <c r="J35" s="150">
        <v>1.2E-2</v>
      </c>
      <c r="K35" s="150">
        <v>0</v>
      </c>
      <c r="L35" s="150">
        <v>28.860000000000003</v>
      </c>
      <c r="M35" s="150">
        <v>0</v>
      </c>
      <c r="N35" s="150">
        <v>9.5540000000000003</v>
      </c>
      <c r="O35" s="150">
        <v>5.5810000000000004</v>
      </c>
      <c r="P35" s="150">
        <v>0</v>
      </c>
      <c r="Q35" s="150">
        <v>0</v>
      </c>
      <c r="R35" s="150">
        <v>0</v>
      </c>
      <c r="S35" s="150">
        <v>0</v>
      </c>
      <c r="T35" s="150">
        <v>0</v>
      </c>
      <c r="U35" s="150">
        <v>0</v>
      </c>
      <c r="V35" s="150">
        <v>0</v>
      </c>
      <c r="W35" s="150">
        <v>0</v>
      </c>
      <c r="X35" s="150">
        <v>0</v>
      </c>
      <c r="Y35" s="150">
        <v>0</v>
      </c>
      <c r="Z35" s="150">
        <v>27.323</v>
      </c>
      <c r="AA35" s="150">
        <v>0</v>
      </c>
      <c r="AB35" s="150">
        <v>0</v>
      </c>
      <c r="AC35" s="150">
        <v>0</v>
      </c>
      <c r="AD35" s="150">
        <v>0</v>
      </c>
      <c r="AE35" s="150">
        <v>0</v>
      </c>
      <c r="AF35" s="150">
        <v>0</v>
      </c>
      <c r="AG35" s="151"/>
      <c r="AH35" s="152">
        <f t="shared" si="1"/>
        <v>97.435000000000002</v>
      </c>
      <c r="AI35" s="153"/>
      <c r="AJ35" s="153"/>
      <c r="AK35" s="153"/>
      <c r="AL35" s="154"/>
      <c r="AM35" s="155">
        <f t="shared" si="2"/>
        <v>-0.60891152694490591</v>
      </c>
      <c r="AN35" s="8"/>
      <c r="AO35" s="8"/>
      <c r="BA35"/>
      <c r="BC35" s="167"/>
    </row>
    <row r="36" spans="1:55" ht="14.4" hidden="1" outlineLevel="1" thickBot="1">
      <c r="A36" s="144"/>
      <c r="B36" s="156"/>
      <c r="C36" s="157"/>
      <c r="D36" s="136" t="s">
        <v>120</v>
      </c>
      <c r="E36" s="158">
        <f>E35-1</f>
        <v>2023</v>
      </c>
      <c r="F36" s="159">
        <v>31.94</v>
      </c>
      <c r="G36" s="160">
        <v>0</v>
      </c>
      <c r="H36" s="160">
        <v>0</v>
      </c>
      <c r="I36" s="160">
        <v>5.1000000000000004E-2</v>
      </c>
      <c r="J36" s="160">
        <v>0.17799999999999999</v>
      </c>
      <c r="K36" s="160">
        <v>0</v>
      </c>
      <c r="L36" s="160">
        <v>115.815</v>
      </c>
      <c r="M36" s="160">
        <v>0</v>
      </c>
      <c r="N36" s="160">
        <v>22.231000000000002</v>
      </c>
      <c r="O36" s="160">
        <v>1.4790000000000001</v>
      </c>
      <c r="P36" s="160">
        <v>0</v>
      </c>
      <c r="Q36" s="160">
        <v>76.38</v>
      </c>
      <c r="R36" s="160">
        <v>0</v>
      </c>
      <c r="S36" s="160">
        <v>0</v>
      </c>
      <c r="T36" s="160">
        <v>0</v>
      </c>
      <c r="U36" s="160">
        <v>0</v>
      </c>
      <c r="V36" s="160">
        <v>0</v>
      </c>
      <c r="W36" s="160">
        <v>0</v>
      </c>
      <c r="X36" s="160">
        <v>5.0000000000000001E-3</v>
      </c>
      <c r="Y36" s="160">
        <v>0</v>
      </c>
      <c r="Z36" s="160">
        <v>1.0589999999999999</v>
      </c>
      <c r="AA36" s="160">
        <v>0</v>
      </c>
      <c r="AB36" s="160">
        <v>0</v>
      </c>
      <c r="AC36" s="160">
        <v>0</v>
      </c>
      <c r="AD36" s="160">
        <v>0</v>
      </c>
      <c r="AE36" s="160">
        <v>0</v>
      </c>
      <c r="AF36" s="160">
        <v>0</v>
      </c>
      <c r="AG36" s="161"/>
      <c r="AH36" s="162">
        <f t="shared" si="1"/>
        <v>249.13799999999998</v>
      </c>
      <c r="AI36" s="163"/>
      <c r="AJ36" s="163"/>
      <c r="AK36" s="163"/>
      <c r="AL36" s="164"/>
      <c r="AM36" s="165"/>
      <c r="AN36" s="8"/>
      <c r="AO36" s="8"/>
      <c r="BA36"/>
      <c r="BC36" s="167"/>
    </row>
    <row r="37" spans="1:55" ht="14.4" hidden="1" outlineLevel="1" thickBot="1">
      <c r="A37" s="144"/>
      <c r="B37" s="145" t="s">
        <v>106</v>
      </c>
      <c r="C37" s="146" t="s">
        <v>107</v>
      </c>
      <c r="D37" s="178" t="s">
        <v>121</v>
      </c>
      <c r="E37" s="148">
        <f>$Q$5</f>
        <v>2024</v>
      </c>
      <c r="F37" s="149">
        <v>0</v>
      </c>
      <c r="G37" s="150">
        <v>0</v>
      </c>
      <c r="H37" s="150">
        <v>0</v>
      </c>
      <c r="I37" s="150">
        <v>0.13300000000000001</v>
      </c>
      <c r="J37" s="150">
        <v>0</v>
      </c>
      <c r="K37" s="150">
        <v>0</v>
      </c>
      <c r="L37" s="150">
        <v>105.105</v>
      </c>
      <c r="M37" s="150">
        <v>0</v>
      </c>
      <c r="N37" s="150">
        <v>0</v>
      </c>
      <c r="O37" s="150">
        <v>1.4750000000000001</v>
      </c>
      <c r="P37" s="150">
        <v>0</v>
      </c>
      <c r="Q37" s="150">
        <v>8.9190000000000005</v>
      </c>
      <c r="R37" s="150">
        <v>0</v>
      </c>
      <c r="S37" s="150">
        <v>0</v>
      </c>
      <c r="T37" s="150">
        <v>0</v>
      </c>
      <c r="U37" s="150">
        <v>0</v>
      </c>
      <c r="V37" s="150">
        <v>0</v>
      </c>
      <c r="W37" s="150">
        <v>0</v>
      </c>
      <c r="X37" s="150">
        <v>0</v>
      </c>
      <c r="Y37" s="150">
        <v>1.2E-2</v>
      </c>
      <c r="Z37" s="150">
        <v>7.9809999999999999</v>
      </c>
      <c r="AA37" s="150">
        <v>0</v>
      </c>
      <c r="AB37" s="150">
        <v>0</v>
      </c>
      <c r="AC37" s="150">
        <v>0</v>
      </c>
      <c r="AD37" s="150">
        <v>0</v>
      </c>
      <c r="AE37" s="150">
        <v>0</v>
      </c>
      <c r="AF37" s="150">
        <v>0</v>
      </c>
      <c r="AG37" s="151"/>
      <c r="AH37" s="152">
        <f t="shared" si="1"/>
        <v>123.62499999999999</v>
      </c>
      <c r="AI37" s="153"/>
      <c r="AJ37" s="153"/>
      <c r="AK37" s="153"/>
      <c r="AL37" s="154"/>
      <c r="AM37" s="155">
        <f t="shared" si="2"/>
        <v>-0.18310371031156047</v>
      </c>
      <c r="AN37" s="8"/>
      <c r="AO37" s="8"/>
      <c r="BA37"/>
      <c r="BC37" s="167"/>
    </row>
    <row r="38" spans="1:55" ht="14.4" hidden="1" outlineLevel="1" thickBot="1">
      <c r="A38" s="144"/>
      <c r="B38" s="156"/>
      <c r="C38" s="157"/>
      <c r="D38" s="136" t="s">
        <v>121</v>
      </c>
      <c r="E38" s="158">
        <f>E37-1</f>
        <v>2023</v>
      </c>
      <c r="F38" s="159">
        <v>1.258</v>
      </c>
      <c r="G38" s="160">
        <v>0</v>
      </c>
      <c r="H38" s="160">
        <v>0</v>
      </c>
      <c r="I38" s="160">
        <v>0.27200000000000002</v>
      </c>
      <c r="J38" s="160">
        <v>0</v>
      </c>
      <c r="K38" s="160">
        <v>0</v>
      </c>
      <c r="L38" s="160">
        <v>51.457999999999998</v>
      </c>
      <c r="M38" s="160">
        <v>0</v>
      </c>
      <c r="N38" s="160">
        <v>4.3579999999999997</v>
      </c>
      <c r="O38" s="160">
        <v>0.67999999999999994</v>
      </c>
      <c r="P38" s="160">
        <v>0</v>
      </c>
      <c r="Q38" s="160">
        <v>2.2069999999999999</v>
      </c>
      <c r="R38" s="160">
        <v>0</v>
      </c>
      <c r="S38" s="160">
        <v>0</v>
      </c>
      <c r="T38" s="160">
        <v>0</v>
      </c>
      <c r="U38" s="160">
        <v>0</v>
      </c>
      <c r="V38" s="160">
        <v>0</v>
      </c>
      <c r="W38" s="160">
        <v>0</v>
      </c>
      <c r="X38" s="160">
        <v>83.491</v>
      </c>
      <c r="Y38" s="160">
        <v>2.1999999999999999E-2</v>
      </c>
      <c r="Z38" s="160">
        <v>7.5889999999999995</v>
      </c>
      <c r="AA38" s="160">
        <v>0</v>
      </c>
      <c r="AB38" s="160">
        <v>0</v>
      </c>
      <c r="AC38" s="160">
        <v>0</v>
      </c>
      <c r="AD38" s="160">
        <v>0</v>
      </c>
      <c r="AE38" s="160">
        <v>0</v>
      </c>
      <c r="AF38" s="160">
        <v>0</v>
      </c>
      <c r="AG38" s="161"/>
      <c r="AH38" s="162">
        <f t="shared" si="1"/>
        <v>151.33499999999998</v>
      </c>
      <c r="AI38" s="163"/>
      <c r="AJ38" s="163"/>
      <c r="AK38" s="163"/>
      <c r="AL38" s="164"/>
      <c r="AM38" s="165"/>
      <c r="AN38" s="8"/>
      <c r="AO38" s="8"/>
      <c r="BA38"/>
      <c r="BC38" s="167"/>
    </row>
    <row r="39" spans="1:55" ht="14.4" hidden="1" outlineLevel="1" thickBot="1">
      <c r="A39" s="144"/>
      <c r="B39" s="145" t="s">
        <v>109</v>
      </c>
      <c r="C39" s="146" t="s">
        <v>110</v>
      </c>
      <c r="D39" s="178" t="s">
        <v>122</v>
      </c>
      <c r="E39" s="148">
        <f>$Q$5</f>
        <v>2024</v>
      </c>
      <c r="F39" s="149">
        <v>67.36</v>
      </c>
      <c r="G39" s="150">
        <v>0</v>
      </c>
      <c r="H39" s="150">
        <v>0</v>
      </c>
      <c r="I39" s="150">
        <v>115.904</v>
      </c>
      <c r="J39" s="150">
        <v>30.72</v>
      </c>
      <c r="K39" s="150">
        <v>0.371</v>
      </c>
      <c r="L39" s="150">
        <v>1285.462</v>
      </c>
      <c r="M39" s="150">
        <v>7.2959999999999994</v>
      </c>
      <c r="N39" s="150">
        <v>98.335999999999999</v>
      </c>
      <c r="O39" s="150">
        <v>24.75</v>
      </c>
      <c r="P39" s="150">
        <v>0</v>
      </c>
      <c r="Q39" s="150">
        <v>239.8</v>
      </c>
      <c r="R39" s="150">
        <v>14</v>
      </c>
      <c r="S39" s="150">
        <v>0</v>
      </c>
      <c r="T39" s="150">
        <v>2.2149999999999999</v>
      </c>
      <c r="U39" s="150">
        <v>9.0000000000000011E-2</v>
      </c>
      <c r="V39" s="150">
        <v>22.004000000000001</v>
      </c>
      <c r="W39" s="150">
        <v>0</v>
      </c>
      <c r="X39" s="150">
        <v>389.75899999999996</v>
      </c>
      <c r="Y39" s="150">
        <v>8.9999999999999993E-3</v>
      </c>
      <c r="Z39" s="150">
        <v>302.90800000000002</v>
      </c>
      <c r="AA39" s="150">
        <v>7.5399999999999991</v>
      </c>
      <c r="AB39" s="150">
        <v>0</v>
      </c>
      <c r="AC39" s="150">
        <v>7.69</v>
      </c>
      <c r="AD39" s="150">
        <v>0</v>
      </c>
      <c r="AE39" s="150">
        <v>0</v>
      </c>
      <c r="AF39" s="150">
        <v>3.6999999999999998E-2</v>
      </c>
      <c r="AG39" s="151"/>
      <c r="AH39" s="152">
        <f t="shared" si="1"/>
        <v>2616.2509999999993</v>
      </c>
      <c r="AI39" s="153"/>
      <c r="AJ39" s="153"/>
      <c r="AK39" s="153"/>
      <c r="AL39" s="154"/>
      <c r="AM39" s="155">
        <f t="shared" si="2"/>
        <v>0.20995070478878985</v>
      </c>
      <c r="AN39" s="8"/>
      <c r="AO39" s="8"/>
      <c r="BA39"/>
      <c r="BC39" s="167"/>
    </row>
    <row r="40" spans="1:55" ht="14.4" hidden="1" outlineLevel="1" thickBot="1">
      <c r="A40" s="144"/>
      <c r="B40" s="156"/>
      <c r="C40" s="157"/>
      <c r="D40" s="136" t="s">
        <v>122</v>
      </c>
      <c r="E40" s="158">
        <f>E39-1</f>
        <v>2023</v>
      </c>
      <c r="F40" s="159">
        <v>71.328000000000003</v>
      </c>
      <c r="G40" s="160">
        <v>0</v>
      </c>
      <c r="H40" s="160">
        <v>0</v>
      </c>
      <c r="I40" s="160">
        <v>155.279</v>
      </c>
      <c r="J40" s="160">
        <v>16.782</v>
      </c>
      <c r="K40" s="160">
        <v>0</v>
      </c>
      <c r="L40" s="160">
        <v>942.24099999999999</v>
      </c>
      <c r="M40" s="160">
        <v>5.0140000000000002</v>
      </c>
      <c r="N40" s="160">
        <v>213.95400000000001</v>
      </c>
      <c r="O40" s="160">
        <v>7.1580000000000004</v>
      </c>
      <c r="P40" s="160">
        <v>0</v>
      </c>
      <c r="Q40" s="160">
        <v>30.415000000000003</v>
      </c>
      <c r="R40" s="160">
        <v>0</v>
      </c>
      <c r="S40" s="160">
        <v>0</v>
      </c>
      <c r="T40" s="160">
        <v>0</v>
      </c>
      <c r="U40" s="160">
        <v>1E-3</v>
      </c>
      <c r="V40" s="160">
        <v>42.429000000000002</v>
      </c>
      <c r="W40" s="160">
        <v>0</v>
      </c>
      <c r="X40" s="160">
        <v>285.29899999999998</v>
      </c>
      <c r="Y40" s="160">
        <v>0</v>
      </c>
      <c r="Z40" s="160">
        <v>361.49199999999996</v>
      </c>
      <c r="AA40" s="160">
        <v>5.4930000000000003</v>
      </c>
      <c r="AB40" s="160">
        <v>0</v>
      </c>
      <c r="AC40" s="160">
        <v>25.394000000000002</v>
      </c>
      <c r="AD40" s="160">
        <v>0</v>
      </c>
      <c r="AE40" s="160">
        <v>0</v>
      </c>
      <c r="AF40" s="160">
        <v>0</v>
      </c>
      <c r="AG40" s="161"/>
      <c r="AH40" s="162">
        <f t="shared" si="1"/>
        <v>2162.2789999999995</v>
      </c>
      <c r="AI40" s="163"/>
      <c r="AJ40" s="163"/>
      <c r="AK40" s="163"/>
      <c r="AL40" s="164"/>
      <c r="AM40" s="165"/>
      <c r="AN40" s="8"/>
      <c r="AO40" s="8"/>
      <c r="BA40"/>
      <c r="BC40" s="167"/>
    </row>
    <row r="41" spans="1:55" ht="14.4" hidden="1" outlineLevel="1" thickBot="1">
      <c r="A41" s="144"/>
      <c r="B41" s="145" t="s">
        <v>123</v>
      </c>
      <c r="C41" s="146" t="s">
        <v>124</v>
      </c>
      <c r="D41" s="178" t="s">
        <v>125</v>
      </c>
      <c r="E41" s="148">
        <f>$Q$5</f>
        <v>2024</v>
      </c>
      <c r="F41" s="149">
        <v>0</v>
      </c>
      <c r="G41" s="150">
        <v>0</v>
      </c>
      <c r="H41" s="150">
        <v>0</v>
      </c>
      <c r="I41" s="150">
        <v>20.562999999999999</v>
      </c>
      <c r="J41" s="150">
        <v>32.805999999999997</v>
      </c>
      <c r="K41" s="150">
        <v>2.3E-2</v>
      </c>
      <c r="L41" s="150">
        <v>117.003</v>
      </c>
      <c r="M41" s="150">
        <v>0.16799999999999998</v>
      </c>
      <c r="N41" s="150">
        <v>10.629999999999999</v>
      </c>
      <c r="O41" s="150">
        <v>6.2789999999999999</v>
      </c>
      <c r="P41" s="150">
        <v>0</v>
      </c>
      <c r="Q41" s="150">
        <v>24.529</v>
      </c>
      <c r="R41" s="150">
        <v>0</v>
      </c>
      <c r="S41" s="150">
        <v>0</v>
      </c>
      <c r="T41" s="150">
        <v>0</v>
      </c>
      <c r="U41" s="150">
        <v>0</v>
      </c>
      <c r="V41" s="150">
        <v>0</v>
      </c>
      <c r="W41" s="150">
        <v>0</v>
      </c>
      <c r="X41" s="150">
        <v>1E-3</v>
      </c>
      <c r="Y41" s="150">
        <v>0</v>
      </c>
      <c r="Z41" s="150">
        <v>0</v>
      </c>
      <c r="AA41" s="150">
        <v>0</v>
      </c>
      <c r="AB41" s="150">
        <v>0</v>
      </c>
      <c r="AC41" s="150">
        <v>0</v>
      </c>
      <c r="AD41" s="150">
        <v>0</v>
      </c>
      <c r="AE41" s="150">
        <v>0</v>
      </c>
      <c r="AF41" s="150">
        <v>0</v>
      </c>
      <c r="AG41" s="151"/>
      <c r="AH41" s="152">
        <f t="shared" si="1"/>
        <v>212.00200000000001</v>
      </c>
      <c r="AI41" s="153"/>
      <c r="AJ41" s="153"/>
      <c r="AK41" s="153"/>
      <c r="AL41" s="154"/>
      <c r="AM41" s="155">
        <f t="shared" si="2"/>
        <v>5.793644456864544E-2</v>
      </c>
      <c r="AN41" s="8"/>
      <c r="AO41" s="8"/>
      <c r="BA41"/>
      <c r="BC41" s="167"/>
    </row>
    <row r="42" spans="1:55" ht="14.4" hidden="1" outlineLevel="1" thickBot="1">
      <c r="A42" s="144"/>
      <c r="B42" s="156"/>
      <c r="C42" s="157"/>
      <c r="D42" s="136" t="s">
        <v>125</v>
      </c>
      <c r="E42" s="158">
        <f>E41-1</f>
        <v>2023</v>
      </c>
      <c r="F42" s="159">
        <v>0</v>
      </c>
      <c r="G42" s="160">
        <v>0</v>
      </c>
      <c r="H42" s="160">
        <v>0</v>
      </c>
      <c r="I42" s="160">
        <v>21.350999999999999</v>
      </c>
      <c r="J42" s="160">
        <v>18.350999999999999</v>
      </c>
      <c r="K42" s="160">
        <v>2.4E-2</v>
      </c>
      <c r="L42" s="160">
        <v>27.195</v>
      </c>
      <c r="M42" s="160">
        <v>0</v>
      </c>
      <c r="N42" s="160">
        <v>8.1189999999999998</v>
      </c>
      <c r="O42" s="160">
        <v>3.67</v>
      </c>
      <c r="P42" s="160">
        <v>0</v>
      </c>
      <c r="Q42" s="160">
        <v>25.466999999999999</v>
      </c>
      <c r="R42" s="160">
        <v>0</v>
      </c>
      <c r="S42" s="160">
        <v>0</v>
      </c>
      <c r="T42" s="160">
        <v>0</v>
      </c>
      <c r="U42" s="160">
        <v>0</v>
      </c>
      <c r="V42" s="160">
        <v>0</v>
      </c>
      <c r="W42" s="160">
        <v>0</v>
      </c>
      <c r="X42" s="160">
        <v>0.879</v>
      </c>
      <c r="Y42" s="160">
        <v>0</v>
      </c>
      <c r="Z42" s="160">
        <v>95.336000000000013</v>
      </c>
      <c r="AA42" s="160">
        <v>0</v>
      </c>
      <c r="AB42" s="160">
        <v>0</v>
      </c>
      <c r="AC42" s="160">
        <v>0</v>
      </c>
      <c r="AD42" s="160">
        <v>0</v>
      </c>
      <c r="AE42" s="160">
        <v>0</v>
      </c>
      <c r="AF42" s="160">
        <v>0</v>
      </c>
      <c r="AG42" s="161"/>
      <c r="AH42" s="162">
        <f t="shared" si="1"/>
        <v>200.392</v>
      </c>
      <c r="AI42" s="163"/>
      <c r="AJ42" s="163"/>
      <c r="AK42" s="163"/>
      <c r="AL42" s="164"/>
      <c r="AM42" s="165"/>
      <c r="AN42" s="8"/>
      <c r="AO42" s="8"/>
      <c r="BA42"/>
      <c r="BC42" s="167"/>
    </row>
    <row r="43" spans="1:55" ht="14.4" hidden="1" outlineLevel="1" thickBot="1">
      <c r="A43" s="144"/>
      <c r="B43" s="145" t="s">
        <v>126</v>
      </c>
      <c r="C43" s="146" t="s">
        <v>127</v>
      </c>
      <c r="D43" s="178" t="s">
        <v>128</v>
      </c>
      <c r="E43" s="148">
        <f>$Q$5</f>
        <v>2024</v>
      </c>
      <c r="F43" s="149">
        <v>3.46</v>
      </c>
      <c r="G43" s="150">
        <v>0</v>
      </c>
      <c r="H43" s="150">
        <v>0</v>
      </c>
      <c r="I43" s="150">
        <v>0.41699999999999998</v>
      </c>
      <c r="J43" s="150">
        <v>0.83499999999999996</v>
      </c>
      <c r="K43" s="150">
        <v>8.8999999999999996E-2</v>
      </c>
      <c r="L43" s="150">
        <v>339.48</v>
      </c>
      <c r="M43" s="150">
        <v>0</v>
      </c>
      <c r="N43" s="150">
        <v>4.7299999999999995</v>
      </c>
      <c r="O43" s="150">
        <v>47.614999999999995</v>
      </c>
      <c r="P43" s="150">
        <v>5.4770000000000003</v>
      </c>
      <c r="Q43" s="150">
        <v>0</v>
      </c>
      <c r="R43" s="150">
        <v>0</v>
      </c>
      <c r="S43" s="150">
        <v>0</v>
      </c>
      <c r="T43" s="150">
        <v>4.5060000000000002</v>
      </c>
      <c r="U43" s="150">
        <v>0</v>
      </c>
      <c r="V43" s="150">
        <v>1.8660000000000001</v>
      </c>
      <c r="W43" s="150">
        <v>0</v>
      </c>
      <c r="X43" s="150">
        <v>5.7290000000000001</v>
      </c>
      <c r="Y43" s="150">
        <v>0</v>
      </c>
      <c r="Z43" s="150">
        <v>11.951000000000001</v>
      </c>
      <c r="AA43" s="150">
        <v>4.9370000000000003</v>
      </c>
      <c r="AB43" s="150">
        <v>0</v>
      </c>
      <c r="AC43" s="150">
        <v>1.032</v>
      </c>
      <c r="AD43" s="150">
        <v>0</v>
      </c>
      <c r="AE43" s="150">
        <v>0</v>
      </c>
      <c r="AF43" s="150">
        <v>0</v>
      </c>
      <c r="AG43" s="151"/>
      <c r="AH43" s="152">
        <f t="shared" si="1"/>
        <v>432.12400000000002</v>
      </c>
      <c r="AI43" s="153"/>
      <c r="AJ43" s="153"/>
      <c r="AK43" s="153"/>
      <c r="AL43" s="154"/>
      <c r="AM43" s="155">
        <f t="shared" si="2"/>
        <v>-0.24287994505446375</v>
      </c>
      <c r="AN43" s="8"/>
      <c r="AO43" s="8"/>
      <c r="BA43"/>
      <c r="BC43" s="167"/>
    </row>
    <row r="44" spans="1:55" ht="14.4" hidden="1" outlineLevel="1" thickBot="1">
      <c r="A44" s="144"/>
      <c r="B44" s="156"/>
      <c r="C44" s="157"/>
      <c r="D44" s="136" t="s">
        <v>128</v>
      </c>
      <c r="E44" s="158">
        <f>E43-1</f>
        <v>2023</v>
      </c>
      <c r="F44" s="159">
        <v>0</v>
      </c>
      <c r="G44" s="160">
        <v>0</v>
      </c>
      <c r="H44" s="160">
        <v>0</v>
      </c>
      <c r="I44" s="160">
        <v>0</v>
      </c>
      <c r="J44" s="160">
        <v>1.2230000000000001</v>
      </c>
      <c r="K44" s="160">
        <v>0.192</v>
      </c>
      <c r="L44" s="160">
        <v>426.94599999999997</v>
      </c>
      <c r="M44" s="160">
        <v>0</v>
      </c>
      <c r="N44" s="160">
        <v>6.9349999999999996</v>
      </c>
      <c r="O44" s="160">
        <v>22.536000000000001</v>
      </c>
      <c r="P44" s="160">
        <v>0</v>
      </c>
      <c r="Q44" s="160">
        <v>0</v>
      </c>
      <c r="R44" s="160">
        <v>0</v>
      </c>
      <c r="S44" s="160">
        <v>5.4210000000000003</v>
      </c>
      <c r="T44" s="160">
        <v>0</v>
      </c>
      <c r="U44" s="160">
        <v>0</v>
      </c>
      <c r="V44" s="160">
        <v>0</v>
      </c>
      <c r="W44" s="160">
        <v>0</v>
      </c>
      <c r="X44" s="160">
        <v>2.8419999999999996</v>
      </c>
      <c r="Y44" s="160">
        <v>0</v>
      </c>
      <c r="Z44" s="160">
        <v>86.376000000000005</v>
      </c>
      <c r="AA44" s="160">
        <v>13.324999999999999</v>
      </c>
      <c r="AB44" s="160">
        <v>0</v>
      </c>
      <c r="AC44" s="160">
        <v>4.9509999999999996</v>
      </c>
      <c r="AD44" s="160">
        <v>0</v>
      </c>
      <c r="AE44" s="160">
        <v>0</v>
      </c>
      <c r="AF44" s="160">
        <v>0</v>
      </c>
      <c r="AG44" s="161"/>
      <c r="AH44" s="162">
        <f t="shared" si="1"/>
        <v>570.74700000000007</v>
      </c>
      <c r="AI44" s="163"/>
      <c r="AJ44" s="163"/>
      <c r="AK44" s="163"/>
      <c r="AL44" s="164"/>
      <c r="AM44" s="165"/>
      <c r="AN44" s="8"/>
      <c r="AO44" s="8"/>
      <c r="BA44"/>
      <c r="BC44" s="167"/>
    </row>
    <row r="45" spans="1:55" ht="14.4" hidden="1" outlineLevel="1" thickBot="1">
      <c r="A45" s="144"/>
      <c r="B45" s="145" t="s">
        <v>129</v>
      </c>
      <c r="C45" s="146" t="s">
        <v>130</v>
      </c>
      <c r="D45" s="178" t="s">
        <v>131</v>
      </c>
      <c r="E45" s="148">
        <f>$Q$5</f>
        <v>2024</v>
      </c>
      <c r="F45" s="149">
        <v>430.04500000000002</v>
      </c>
      <c r="G45" s="150">
        <v>6.4509999999999996</v>
      </c>
      <c r="H45" s="150">
        <v>0</v>
      </c>
      <c r="I45" s="150">
        <v>485.80399999999997</v>
      </c>
      <c r="J45" s="150">
        <v>568.18499999999995</v>
      </c>
      <c r="K45" s="150">
        <v>0.19600000000000001</v>
      </c>
      <c r="L45" s="150">
        <v>12540.022000000001</v>
      </c>
      <c r="M45" s="150">
        <v>16.737000000000002</v>
      </c>
      <c r="N45" s="150">
        <v>1161.231</v>
      </c>
      <c r="O45" s="150">
        <v>222.905</v>
      </c>
      <c r="P45" s="150">
        <v>259.11099999999999</v>
      </c>
      <c r="Q45" s="150">
        <v>834.26199999999994</v>
      </c>
      <c r="R45" s="150">
        <v>0</v>
      </c>
      <c r="S45" s="150">
        <v>0</v>
      </c>
      <c r="T45" s="150">
        <v>388.971</v>
      </c>
      <c r="U45" s="150">
        <v>3.4000000000000002E-2</v>
      </c>
      <c r="V45" s="150">
        <v>19.254999999999999</v>
      </c>
      <c r="W45" s="150">
        <v>0</v>
      </c>
      <c r="X45" s="150">
        <v>2227.6790000000001</v>
      </c>
      <c r="Y45" s="150">
        <v>173.70500000000001</v>
      </c>
      <c r="Z45" s="150">
        <v>1973.8899999999999</v>
      </c>
      <c r="AA45" s="150">
        <v>24.643999999999998</v>
      </c>
      <c r="AB45" s="150">
        <v>4.1419999999999995</v>
      </c>
      <c r="AC45" s="150">
        <v>3.2810000000000001</v>
      </c>
      <c r="AD45" s="150">
        <v>0</v>
      </c>
      <c r="AE45" s="150">
        <v>0</v>
      </c>
      <c r="AF45" s="150">
        <v>0.14400000000000002</v>
      </c>
      <c r="AG45" s="151"/>
      <c r="AH45" s="152">
        <f t="shared" si="1"/>
        <v>21340.694000000003</v>
      </c>
      <c r="AI45" s="153"/>
      <c r="AJ45" s="153"/>
      <c r="AK45" s="153"/>
      <c r="AL45" s="154"/>
      <c r="AM45" s="155">
        <f t="shared" si="2"/>
        <v>8.060739908434944E-2</v>
      </c>
      <c r="AN45" s="8"/>
      <c r="AO45" s="8"/>
      <c r="BA45"/>
      <c r="BC45" s="167"/>
    </row>
    <row r="46" spans="1:55" ht="14.4" hidden="1" outlineLevel="1" thickBot="1">
      <c r="A46" s="144"/>
      <c r="B46" s="179"/>
      <c r="C46" s="180"/>
      <c r="D46" s="181" t="s">
        <v>131</v>
      </c>
      <c r="E46" s="182">
        <f>E45-1</f>
        <v>2023</v>
      </c>
      <c r="F46" s="170">
        <v>349.90899999999999</v>
      </c>
      <c r="G46" s="171">
        <v>1.0589999999999999</v>
      </c>
      <c r="H46" s="171">
        <v>0</v>
      </c>
      <c r="I46" s="171">
        <v>301.76499999999999</v>
      </c>
      <c r="J46" s="171">
        <v>1825.79</v>
      </c>
      <c r="K46" s="171">
        <v>2.012</v>
      </c>
      <c r="L46" s="171">
        <v>9915.0489999999991</v>
      </c>
      <c r="M46" s="171">
        <v>8.9109999999999996</v>
      </c>
      <c r="N46" s="171">
        <v>1826.4369999999999</v>
      </c>
      <c r="O46" s="171">
        <v>231.82999999999998</v>
      </c>
      <c r="P46" s="171">
        <v>84.988</v>
      </c>
      <c r="Q46" s="171">
        <v>556.25599999999997</v>
      </c>
      <c r="R46" s="171">
        <v>0</v>
      </c>
      <c r="S46" s="171">
        <v>19.506</v>
      </c>
      <c r="T46" s="171">
        <v>232.07900000000001</v>
      </c>
      <c r="U46" s="171">
        <v>6.7000000000000004E-2</v>
      </c>
      <c r="V46" s="171">
        <v>83.722999999999999</v>
      </c>
      <c r="W46" s="171">
        <v>4.4999999999999998E-2</v>
      </c>
      <c r="X46" s="171">
        <v>1811.17</v>
      </c>
      <c r="Y46" s="171">
        <v>204.77699999999999</v>
      </c>
      <c r="Z46" s="171">
        <v>2203.15</v>
      </c>
      <c r="AA46" s="171">
        <v>43.523000000000003</v>
      </c>
      <c r="AB46" s="171">
        <v>9.0719999999999992</v>
      </c>
      <c r="AC46" s="171">
        <v>37.557000000000002</v>
      </c>
      <c r="AD46" s="171">
        <v>0</v>
      </c>
      <c r="AE46" s="171">
        <v>0</v>
      </c>
      <c r="AF46" s="171">
        <v>0.12</v>
      </c>
      <c r="AG46" s="172"/>
      <c r="AH46" s="183">
        <f t="shared" si="1"/>
        <v>19748.794999999998</v>
      </c>
      <c r="AI46" s="184"/>
      <c r="AJ46" s="184"/>
      <c r="AK46" s="184"/>
      <c r="AL46" s="185"/>
      <c r="AM46" s="186"/>
      <c r="AN46" s="8"/>
      <c r="AO46" s="8"/>
      <c r="BA46"/>
      <c r="BC46" s="167"/>
    </row>
    <row r="47" spans="1:55" s="95" customFormat="1" ht="13.8" collapsed="1">
      <c r="A47" s="187" t="s">
        <v>132</v>
      </c>
      <c r="B47" s="188" t="s">
        <v>133</v>
      </c>
      <c r="C47" s="188"/>
      <c r="D47" s="189" t="s">
        <v>132</v>
      </c>
      <c r="E47" s="190">
        <f>$Q$5</f>
        <v>2024</v>
      </c>
      <c r="F47" s="116">
        <v>2305.643</v>
      </c>
      <c r="G47" s="117">
        <v>3.1589999999999998</v>
      </c>
      <c r="H47" s="117">
        <v>0</v>
      </c>
      <c r="I47" s="117">
        <v>622.24899999999991</v>
      </c>
      <c r="J47" s="117">
        <v>1750.347</v>
      </c>
      <c r="K47" s="117">
        <v>7.5000000000000011E-2</v>
      </c>
      <c r="L47" s="117">
        <v>6460.0439999999999</v>
      </c>
      <c r="M47" s="117">
        <v>27.934999999999999</v>
      </c>
      <c r="N47" s="117">
        <v>1803.1840000000002</v>
      </c>
      <c r="O47" s="117">
        <v>2428.1979999999999</v>
      </c>
      <c r="P47" s="117">
        <v>172.34399999999999</v>
      </c>
      <c r="Q47" s="117">
        <v>2417.163</v>
      </c>
      <c r="R47" s="117">
        <v>29.36</v>
      </c>
      <c r="S47" s="117">
        <v>0</v>
      </c>
      <c r="T47" s="117">
        <v>407.41999999999996</v>
      </c>
      <c r="U47" s="117">
        <v>0</v>
      </c>
      <c r="V47" s="117">
        <v>9.8919999999999995</v>
      </c>
      <c r="W47" s="117">
        <v>0</v>
      </c>
      <c r="X47" s="117">
        <v>2917.4179999999992</v>
      </c>
      <c r="Y47" s="117">
        <v>115.69200000000001</v>
      </c>
      <c r="Z47" s="117">
        <v>4308.2870000000003</v>
      </c>
      <c r="AA47" s="117">
        <v>23.761000000000003</v>
      </c>
      <c r="AB47" s="117">
        <v>31.305999999999997</v>
      </c>
      <c r="AC47" s="117">
        <v>26.317</v>
      </c>
      <c r="AD47" s="117">
        <v>0</v>
      </c>
      <c r="AE47" s="117">
        <v>26.342999999999996</v>
      </c>
      <c r="AF47" s="117">
        <v>475.387</v>
      </c>
      <c r="AG47" s="118"/>
      <c r="AH47" s="128">
        <f t="shared" si="1"/>
        <v>26361.52399999999</v>
      </c>
      <c r="AI47" s="129"/>
      <c r="AJ47" s="129"/>
      <c r="AK47" s="129"/>
      <c r="AL47" s="130"/>
      <c r="AM47" s="131">
        <f t="shared" si="2"/>
        <v>0.13819761197839631</v>
      </c>
      <c r="AN47" s="587"/>
      <c r="AO47" s="587"/>
      <c r="BB47" s="99"/>
      <c r="BC47" s="99"/>
    </row>
    <row r="48" spans="1:55" s="95" customFormat="1" ht="14.4" thickBot="1">
      <c r="A48" s="191"/>
      <c r="B48" s="192"/>
      <c r="C48" s="192"/>
      <c r="D48" s="102" t="s">
        <v>132</v>
      </c>
      <c r="E48" s="103">
        <f>E47-1</f>
        <v>2023</v>
      </c>
      <c r="F48" s="104">
        <v>1814.481</v>
      </c>
      <c r="G48" s="105">
        <v>3.5470000000000002</v>
      </c>
      <c r="H48" s="105">
        <v>3.2000000000000001E-2</v>
      </c>
      <c r="I48" s="105">
        <v>410.87800000000004</v>
      </c>
      <c r="J48" s="105">
        <v>1794.9069999999999</v>
      </c>
      <c r="K48" s="105">
        <v>0.25800000000000001</v>
      </c>
      <c r="L48" s="105">
        <v>5597.1130000000003</v>
      </c>
      <c r="M48" s="105">
        <v>47.900999999999996</v>
      </c>
      <c r="N48" s="105">
        <v>1461.104</v>
      </c>
      <c r="O48" s="105">
        <v>2184.5860000000002</v>
      </c>
      <c r="P48" s="105">
        <v>89.74499999999999</v>
      </c>
      <c r="Q48" s="105">
        <v>2148.6130000000003</v>
      </c>
      <c r="R48" s="105">
        <v>57.92</v>
      </c>
      <c r="S48" s="105">
        <v>0</v>
      </c>
      <c r="T48" s="105">
        <v>216.137</v>
      </c>
      <c r="U48" s="105">
        <v>0</v>
      </c>
      <c r="V48" s="105">
        <v>20.116</v>
      </c>
      <c r="W48" s="105">
        <v>0</v>
      </c>
      <c r="X48" s="105">
        <v>2667.5770000000002</v>
      </c>
      <c r="Y48" s="105">
        <v>193.607</v>
      </c>
      <c r="Z48" s="105">
        <v>3403.759</v>
      </c>
      <c r="AA48" s="105">
        <v>32.317</v>
      </c>
      <c r="AB48" s="105">
        <v>49.189</v>
      </c>
      <c r="AC48" s="105">
        <v>260.59399999999999</v>
      </c>
      <c r="AD48" s="105">
        <v>0</v>
      </c>
      <c r="AE48" s="105">
        <v>52.322000000000003</v>
      </c>
      <c r="AF48" s="105">
        <v>654.05899999999997</v>
      </c>
      <c r="AG48" s="106"/>
      <c r="AH48" s="107">
        <f t="shared" si="1"/>
        <v>23160.762000000002</v>
      </c>
      <c r="AI48" s="108"/>
      <c r="AJ48" s="108"/>
      <c r="AK48" s="108"/>
      <c r="AL48" s="109"/>
      <c r="AM48" s="110"/>
      <c r="AN48" s="587"/>
      <c r="AO48" s="587"/>
      <c r="BB48" s="99"/>
      <c r="BC48" s="99"/>
    </row>
    <row r="49" spans="1:55" s="95" customFormat="1" ht="13.8">
      <c r="A49" s="173" t="s">
        <v>134</v>
      </c>
      <c r="B49" s="123" t="s">
        <v>135</v>
      </c>
      <c r="C49" s="123"/>
      <c r="D49" s="124"/>
      <c r="E49" s="174">
        <f>$Q$5</f>
        <v>2024</v>
      </c>
      <c r="F49" s="116">
        <f t="shared" ref="F49:AF50" si="6">F51+F53</f>
        <v>4.0799999999999992</v>
      </c>
      <c r="G49" s="117">
        <f t="shared" si="6"/>
        <v>1.93</v>
      </c>
      <c r="H49" s="117">
        <f t="shared" si="6"/>
        <v>1.4119999999999999</v>
      </c>
      <c r="I49" s="117">
        <f t="shared" si="6"/>
        <v>31.183999999999997</v>
      </c>
      <c r="J49" s="117">
        <f t="shared" si="6"/>
        <v>1.3660000000000001</v>
      </c>
      <c r="K49" s="117">
        <f t="shared" si="6"/>
        <v>0</v>
      </c>
      <c r="L49" s="117">
        <f t="shared" si="6"/>
        <v>17.475999999999999</v>
      </c>
      <c r="M49" s="117">
        <f t="shared" si="6"/>
        <v>0.21700000000000003</v>
      </c>
      <c r="N49" s="117">
        <f t="shared" si="6"/>
        <v>41.81</v>
      </c>
      <c r="O49" s="117">
        <f t="shared" si="6"/>
        <v>10.904</v>
      </c>
      <c r="P49" s="117">
        <f t="shared" si="6"/>
        <v>0</v>
      </c>
      <c r="Q49" s="117">
        <f t="shared" si="6"/>
        <v>145.95699999999999</v>
      </c>
      <c r="R49" s="117">
        <f t="shared" si="6"/>
        <v>0</v>
      </c>
      <c r="S49" s="117">
        <f t="shared" si="6"/>
        <v>5.3999999999999999E-2</v>
      </c>
      <c r="T49" s="117">
        <f t="shared" si="6"/>
        <v>0.98399999999999999</v>
      </c>
      <c r="U49" s="117">
        <f t="shared" si="6"/>
        <v>0</v>
      </c>
      <c r="V49" s="117">
        <f t="shared" si="6"/>
        <v>0</v>
      </c>
      <c r="W49" s="117">
        <f t="shared" si="6"/>
        <v>0.15</v>
      </c>
      <c r="X49" s="117">
        <f t="shared" si="6"/>
        <v>12.664</v>
      </c>
      <c r="Y49" s="117">
        <f t="shared" si="6"/>
        <v>3.0680000000000001</v>
      </c>
      <c r="Z49" s="117">
        <f t="shared" si="6"/>
        <v>5.7999999999999996E-2</v>
      </c>
      <c r="AA49" s="117">
        <f t="shared" si="6"/>
        <v>0.17</v>
      </c>
      <c r="AB49" s="117">
        <f t="shared" si="6"/>
        <v>0</v>
      </c>
      <c r="AC49" s="117">
        <f t="shared" si="6"/>
        <v>0.23200000000000001</v>
      </c>
      <c r="AD49" s="117">
        <f t="shared" si="6"/>
        <v>0</v>
      </c>
      <c r="AE49" s="117">
        <f t="shared" si="6"/>
        <v>5.3000000000000005E-2</v>
      </c>
      <c r="AF49" s="117">
        <f t="shared" si="6"/>
        <v>0.26200000000000001</v>
      </c>
      <c r="AG49" s="118"/>
      <c r="AH49" s="128">
        <f t="shared" si="1"/>
        <v>274.03099999999995</v>
      </c>
      <c r="AI49" s="129"/>
      <c r="AJ49" s="129"/>
      <c r="AK49" s="129"/>
      <c r="AL49" s="130"/>
      <c r="AM49" s="131">
        <f t="shared" si="2"/>
        <v>-0.13735582250428136</v>
      </c>
      <c r="AN49" s="587"/>
      <c r="AO49" s="587"/>
      <c r="BB49" s="99"/>
      <c r="BC49" s="99"/>
    </row>
    <row r="50" spans="1:55" s="95" customFormat="1" ht="14.4" thickBot="1">
      <c r="A50" s="175"/>
      <c r="B50" s="135"/>
      <c r="C50" s="135"/>
      <c r="D50" s="136"/>
      <c r="E50" s="176">
        <f>E49-1</f>
        <v>2023</v>
      </c>
      <c r="F50" s="137">
        <f t="shared" si="6"/>
        <v>2.1019999999999999</v>
      </c>
      <c r="G50" s="138">
        <f t="shared" si="6"/>
        <v>1.073</v>
      </c>
      <c r="H50" s="138">
        <f t="shared" si="6"/>
        <v>3.1890000000000001</v>
      </c>
      <c r="I50" s="138">
        <f t="shared" si="6"/>
        <v>3.5939999999999999</v>
      </c>
      <c r="J50" s="138">
        <f t="shared" si="6"/>
        <v>2.1440000000000001</v>
      </c>
      <c r="K50" s="138">
        <f t="shared" si="6"/>
        <v>7.0000000000000001E-3</v>
      </c>
      <c r="L50" s="138">
        <f t="shared" si="6"/>
        <v>4.3000000000000003E-2</v>
      </c>
      <c r="M50" s="138">
        <f t="shared" si="6"/>
        <v>0.12</v>
      </c>
      <c r="N50" s="138">
        <f t="shared" si="6"/>
        <v>14.375</v>
      </c>
      <c r="O50" s="138">
        <f t="shared" si="6"/>
        <v>4.274</v>
      </c>
      <c r="P50" s="138">
        <f t="shared" si="6"/>
        <v>0</v>
      </c>
      <c r="Q50" s="138">
        <f t="shared" si="6"/>
        <v>137.63499999999999</v>
      </c>
      <c r="R50" s="138">
        <f t="shared" si="6"/>
        <v>0</v>
      </c>
      <c r="S50" s="138">
        <f t="shared" si="6"/>
        <v>0</v>
      </c>
      <c r="T50" s="138">
        <f t="shared" si="6"/>
        <v>0.71800000000000008</v>
      </c>
      <c r="U50" s="138">
        <f t="shared" si="6"/>
        <v>1E-3</v>
      </c>
      <c r="V50" s="138">
        <f t="shared" si="6"/>
        <v>4.0000000000000001E-3</v>
      </c>
      <c r="W50" s="138">
        <f t="shared" si="6"/>
        <v>0.26200000000000001</v>
      </c>
      <c r="X50" s="138">
        <f t="shared" si="6"/>
        <v>9.8529999999999998</v>
      </c>
      <c r="Y50" s="138">
        <f t="shared" si="6"/>
        <v>1.361</v>
      </c>
      <c r="Z50" s="138">
        <f t="shared" si="6"/>
        <v>136.096</v>
      </c>
      <c r="AA50" s="138">
        <f t="shared" si="6"/>
        <v>0.30400000000000005</v>
      </c>
      <c r="AB50" s="138">
        <f t="shared" si="6"/>
        <v>0</v>
      </c>
      <c r="AC50" s="138">
        <f t="shared" si="6"/>
        <v>0.42499999999999999</v>
      </c>
      <c r="AD50" s="138">
        <f t="shared" si="6"/>
        <v>0</v>
      </c>
      <c r="AE50" s="138">
        <f t="shared" si="6"/>
        <v>1E-3</v>
      </c>
      <c r="AF50" s="138">
        <f t="shared" si="6"/>
        <v>8.299999999999999E-2</v>
      </c>
      <c r="AG50" s="139"/>
      <c r="AH50" s="140">
        <f t="shared" si="1"/>
        <v>317.66399999999999</v>
      </c>
      <c r="AI50" s="141"/>
      <c r="AJ50" s="141"/>
      <c r="AK50" s="141"/>
      <c r="AL50" s="142"/>
      <c r="AM50" s="143"/>
      <c r="AN50" s="587"/>
      <c r="AO50" s="587"/>
      <c r="BB50" s="99"/>
      <c r="BC50" s="99"/>
    </row>
    <row r="51" spans="1:55" ht="14.4" hidden="1" outlineLevel="1" thickBot="1">
      <c r="A51" s="144"/>
      <c r="B51" s="145" t="s">
        <v>118</v>
      </c>
      <c r="C51" s="146" t="s">
        <v>136</v>
      </c>
      <c r="D51" s="147" t="s">
        <v>137</v>
      </c>
      <c r="E51" s="148">
        <f>$Q$5</f>
        <v>2024</v>
      </c>
      <c r="F51" s="149">
        <v>0</v>
      </c>
      <c r="G51" s="150">
        <v>0.23200000000000001</v>
      </c>
      <c r="H51" s="150">
        <v>3.0000000000000001E-3</v>
      </c>
      <c r="I51" s="150">
        <v>0</v>
      </c>
      <c r="J51" s="150">
        <v>0</v>
      </c>
      <c r="K51" s="150">
        <v>0</v>
      </c>
      <c r="L51" s="150">
        <v>16.448</v>
      </c>
      <c r="M51" s="150">
        <v>0</v>
      </c>
      <c r="N51" s="150">
        <v>0.26800000000000002</v>
      </c>
      <c r="O51" s="150">
        <v>4.91</v>
      </c>
      <c r="P51" s="150">
        <v>0</v>
      </c>
      <c r="Q51" s="150">
        <v>0</v>
      </c>
      <c r="R51" s="150">
        <v>0</v>
      </c>
      <c r="S51" s="150">
        <v>0</v>
      </c>
      <c r="T51" s="150">
        <v>0</v>
      </c>
      <c r="U51" s="150">
        <v>0</v>
      </c>
      <c r="V51" s="150">
        <v>0</v>
      </c>
      <c r="W51" s="150">
        <v>0</v>
      </c>
      <c r="X51" s="150">
        <v>1.44</v>
      </c>
      <c r="Y51" s="150">
        <v>0</v>
      </c>
      <c r="Z51" s="150">
        <v>0</v>
      </c>
      <c r="AA51" s="150">
        <v>0.04</v>
      </c>
      <c r="AB51" s="150">
        <v>0</v>
      </c>
      <c r="AC51" s="150">
        <v>0</v>
      </c>
      <c r="AD51" s="150">
        <v>0</v>
      </c>
      <c r="AE51" s="150">
        <v>0</v>
      </c>
      <c r="AF51" s="150">
        <v>0</v>
      </c>
      <c r="AG51" s="151"/>
      <c r="AH51" s="152">
        <f t="shared" si="1"/>
        <v>23.341000000000001</v>
      </c>
      <c r="AI51" s="153"/>
      <c r="AJ51" s="153"/>
      <c r="AK51" s="153"/>
      <c r="AL51" s="154"/>
      <c r="AM51" s="155" t="str">
        <f t="shared" si="2"/>
        <v>++</v>
      </c>
      <c r="AN51" s="8"/>
      <c r="AO51" s="8"/>
      <c r="BA51"/>
      <c r="BC51" s="167"/>
    </row>
    <row r="52" spans="1:55" ht="14.4" hidden="1" outlineLevel="1" thickBot="1">
      <c r="A52" s="144"/>
      <c r="B52" s="156"/>
      <c r="C52" s="157"/>
      <c r="D52" s="136" t="s">
        <v>137</v>
      </c>
      <c r="E52" s="158">
        <f>E51-1</f>
        <v>2023</v>
      </c>
      <c r="F52" s="159">
        <v>0</v>
      </c>
      <c r="G52" s="160">
        <v>0</v>
      </c>
      <c r="H52" s="160">
        <v>0</v>
      </c>
      <c r="I52" s="160">
        <v>0</v>
      </c>
      <c r="J52" s="160">
        <v>0.70199999999999996</v>
      </c>
      <c r="K52" s="160">
        <v>0</v>
      </c>
      <c r="L52" s="160">
        <v>0</v>
      </c>
      <c r="M52" s="160">
        <v>0</v>
      </c>
      <c r="N52" s="160">
        <v>0.54</v>
      </c>
      <c r="O52" s="160">
        <v>0</v>
      </c>
      <c r="P52" s="160">
        <v>0</v>
      </c>
      <c r="Q52" s="160">
        <v>0</v>
      </c>
      <c r="R52" s="160">
        <v>0</v>
      </c>
      <c r="S52" s="160">
        <v>0</v>
      </c>
      <c r="T52" s="160">
        <v>0</v>
      </c>
      <c r="U52" s="160">
        <v>0</v>
      </c>
      <c r="V52" s="160">
        <v>0</v>
      </c>
      <c r="W52" s="160">
        <v>0.26200000000000001</v>
      </c>
      <c r="X52" s="160">
        <v>0</v>
      </c>
      <c r="Y52" s="160">
        <v>0</v>
      </c>
      <c r="Z52" s="160">
        <v>0</v>
      </c>
      <c r="AA52" s="160">
        <v>0.10100000000000001</v>
      </c>
      <c r="AB52" s="160">
        <v>0</v>
      </c>
      <c r="AC52" s="160">
        <v>0</v>
      </c>
      <c r="AD52" s="160">
        <v>0</v>
      </c>
      <c r="AE52" s="160">
        <v>0</v>
      </c>
      <c r="AF52" s="160">
        <v>0</v>
      </c>
      <c r="AG52" s="161"/>
      <c r="AH52" s="162">
        <f t="shared" si="1"/>
        <v>1.605</v>
      </c>
      <c r="AI52" s="163"/>
      <c r="AJ52" s="163"/>
      <c r="AK52" s="163"/>
      <c r="AL52" s="164"/>
      <c r="AM52" s="165"/>
      <c r="AN52" s="8"/>
      <c r="AO52" s="8"/>
      <c r="BA52"/>
      <c r="BC52" s="167"/>
    </row>
    <row r="53" spans="1:55" ht="14.4" hidden="1" outlineLevel="1" thickBot="1">
      <c r="A53" s="144"/>
      <c r="B53" s="145" t="s">
        <v>109</v>
      </c>
      <c r="C53" s="146" t="s">
        <v>138</v>
      </c>
      <c r="D53" s="147" t="s">
        <v>139</v>
      </c>
      <c r="E53" s="148">
        <f>$Q$5</f>
        <v>2024</v>
      </c>
      <c r="F53" s="149">
        <v>4.0799999999999992</v>
      </c>
      <c r="G53" s="150">
        <v>1.698</v>
      </c>
      <c r="H53" s="150">
        <v>1.409</v>
      </c>
      <c r="I53" s="150">
        <v>31.183999999999997</v>
      </c>
      <c r="J53" s="150">
        <v>1.3660000000000001</v>
      </c>
      <c r="K53" s="150">
        <v>0</v>
      </c>
      <c r="L53" s="150">
        <v>1.028</v>
      </c>
      <c r="M53" s="150">
        <v>0.21700000000000003</v>
      </c>
      <c r="N53" s="150">
        <v>41.542000000000002</v>
      </c>
      <c r="O53" s="150">
        <v>5.9939999999999998</v>
      </c>
      <c r="P53" s="150">
        <v>0</v>
      </c>
      <c r="Q53" s="150">
        <v>145.95699999999999</v>
      </c>
      <c r="R53" s="150">
        <v>0</v>
      </c>
      <c r="S53" s="150">
        <v>5.3999999999999999E-2</v>
      </c>
      <c r="T53" s="150">
        <v>0.98399999999999999</v>
      </c>
      <c r="U53" s="150">
        <v>0</v>
      </c>
      <c r="V53" s="150">
        <v>0</v>
      </c>
      <c r="W53" s="150">
        <v>0.15</v>
      </c>
      <c r="X53" s="150">
        <v>11.224</v>
      </c>
      <c r="Y53" s="150">
        <v>3.0680000000000001</v>
      </c>
      <c r="Z53" s="150">
        <v>5.7999999999999996E-2</v>
      </c>
      <c r="AA53" s="150">
        <v>0.13</v>
      </c>
      <c r="AB53" s="150">
        <v>0</v>
      </c>
      <c r="AC53" s="150">
        <v>0.23200000000000001</v>
      </c>
      <c r="AD53" s="150">
        <v>0</v>
      </c>
      <c r="AE53" s="150">
        <v>5.3000000000000005E-2</v>
      </c>
      <c r="AF53" s="150">
        <v>0.26200000000000001</v>
      </c>
      <c r="AG53" s="151"/>
      <c r="AH53" s="152">
        <f t="shared" si="1"/>
        <v>250.69</v>
      </c>
      <c r="AI53" s="153"/>
      <c r="AJ53" s="153"/>
      <c r="AK53" s="153"/>
      <c r="AL53" s="154"/>
      <c r="AM53" s="155">
        <f t="shared" si="2"/>
        <v>-0.20682530793301246</v>
      </c>
      <c r="AN53" s="8"/>
      <c r="AO53" s="8"/>
      <c r="BA53"/>
      <c r="BC53" s="167"/>
    </row>
    <row r="54" spans="1:55" ht="14.4" hidden="1" outlineLevel="1" thickBot="1">
      <c r="A54" s="144"/>
      <c r="B54" s="179"/>
      <c r="C54" s="180"/>
      <c r="D54" s="136" t="s">
        <v>139</v>
      </c>
      <c r="E54" s="182">
        <f>E53-1</f>
        <v>2023</v>
      </c>
      <c r="F54" s="170">
        <v>2.1019999999999999</v>
      </c>
      <c r="G54" s="171">
        <v>1.073</v>
      </c>
      <c r="H54" s="171">
        <v>3.1890000000000001</v>
      </c>
      <c r="I54" s="171">
        <v>3.5939999999999999</v>
      </c>
      <c r="J54" s="171">
        <v>1.4420000000000002</v>
      </c>
      <c r="K54" s="171">
        <v>7.0000000000000001E-3</v>
      </c>
      <c r="L54" s="171">
        <v>4.3000000000000003E-2</v>
      </c>
      <c r="M54" s="171">
        <v>0.12</v>
      </c>
      <c r="N54" s="171">
        <v>13.835000000000001</v>
      </c>
      <c r="O54" s="171">
        <v>4.274</v>
      </c>
      <c r="P54" s="171">
        <v>0</v>
      </c>
      <c r="Q54" s="171">
        <v>137.63499999999999</v>
      </c>
      <c r="R54" s="171">
        <v>0</v>
      </c>
      <c r="S54" s="171">
        <v>0</v>
      </c>
      <c r="T54" s="171">
        <v>0.71800000000000008</v>
      </c>
      <c r="U54" s="171">
        <v>1E-3</v>
      </c>
      <c r="V54" s="171">
        <v>4.0000000000000001E-3</v>
      </c>
      <c r="W54" s="171">
        <v>0</v>
      </c>
      <c r="X54" s="171">
        <v>9.8529999999999998</v>
      </c>
      <c r="Y54" s="171">
        <v>1.361</v>
      </c>
      <c r="Z54" s="171">
        <v>136.096</v>
      </c>
      <c r="AA54" s="171">
        <v>0.20300000000000001</v>
      </c>
      <c r="AB54" s="171">
        <v>0</v>
      </c>
      <c r="AC54" s="171">
        <v>0.42499999999999999</v>
      </c>
      <c r="AD54" s="171">
        <v>0</v>
      </c>
      <c r="AE54" s="171">
        <v>1E-3</v>
      </c>
      <c r="AF54" s="171">
        <v>8.299999999999999E-2</v>
      </c>
      <c r="AG54" s="172"/>
      <c r="AH54" s="193">
        <f t="shared" si="1"/>
        <v>316.05899999999997</v>
      </c>
      <c r="AI54" s="194"/>
      <c r="AJ54" s="184"/>
      <c r="AK54" s="184"/>
      <c r="AL54" s="185"/>
      <c r="AM54" s="186"/>
      <c r="AN54" s="8"/>
      <c r="AO54" s="8"/>
      <c r="BA54"/>
      <c r="BC54" s="167"/>
    </row>
    <row r="55" spans="1:55" s="95" customFormat="1" ht="13.8" collapsed="1">
      <c r="A55" s="187" t="s">
        <v>134</v>
      </c>
      <c r="B55" s="188" t="s">
        <v>140</v>
      </c>
      <c r="C55" s="188"/>
      <c r="D55" s="124"/>
      <c r="E55" s="174">
        <f>$Q$5</f>
        <v>2024</v>
      </c>
      <c r="F55" s="116">
        <f t="shared" ref="F55:AF56" si="7">F57+F59+F61</f>
        <v>0</v>
      </c>
      <c r="G55" s="117">
        <f t="shared" si="7"/>
        <v>0</v>
      </c>
      <c r="H55" s="117">
        <f t="shared" si="7"/>
        <v>0</v>
      </c>
      <c r="I55" s="117">
        <f t="shared" si="7"/>
        <v>19.5</v>
      </c>
      <c r="J55" s="117">
        <f t="shared" si="7"/>
        <v>6.6539999999999999</v>
      </c>
      <c r="K55" s="117">
        <f t="shared" si="7"/>
        <v>0</v>
      </c>
      <c r="L55" s="117">
        <f t="shared" si="7"/>
        <v>12.228999999999999</v>
      </c>
      <c r="M55" s="117">
        <f t="shared" si="7"/>
        <v>0</v>
      </c>
      <c r="N55" s="117">
        <f t="shared" si="7"/>
        <v>30.057000000000002</v>
      </c>
      <c r="O55" s="117">
        <f t="shared" si="7"/>
        <v>2446.4490000000001</v>
      </c>
      <c r="P55" s="117">
        <f t="shared" si="7"/>
        <v>1.5</v>
      </c>
      <c r="Q55" s="117">
        <f t="shared" si="7"/>
        <v>18.167000000000002</v>
      </c>
      <c r="R55" s="117">
        <f t="shared" si="7"/>
        <v>0</v>
      </c>
      <c r="S55" s="117">
        <f t="shared" si="7"/>
        <v>0</v>
      </c>
      <c r="T55" s="117">
        <f t="shared" si="7"/>
        <v>0</v>
      </c>
      <c r="U55" s="117">
        <f t="shared" si="7"/>
        <v>0</v>
      </c>
      <c r="V55" s="117">
        <f t="shared" si="7"/>
        <v>0</v>
      </c>
      <c r="W55" s="117">
        <f t="shared" si="7"/>
        <v>0</v>
      </c>
      <c r="X55" s="117">
        <f t="shared" si="7"/>
        <v>238.09500000000003</v>
      </c>
      <c r="Y55" s="117">
        <f t="shared" si="7"/>
        <v>0</v>
      </c>
      <c r="Z55" s="117">
        <f t="shared" si="7"/>
        <v>2.4</v>
      </c>
      <c r="AA55" s="117">
        <f t="shared" si="7"/>
        <v>0</v>
      </c>
      <c r="AB55" s="117">
        <f t="shared" si="7"/>
        <v>14.379000000000001</v>
      </c>
      <c r="AC55" s="117">
        <f t="shared" si="7"/>
        <v>0</v>
      </c>
      <c r="AD55" s="117">
        <f t="shared" si="7"/>
        <v>0</v>
      </c>
      <c r="AE55" s="117">
        <f t="shared" si="7"/>
        <v>0</v>
      </c>
      <c r="AF55" s="117">
        <f t="shared" si="7"/>
        <v>4.7E-2</v>
      </c>
      <c r="AG55" s="118"/>
      <c r="AH55" s="119">
        <f t="shared" si="1"/>
        <v>2789.4769999999999</v>
      </c>
      <c r="AI55" s="120"/>
      <c r="AJ55" s="129"/>
      <c r="AK55" s="129"/>
      <c r="AL55" s="130"/>
      <c r="AM55" s="131">
        <f t="shared" si="2"/>
        <v>0.67988463833854151</v>
      </c>
      <c r="AN55" s="587"/>
      <c r="AO55" s="587"/>
      <c r="BB55" s="99"/>
      <c r="BC55" s="99"/>
    </row>
    <row r="56" spans="1:55" s="95" customFormat="1" ht="14.4" thickBot="1">
      <c r="A56" s="175"/>
      <c r="B56" s="135"/>
      <c r="C56" s="135"/>
      <c r="D56" s="136"/>
      <c r="E56" s="176">
        <f>E55-1</f>
        <v>2023</v>
      </c>
      <c r="F56" s="137">
        <f t="shared" si="7"/>
        <v>0</v>
      </c>
      <c r="G56" s="138">
        <f t="shared" si="7"/>
        <v>0</v>
      </c>
      <c r="H56" s="138">
        <f t="shared" si="7"/>
        <v>0</v>
      </c>
      <c r="I56" s="138">
        <f t="shared" si="7"/>
        <v>100.511</v>
      </c>
      <c r="J56" s="138">
        <f t="shared" si="7"/>
        <v>16.7</v>
      </c>
      <c r="K56" s="138">
        <f t="shared" si="7"/>
        <v>0</v>
      </c>
      <c r="L56" s="138">
        <f t="shared" si="7"/>
        <v>0</v>
      </c>
      <c r="M56" s="138">
        <f t="shared" si="7"/>
        <v>0</v>
      </c>
      <c r="N56" s="138">
        <f t="shared" si="7"/>
        <v>4.7270000000000003</v>
      </c>
      <c r="O56" s="138">
        <f t="shared" si="7"/>
        <v>1052.3609999999999</v>
      </c>
      <c r="P56" s="138">
        <f t="shared" si="7"/>
        <v>2.6</v>
      </c>
      <c r="Q56" s="138">
        <f t="shared" si="7"/>
        <v>14.606</v>
      </c>
      <c r="R56" s="138">
        <f t="shared" si="7"/>
        <v>0</v>
      </c>
      <c r="S56" s="138">
        <f t="shared" si="7"/>
        <v>0</v>
      </c>
      <c r="T56" s="138">
        <f t="shared" si="7"/>
        <v>0</v>
      </c>
      <c r="U56" s="138">
        <f t="shared" si="7"/>
        <v>0</v>
      </c>
      <c r="V56" s="138">
        <f t="shared" si="7"/>
        <v>0</v>
      </c>
      <c r="W56" s="138">
        <f t="shared" si="7"/>
        <v>0</v>
      </c>
      <c r="X56" s="138">
        <f t="shared" si="7"/>
        <v>432.95000000000005</v>
      </c>
      <c r="Y56" s="138">
        <f t="shared" si="7"/>
        <v>1.7000000000000001E-2</v>
      </c>
      <c r="Z56" s="138">
        <f t="shared" si="7"/>
        <v>0.79400000000000004</v>
      </c>
      <c r="AA56" s="138">
        <f t="shared" si="7"/>
        <v>0</v>
      </c>
      <c r="AB56" s="138">
        <f t="shared" si="7"/>
        <v>35.249000000000002</v>
      </c>
      <c r="AC56" s="138">
        <f t="shared" si="7"/>
        <v>0</v>
      </c>
      <c r="AD56" s="138">
        <f t="shared" si="7"/>
        <v>0</v>
      </c>
      <c r="AE56" s="138">
        <f t="shared" si="7"/>
        <v>2E-3</v>
      </c>
      <c r="AF56" s="138">
        <f t="shared" si="7"/>
        <v>0</v>
      </c>
      <c r="AG56" s="139"/>
      <c r="AH56" s="140">
        <f t="shared" si="1"/>
        <v>1660.5170000000001</v>
      </c>
      <c r="AI56" s="141"/>
      <c r="AJ56" s="141"/>
      <c r="AK56" s="141"/>
      <c r="AL56" s="142"/>
      <c r="AM56" s="143"/>
      <c r="AN56" s="587"/>
      <c r="AO56" s="587"/>
      <c r="BB56" s="99"/>
      <c r="BC56" s="99"/>
    </row>
    <row r="57" spans="1:55" ht="14.4" hidden="1" outlineLevel="1" thickBot="1">
      <c r="A57" s="144"/>
      <c r="B57" s="145" t="s">
        <v>141</v>
      </c>
      <c r="C57" s="146" t="s">
        <v>142</v>
      </c>
      <c r="D57" s="147" t="s">
        <v>143</v>
      </c>
      <c r="E57" s="148">
        <f>$Q$5</f>
        <v>2024</v>
      </c>
      <c r="F57" s="149">
        <v>0</v>
      </c>
      <c r="G57" s="150">
        <v>0</v>
      </c>
      <c r="H57" s="150">
        <v>0</v>
      </c>
      <c r="I57" s="150">
        <v>0</v>
      </c>
      <c r="J57" s="150">
        <v>0</v>
      </c>
      <c r="K57" s="150">
        <v>0</v>
      </c>
      <c r="L57" s="150">
        <v>11.228999999999999</v>
      </c>
      <c r="M57" s="150">
        <v>0</v>
      </c>
      <c r="N57" s="150">
        <v>0</v>
      </c>
      <c r="O57" s="150">
        <v>0</v>
      </c>
      <c r="P57" s="150">
        <v>0</v>
      </c>
      <c r="Q57" s="150">
        <v>0</v>
      </c>
      <c r="R57" s="150">
        <v>0</v>
      </c>
      <c r="S57" s="150">
        <v>0</v>
      </c>
      <c r="T57" s="150">
        <v>0</v>
      </c>
      <c r="U57" s="150">
        <v>0</v>
      </c>
      <c r="V57" s="150">
        <v>0</v>
      </c>
      <c r="W57" s="150">
        <v>0</v>
      </c>
      <c r="X57" s="150">
        <v>0</v>
      </c>
      <c r="Y57" s="150">
        <v>0</v>
      </c>
      <c r="Z57" s="150">
        <v>0</v>
      </c>
      <c r="AA57" s="150">
        <v>0</v>
      </c>
      <c r="AB57" s="150">
        <v>0</v>
      </c>
      <c r="AC57" s="150">
        <v>0</v>
      </c>
      <c r="AD57" s="150">
        <v>0</v>
      </c>
      <c r="AE57" s="150">
        <v>0</v>
      </c>
      <c r="AF57" s="150">
        <v>0</v>
      </c>
      <c r="AG57" s="151"/>
      <c r="AH57" s="152">
        <f t="shared" si="1"/>
        <v>11.228999999999999</v>
      </c>
      <c r="AI57" s="153"/>
      <c r="AJ57" s="153"/>
      <c r="AK57" s="153"/>
      <c r="AL57" s="154"/>
      <c r="AM57" s="155" t="str">
        <f t="shared" si="2"/>
        <v/>
      </c>
      <c r="AN57" s="8"/>
      <c r="AO57" s="8"/>
      <c r="BA57"/>
      <c r="BC57" s="167"/>
    </row>
    <row r="58" spans="1:55" ht="14.4" hidden="1" outlineLevel="1" thickBot="1">
      <c r="A58" s="144"/>
      <c r="B58" s="156"/>
      <c r="C58" s="157"/>
      <c r="D58" s="136" t="s">
        <v>143</v>
      </c>
      <c r="E58" s="158">
        <f>E57-1</f>
        <v>2023</v>
      </c>
      <c r="F58" s="159">
        <v>0</v>
      </c>
      <c r="G58" s="160">
        <v>0</v>
      </c>
      <c r="H58" s="160">
        <v>0</v>
      </c>
      <c r="I58" s="160">
        <v>0</v>
      </c>
      <c r="J58" s="160">
        <v>0</v>
      </c>
      <c r="K58" s="160">
        <v>0</v>
      </c>
      <c r="L58" s="160">
        <v>0</v>
      </c>
      <c r="M58" s="160">
        <v>0</v>
      </c>
      <c r="N58" s="160">
        <v>0</v>
      </c>
      <c r="O58" s="160">
        <v>0</v>
      </c>
      <c r="P58" s="160">
        <v>0</v>
      </c>
      <c r="Q58" s="160">
        <v>0</v>
      </c>
      <c r="R58" s="160">
        <v>0</v>
      </c>
      <c r="S58" s="160">
        <v>0</v>
      </c>
      <c r="T58" s="160">
        <v>0</v>
      </c>
      <c r="U58" s="160">
        <v>0</v>
      </c>
      <c r="V58" s="160">
        <v>0</v>
      </c>
      <c r="W58" s="160">
        <v>0</v>
      </c>
      <c r="X58" s="160">
        <v>0</v>
      </c>
      <c r="Y58" s="160">
        <v>0</v>
      </c>
      <c r="Z58" s="160">
        <v>0</v>
      </c>
      <c r="AA58" s="160">
        <v>0</v>
      </c>
      <c r="AB58" s="160">
        <v>0</v>
      </c>
      <c r="AC58" s="160">
        <v>0</v>
      </c>
      <c r="AD58" s="160">
        <v>0</v>
      </c>
      <c r="AE58" s="160">
        <v>0</v>
      </c>
      <c r="AF58" s="160">
        <v>0</v>
      </c>
      <c r="AG58" s="161"/>
      <c r="AH58" s="162">
        <f t="shared" si="1"/>
        <v>0</v>
      </c>
      <c r="AI58" s="163"/>
      <c r="AJ58" s="163"/>
      <c r="AK58" s="163"/>
      <c r="AL58" s="164"/>
      <c r="AM58" s="165"/>
      <c r="AN58" s="8"/>
      <c r="AO58" s="8"/>
      <c r="BA58"/>
      <c r="BC58" s="167"/>
    </row>
    <row r="59" spans="1:55" ht="14.4" hidden="1" outlineLevel="1" thickBot="1">
      <c r="A59" s="144"/>
      <c r="B59" s="145" t="s">
        <v>144</v>
      </c>
      <c r="C59" s="146" t="s">
        <v>145</v>
      </c>
      <c r="D59" s="147" t="s">
        <v>146</v>
      </c>
      <c r="E59" s="148">
        <f>$Q$5</f>
        <v>2024</v>
      </c>
      <c r="F59" s="149">
        <v>0</v>
      </c>
      <c r="G59" s="150">
        <v>0</v>
      </c>
      <c r="H59" s="150">
        <v>0</v>
      </c>
      <c r="I59" s="150">
        <v>0</v>
      </c>
      <c r="J59" s="150">
        <v>0</v>
      </c>
      <c r="K59" s="150">
        <v>0</v>
      </c>
      <c r="L59" s="150">
        <v>0</v>
      </c>
      <c r="M59" s="150">
        <v>0</v>
      </c>
      <c r="N59" s="150">
        <v>0</v>
      </c>
      <c r="O59" s="150">
        <v>0</v>
      </c>
      <c r="P59" s="150">
        <v>1.5</v>
      </c>
      <c r="Q59" s="150">
        <v>0</v>
      </c>
      <c r="R59" s="150">
        <v>0</v>
      </c>
      <c r="S59" s="150">
        <v>0</v>
      </c>
      <c r="T59" s="150">
        <v>0</v>
      </c>
      <c r="U59" s="150">
        <v>0</v>
      </c>
      <c r="V59" s="150">
        <v>0</v>
      </c>
      <c r="W59" s="150">
        <v>0</v>
      </c>
      <c r="X59" s="150">
        <v>0</v>
      </c>
      <c r="Y59" s="150">
        <v>0</v>
      </c>
      <c r="Z59" s="150">
        <v>0</v>
      </c>
      <c r="AA59" s="150">
        <v>0</v>
      </c>
      <c r="AB59" s="150">
        <v>14.379000000000001</v>
      </c>
      <c r="AC59" s="150">
        <v>0</v>
      </c>
      <c r="AD59" s="150">
        <v>0</v>
      </c>
      <c r="AE59" s="150">
        <v>0</v>
      </c>
      <c r="AF59" s="150">
        <v>0</v>
      </c>
      <c r="AG59" s="151"/>
      <c r="AH59" s="152">
        <f t="shared" si="1"/>
        <v>15.879000000000001</v>
      </c>
      <c r="AI59" s="153"/>
      <c r="AJ59" s="153"/>
      <c r="AK59" s="153"/>
      <c r="AL59" s="154"/>
      <c r="AM59" s="155">
        <f t="shared" si="2"/>
        <v>-0.58018718274111669</v>
      </c>
      <c r="AN59" s="8"/>
      <c r="AO59" s="8"/>
      <c r="BA59"/>
      <c r="BC59" s="167"/>
    </row>
    <row r="60" spans="1:55" ht="14.4" hidden="1" outlineLevel="1" thickBot="1">
      <c r="A60" s="144"/>
      <c r="B60" s="156"/>
      <c r="C60" s="157"/>
      <c r="D60" s="136" t="s">
        <v>146</v>
      </c>
      <c r="E60" s="158">
        <f>E59-1</f>
        <v>2023</v>
      </c>
      <c r="F60" s="159">
        <v>0</v>
      </c>
      <c r="G60" s="160">
        <v>0</v>
      </c>
      <c r="H60" s="160">
        <v>0</v>
      </c>
      <c r="I60" s="160">
        <v>0</v>
      </c>
      <c r="J60" s="160">
        <v>0</v>
      </c>
      <c r="K60" s="160">
        <v>0</v>
      </c>
      <c r="L60" s="160">
        <v>0</v>
      </c>
      <c r="M60" s="160">
        <v>0</v>
      </c>
      <c r="N60" s="160">
        <v>0</v>
      </c>
      <c r="O60" s="160">
        <v>0</v>
      </c>
      <c r="P60" s="160">
        <v>1.8</v>
      </c>
      <c r="Q60" s="160">
        <v>0</v>
      </c>
      <c r="R60" s="160">
        <v>0</v>
      </c>
      <c r="S60" s="160">
        <v>0</v>
      </c>
      <c r="T60" s="160">
        <v>0</v>
      </c>
      <c r="U60" s="160">
        <v>0</v>
      </c>
      <c r="V60" s="160">
        <v>0</v>
      </c>
      <c r="W60" s="160">
        <v>0</v>
      </c>
      <c r="X60" s="160">
        <v>0</v>
      </c>
      <c r="Y60" s="160">
        <v>0</v>
      </c>
      <c r="Z60" s="160">
        <v>0.77400000000000002</v>
      </c>
      <c r="AA60" s="160">
        <v>0</v>
      </c>
      <c r="AB60" s="160">
        <v>35.249000000000002</v>
      </c>
      <c r="AC60" s="160">
        <v>0</v>
      </c>
      <c r="AD60" s="160">
        <v>0</v>
      </c>
      <c r="AE60" s="160">
        <v>1E-3</v>
      </c>
      <c r="AF60" s="160">
        <v>0</v>
      </c>
      <c r="AG60" s="161"/>
      <c r="AH60" s="162">
        <f t="shared" si="1"/>
        <v>37.823999999999998</v>
      </c>
      <c r="AI60" s="163"/>
      <c r="AJ60" s="163"/>
      <c r="AK60" s="163"/>
      <c r="AL60" s="164"/>
      <c r="AM60" s="165"/>
      <c r="AN60" s="8"/>
      <c r="AO60" s="8"/>
      <c r="BA60"/>
      <c r="BC60" s="167"/>
    </row>
    <row r="61" spans="1:55" ht="14.4" hidden="1" outlineLevel="1" thickBot="1">
      <c r="A61" s="144"/>
      <c r="B61" s="145" t="s">
        <v>147</v>
      </c>
      <c r="C61" s="146" t="s">
        <v>148</v>
      </c>
      <c r="D61" s="147" t="s">
        <v>149</v>
      </c>
      <c r="E61" s="148">
        <f>$Q$5</f>
        <v>2024</v>
      </c>
      <c r="F61" s="149">
        <v>0</v>
      </c>
      <c r="G61" s="150">
        <v>0</v>
      </c>
      <c r="H61" s="150">
        <v>0</v>
      </c>
      <c r="I61" s="150">
        <v>19.5</v>
      </c>
      <c r="J61" s="150">
        <v>6.6539999999999999</v>
      </c>
      <c r="K61" s="150">
        <v>0</v>
      </c>
      <c r="L61" s="150">
        <v>1</v>
      </c>
      <c r="M61" s="150">
        <v>0</v>
      </c>
      <c r="N61" s="150">
        <v>30.057000000000002</v>
      </c>
      <c r="O61" s="150">
        <v>2446.4490000000001</v>
      </c>
      <c r="P61" s="150">
        <v>0</v>
      </c>
      <c r="Q61" s="150">
        <v>18.167000000000002</v>
      </c>
      <c r="R61" s="150">
        <v>0</v>
      </c>
      <c r="S61" s="150">
        <v>0</v>
      </c>
      <c r="T61" s="150">
        <v>0</v>
      </c>
      <c r="U61" s="150">
        <v>0</v>
      </c>
      <c r="V61" s="150">
        <v>0</v>
      </c>
      <c r="W61" s="150">
        <v>0</v>
      </c>
      <c r="X61" s="150">
        <v>238.09500000000003</v>
      </c>
      <c r="Y61" s="150">
        <v>0</v>
      </c>
      <c r="Z61" s="150">
        <v>2.4</v>
      </c>
      <c r="AA61" s="150">
        <v>0</v>
      </c>
      <c r="AB61" s="150">
        <v>0</v>
      </c>
      <c r="AC61" s="150">
        <v>0</v>
      </c>
      <c r="AD61" s="150">
        <v>0</v>
      </c>
      <c r="AE61" s="150">
        <v>0</v>
      </c>
      <c r="AF61" s="150">
        <v>4.7E-2</v>
      </c>
      <c r="AG61" s="151"/>
      <c r="AH61" s="152">
        <f t="shared" si="1"/>
        <v>2762.3689999999997</v>
      </c>
      <c r="AI61" s="153"/>
      <c r="AJ61" s="153"/>
      <c r="AK61" s="153"/>
      <c r="AL61" s="154"/>
      <c r="AM61" s="155">
        <f t="shared" si="2"/>
        <v>0.70233617819267091</v>
      </c>
      <c r="AN61" s="8"/>
      <c r="AO61" s="8"/>
      <c r="BA61"/>
      <c r="BC61" s="167"/>
    </row>
    <row r="62" spans="1:55" ht="14.4" hidden="1" outlineLevel="1" thickBot="1">
      <c r="A62" s="144"/>
      <c r="B62" s="179"/>
      <c r="C62" s="180"/>
      <c r="D62" s="136" t="s">
        <v>149</v>
      </c>
      <c r="E62" s="195">
        <f>E61-1</f>
        <v>2023</v>
      </c>
      <c r="F62" s="170">
        <v>0</v>
      </c>
      <c r="G62" s="171">
        <v>0</v>
      </c>
      <c r="H62" s="171">
        <v>0</v>
      </c>
      <c r="I62" s="171">
        <v>100.511</v>
      </c>
      <c r="J62" s="171">
        <v>16.7</v>
      </c>
      <c r="K62" s="171">
        <v>0</v>
      </c>
      <c r="L62" s="171">
        <v>0</v>
      </c>
      <c r="M62" s="171">
        <v>0</v>
      </c>
      <c r="N62" s="171">
        <v>4.7270000000000003</v>
      </c>
      <c r="O62" s="171">
        <v>1052.3609999999999</v>
      </c>
      <c r="P62" s="171">
        <v>0.8</v>
      </c>
      <c r="Q62" s="171">
        <v>14.606</v>
      </c>
      <c r="R62" s="171">
        <v>0</v>
      </c>
      <c r="S62" s="171">
        <v>0</v>
      </c>
      <c r="T62" s="171">
        <v>0</v>
      </c>
      <c r="U62" s="171">
        <v>0</v>
      </c>
      <c r="V62" s="171">
        <v>0</v>
      </c>
      <c r="W62" s="171">
        <v>0</v>
      </c>
      <c r="X62" s="171">
        <v>432.95000000000005</v>
      </c>
      <c r="Y62" s="171">
        <v>1.7000000000000001E-2</v>
      </c>
      <c r="Z62" s="171">
        <v>0.02</v>
      </c>
      <c r="AA62" s="171">
        <v>0</v>
      </c>
      <c r="AB62" s="171">
        <v>0</v>
      </c>
      <c r="AC62" s="171">
        <v>0</v>
      </c>
      <c r="AD62" s="171">
        <v>0</v>
      </c>
      <c r="AE62" s="171">
        <v>1E-3</v>
      </c>
      <c r="AF62" s="171">
        <v>0</v>
      </c>
      <c r="AG62" s="172"/>
      <c r="AH62" s="193">
        <f t="shared" si="1"/>
        <v>1622.693</v>
      </c>
      <c r="AI62" s="184"/>
      <c r="AJ62" s="184"/>
      <c r="AK62" s="184"/>
      <c r="AL62" s="185"/>
      <c r="AM62" s="186"/>
      <c r="AN62" s="8"/>
      <c r="AO62" s="8"/>
      <c r="BA62"/>
      <c r="BC62" s="167"/>
    </row>
    <row r="63" spans="1:55" s="95" customFormat="1" ht="13.8" collapsed="1">
      <c r="A63" s="187" t="s">
        <v>150</v>
      </c>
      <c r="B63" s="188" t="s">
        <v>151</v>
      </c>
      <c r="C63" s="188"/>
      <c r="D63" s="124" t="s">
        <v>150</v>
      </c>
      <c r="E63" s="115">
        <f>$Q$5</f>
        <v>2024</v>
      </c>
      <c r="F63" s="116">
        <v>398.01800000000003</v>
      </c>
      <c r="G63" s="117">
        <v>0</v>
      </c>
      <c r="H63" s="117">
        <v>1.9E-2</v>
      </c>
      <c r="I63" s="117">
        <v>219.78800000000001</v>
      </c>
      <c r="J63" s="117">
        <v>318.05399999999997</v>
      </c>
      <c r="K63" s="117">
        <v>0</v>
      </c>
      <c r="L63" s="117">
        <v>447.71099999999996</v>
      </c>
      <c r="M63" s="117">
        <v>0</v>
      </c>
      <c r="N63" s="117">
        <v>0.13600000000000001</v>
      </c>
      <c r="O63" s="117">
        <v>93.491</v>
      </c>
      <c r="P63" s="117">
        <v>61.518999999999998</v>
      </c>
      <c r="Q63" s="117">
        <v>138.91400000000002</v>
      </c>
      <c r="R63" s="117">
        <v>0</v>
      </c>
      <c r="S63" s="117">
        <v>0</v>
      </c>
      <c r="T63" s="117">
        <v>0</v>
      </c>
      <c r="U63" s="117">
        <v>0</v>
      </c>
      <c r="V63" s="117">
        <v>1.4999999999999999E-2</v>
      </c>
      <c r="W63" s="117">
        <v>0</v>
      </c>
      <c r="X63" s="117">
        <v>169.774</v>
      </c>
      <c r="Y63" s="117">
        <v>0</v>
      </c>
      <c r="Z63" s="117">
        <v>750.85900000000004</v>
      </c>
      <c r="AA63" s="117">
        <v>0.35399999999999998</v>
      </c>
      <c r="AB63" s="117">
        <v>0</v>
      </c>
      <c r="AC63" s="117">
        <v>29.928999999999998</v>
      </c>
      <c r="AD63" s="117">
        <v>0</v>
      </c>
      <c r="AE63" s="117">
        <v>22.95</v>
      </c>
      <c r="AF63" s="117">
        <v>191.41399999999999</v>
      </c>
      <c r="AG63" s="118"/>
      <c r="AH63" s="119">
        <f t="shared" si="1"/>
        <v>2842.9449999999997</v>
      </c>
      <c r="AI63" s="129"/>
      <c r="AJ63" s="129"/>
      <c r="AK63" s="129"/>
      <c r="AL63" s="130"/>
      <c r="AM63" s="131">
        <f t="shared" si="2"/>
        <v>0.10991797067308062</v>
      </c>
      <c r="AN63" s="587"/>
      <c r="AO63" s="587"/>
      <c r="BB63" s="99"/>
      <c r="BC63" s="99"/>
    </row>
    <row r="64" spans="1:55" s="95" customFormat="1" ht="14.4" thickBot="1">
      <c r="A64" s="191"/>
      <c r="B64" s="135"/>
      <c r="C64" s="135"/>
      <c r="D64" s="102" t="s">
        <v>150</v>
      </c>
      <c r="E64" s="103">
        <f>E63-1</f>
        <v>2023</v>
      </c>
      <c r="F64" s="104">
        <v>196.81299999999999</v>
      </c>
      <c r="G64" s="105">
        <v>0</v>
      </c>
      <c r="H64" s="105">
        <v>0</v>
      </c>
      <c r="I64" s="105">
        <v>95.275999999999996</v>
      </c>
      <c r="J64" s="105">
        <v>590.50900000000001</v>
      </c>
      <c r="K64" s="105">
        <v>0</v>
      </c>
      <c r="L64" s="105">
        <v>407.64799999999991</v>
      </c>
      <c r="M64" s="105">
        <v>0</v>
      </c>
      <c r="N64" s="105">
        <v>5.0000000000000001E-3</v>
      </c>
      <c r="O64" s="105">
        <v>168.34299999999999</v>
      </c>
      <c r="P64" s="105">
        <v>79.564000000000007</v>
      </c>
      <c r="Q64" s="105">
        <v>61.353000000000002</v>
      </c>
      <c r="R64" s="105">
        <v>0</v>
      </c>
      <c r="S64" s="105">
        <v>0</v>
      </c>
      <c r="T64" s="105">
        <v>0</v>
      </c>
      <c r="U64" s="105">
        <v>0</v>
      </c>
      <c r="V64" s="105">
        <v>0.16500000000000001</v>
      </c>
      <c r="W64" s="105">
        <v>0</v>
      </c>
      <c r="X64" s="105">
        <v>91.326000000000008</v>
      </c>
      <c r="Y64" s="105">
        <v>21</v>
      </c>
      <c r="Z64" s="105">
        <v>629.42600000000004</v>
      </c>
      <c r="AA64" s="105">
        <v>0.30399999999999999</v>
      </c>
      <c r="AB64" s="105">
        <v>1.167</v>
      </c>
      <c r="AC64" s="105">
        <v>52.939</v>
      </c>
      <c r="AD64" s="105">
        <v>0</v>
      </c>
      <c r="AE64" s="105">
        <v>0</v>
      </c>
      <c r="AF64" s="105">
        <v>165.56299999999999</v>
      </c>
      <c r="AG64" s="106"/>
      <c r="AH64" s="107">
        <f t="shared" si="1"/>
        <v>2561.4010000000003</v>
      </c>
      <c r="AI64" s="108"/>
      <c r="AJ64" s="108"/>
      <c r="AK64" s="108"/>
      <c r="AL64" s="109"/>
      <c r="AM64" s="110"/>
      <c r="AN64" s="587"/>
      <c r="AO64" s="587"/>
      <c r="BB64" s="99"/>
      <c r="BC64" s="99"/>
    </row>
    <row r="65" spans="1:55" s="95" customFormat="1" ht="13.8">
      <c r="A65" s="173" t="s">
        <v>152</v>
      </c>
      <c r="B65" s="123" t="s">
        <v>153</v>
      </c>
      <c r="C65" s="123"/>
      <c r="D65" s="124"/>
      <c r="E65" s="115">
        <f>$Q$5</f>
        <v>2024</v>
      </c>
      <c r="F65" s="116">
        <f t="shared" ref="F65:AF66" si="8">F67+F71+F73</f>
        <v>189.87899999999999</v>
      </c>
      <c r="G65" s="117">
        <f t="shared" si="8"/>
        <v>10.542999999999999</v>
      </c>
      <c r="H65" s="117">
        <f t="shared" si="8"/>
        <v>0.45899999999999996</v>
      </c>
      <c r="I65" s="117">
        <f t="shared" si="8"/>
        <v>482.916</v>
      </c>
      <c r="J65" s="117">
        <f t="shared" si="8"/>
        <v>375.59800000000001</v>
      </c>
      <c r="K65" s="117">
        <f t="shared" si="8"/>
        <v>0.29599999999999999</v>
      </c>
      <c r="L65" s="117">
        <f t="shared" si="8"/>
        <v>2252.2110000000002</v>
      </c>
      <c r="M65" s="117">
        <f t="shared" si="8"/>
        <v>20.95</v>
      </c>
      <c r="N65" s="117">
        <f t="shared" si="8"/>
        <v>251.01499999999999</v>
      </c>
      <c r="O65" s="117">
        <f t="shared" si="8"/>
        <v>1473.7939999999999</v>
      </c>
      <c r="P65" s="117">
        <f t="shared" si="8"/>
        <v>143.61699999999999</v>
      </c>
      <c r="Q65" s="117">
        <f t="shared" si="8"/>
        <v>1642.644</v>
      </c>
      <c r="R65" s="117">
        <f t="shared" si="8"/>
        <v>0</v>
      </c>
      <c r="S65" s="117">
        <f t="shared" si="8"/>
        <v>1.036</v>
      </c>
      <c r="T65" s="117">
        <f t="shared" si="8"/>
        <v>2.1</v>
      </c>
      <c r="U65" s="117">
        <f t="shared" si="8"/>
        <v>0.26500000000000001</v>
      </c>
      <c r="V65" s="117">
        <f t="shared" si="8"/>
        <v>16.180000000000003</v>
      </c>
      <c r="W65" s="117">
        <f t="shared" si="8"/>
        <v>0</v>
      </c>
      <c r="X65" s="117">
        <f t="shared" si="8"/>
        <v>162.18599999999998</v>
      </c>
      <c r="Y65" s="117">
        <f t="shared" si="8"/>
        <v>11.326000000000001</v>
      </c>
      <c r="Z65" s="117">
        <f t="shared" si="8"/>
        <v>622.04799999999989</v>
      </c>
      <c r="AA65" s="117">
        <f t="shared" si="8"/>
        <v>16.448</v>
      </c>
      <c r="AB65" s="117">
        <f t="shared" si="8"/>
        <v>10.484</v>
      </c>
      <c r="AC65" s="117">
        <f t="shared" si="8"/>
        <v>17</v>
      </c>
      <c r="AD65" s="117">
        <f t="shared" si="8"/>
        <v>1.778</v>
      </c>
      <c r="AE65" s="117">
        <f t="shared" si="8"/>
        <v>4.5999999999999999E-2</v>
      </c>
      <c r="AF65" s="117">
        <f t="shared" si="8"/>
        <v>463.52299999999997</v>
      </c>
      <c r="AG65" s="118"/>
      <c r="AH65" s="119">
        <f t="shared" si="1"/>
        <v>8168.3420000000024</v>
      </c>
      <c r="AI65" s="120"/>
      <c r="AJ65" s="120"/>
      <c r="AK65" s="120"/>
      <c r="AL65" s="121"/>
      <c r="AM65" s="131">
        <f t="shared" si="2"/>
        <v>7.5652837837375309E-2</v>
      </c>
      <c r="AN65" s="587"/>
      <c r="AO65" s="587"/>
      <c r="BB65" s="99"/>
      <c r="BC65" s="99"/>
    </row>
    <row r="66" spans="1:55" s="95" customFormat="1" ht="14.4" thickBot="1">
      <c r="A66" s="196"/>
      <c r="B66" s="135"/>
      <c r="C66" s="135"/>
      <c r="D66" s="136"/>
      <c r="E66" s="176">
        <f>E65-1</f>
        <v>2023</v>
      </c>
      <c r="F66" s="137">
        <f t="shared" si="8"/>
        <v>183.53200000000001</v>
      </c>
      <c r="G66" s="138">
        <f t="shared" si="8"/>
        <v>11.825999999999999</v>
      </c>
      <c r="H66" s="138">
        <f t="shared" si="8"/>
        <v>0.93000000000000016</v>
      </c>
      <c r="I66" s="138">
        <f t="shared" si="8"/>
        <v>461.60299999999995</v>
      </c>
      <c r="J66" s="138">
        <f t="shared" si="8"/>
        <v>459.13999999999993</v>
      </c>
      <c r="K66" s="138">
        <f t="shared" si="8"/>
        <v>0.25700000000000001</v>
      </c>
      <c r="L66" s="138">
        <f t="shared" si="8"/>
        <v>2688.489</v>
      </c>
      <c r="M66" s="138">
        <f t="shared" si="8"/>
        <v>14.75</v>
      </c>
      <c r="N66" s="138">
        <f t="shared" si="8"/>
        <v>171.76599999999999</v>
      </c>
      <c r="O66" s="138">
        <f t="shared" si="8"/>
        <v>887.91700000000003</v>
      </c>
      <c r="P66" s="138">
        <f t="shared" si="8"/>
        <v>185.28500000000003</v>
      </c>
      <c r="Q66" s="138">
        <f t="shared" si="8"/>
        <v>1229.2120000000002</v>
      </c>
      <c r="R66" s="138">
        <f t="shared" si="8"/>
        <v>0</v>
      </c>
      <c r="S66" s="138">
        <f t="shared" si="8"/>
        <v>21.667999999999999</v>
      </c>
      <c r="T66" s="138">
        <f t="shared" si="8"/>
        <v>2.1559999999999997</v>
      </c>
      <c r="U66" s="138">
        <f t="shared" si="8"/>
        <v>3.2000000000000001E-2</v>
      </c>
      <c r="V66" s="138">
        <f t="shared" si="8"/>
        <v>4.4969999999999999</v>
      </c>
      <c r="W66" s="138">
        <f t="shared" si="8"/>
        <v>0</v>
      </c>
      <c r="X66" s="138">
        <f t="shared" si="8"/>
        <v>85.911000000000001</v>
      </c>
      <c r="Y66" s="138">
        <f t="shared" si="8"/>
        <v>10.634</v>
      </c>
      <c r="Z66" s="138">
        <f t="shared" si="8"/>
        <v>583.99800000000005</v>
      </c>
      <c r="AA66" s="138">
        <f t="shared" si="8"/>
        <v>24.71</v>
      </c>
      <c r="AB66" s="138">
        <f t="shared" si="8"/>
        <v>89.721000000000004</v>
      </c>
      <c r="AC66" s="138">
        <f t="shared" si="8"/>
        <v>2.2369999999999997</v>
      </c>
      <c r="AD66" s="138">
        <f t="shared" si="8"/>
        <v>2.73</v>
      </c>
      <c r="AE66" s="138">
        <f t="shared" si="8"/>
        <v>1E-3</v>
      </c>
      <c r="AF66" s="138">
        <f t="shared" si="8"/>
        <v>470.84399999999999</v>
      </c>
      <c r="AG66" s="139"/>
      <c r="AH66" s="140">
        <f t="shared" si="1"/>
        <v>7593.8460000000014</v>
      </c>
      <c r="AI66" s="141"/>
      <c r="AJ66" s="141"/>
      <c r="AK66" s="141"/>
      <c r="AL66" s="142"/>
      <c r="AM66" s="143"/>
      <c r="AN66" s="587"/>
      <c r="AO66" s="587"/>
      <c r="BB66" s="99"/>
      <c r="BC66" s="99"/>
    </row>
    <row r="67" spans="1:55" ht="14.4" hidden="1" outlineLevel="1" thickBot="1">
      <c r="A67" s="144"/>
      <c r="B67" s="145" t="s">
        <v>154</v>
      </c>
      <c r="C67" s="146" t="s">
        <v>155</v>
      </c>
      <c r="D67" s="147" t="s">
        <v>156</v>
      </c>
      <c r="E67" s="148">
        <f>$Q$5</f>
        <v>2024</v>
      </c>
      <c r="F67" s="149">
        <v>79.28</v>
      </c>
      <c r="G67" s="150">
        <v>0</v>
      </c>
      <c r="H67" s="150">
        <v>0.35299999999999998</v>
      </c>
      <c r="I67" s="150">
        <v>2.5999999999999999E-2</v>
      </c>
      <c r="J67" s="150">
        <v>2.9580000000000002</v>
      </c>
      <c r="K67" s="150">
        <v>1.0999999999999999E-2</v>
      </c>
      <c r="L67" s="150">
        <v>300.18799999999999</v>
      </c>
      <c r="M67" s="150">
        <v>0</v>
      </c>
      <c r="N67" s="150">
        <v>84.49799999999999</v>
      </c>
      <c r="O67" s="150">
        <v>421.387</v>
      </c>
      <c r="P67" s="150">
        <v>6.4929999999999994</v>
      </c>
      <c r="Q67" s="150">
        <v>1.286</v>
      </c>
      <c r="R67" s="150">
        <v>0</v>
      </c>
      <c r="S67" s="150">
        <v>0</v>
      </c>
      <c r="T67" s="150">
        <v>0</v>
      </c>
      <c r="U67" s="150">
        <v>0</v>
      </c>
      <c r="V67" s="150">
        <v>1.8000000000000002E-2</v>
      </c>
      <c r="W67" s="150">
        <v>0</v>
      </c>
      <c r="X67" s="150">
        <v>42.716999999999999</v>
      </c>
      <c r="Y67" s="150">
        <v>0</v>
      </c>
      <c r="Z67" s="150">
        <v>18.794999999999998</v>
      </c>
      <c r="AA67" s="150">
        <v>0</v>
      </c>
      <c r="AB67" s="150">
        <v>3.01</v>
      </c>
      <c r="AC67" s="150">
        <v>0</v>
      </c>
      <c r="AD67" s="150">
        <v>0.30499999999999999</v>
      </c>
      <c r="AE67" s="150">
        <v>0</v>
      </c>
      <c r="AF67" s="150">
        <v>3.1E-2</v>
      </c>
      <c r="AG67" s="151"/>
      <c r="AH67" s="152">
        <f t="shared" si="1"/>
        <v>961.35599999999988</v>
      </c>
      <c r="AI67" s="153"/>
      <c r="AJ67" s="153"/>
      <c r="AK67" s="153"/>
      <c r="AL67" s="154"/>
      <c r="AM67" s="155">
        <f t="shared" si="2"/>
        <v>0.14226441054961647</v>
      </c>
      <c r="AN67" s="8"/>
      <c r="AO67" s="8"/>
      <c r="BA67"/>
      <c r="BC67" s="167"/>
    </row>
    <row r="68" spans="1:55" ht="14.4" hidden="1" outlineLevel="1" thickBot="1">
      <c r="A68" s="144"/>
      <c r="B68" s="156"/>
      <c r="C68" s="157"/>
      <c r="D68" s="136" t="s">
        <v>156</v>
      </c>
      <c r="E68" s="158">
        <f>E67-1</f>
        <v>2023</v>
      </c>
      <c r="F68" s="159">
        <v>102.75700000000001</v>
      </c>
      <c r="G68" s="160">
        <v>0</v>
      </c>
      <c r="H68" s="160">
        <v>0.18100000000000002</v>
      </c>
      <c r="I68" s="160">
        <v>0.14700000000000002</v>
      </c>
      <c r="J68" s="160">
        <v>4.25</v>
      </c>
      <c r="K68" s="160">
        <v>0.05</v>
      </c>
      <c r="L68" s="160">
        <v>241.333</v>
      </c>
      <c r="M68" s="160">
        <v>0</v>
      </c>
      <c r="N68" s="160">
        <v>4.6509999999999998</v>
      </c>
      <c r="O68" s="160">
        <v>405.10500000000002</v>
      </c>
      <c r="P68" s="160">
        <v>1.516</v>
      </c>
      <c r="Q68" s="160">
        <v>0.63400000000000001</v>
      </c>
      <c r="R68" s="160">
        <v>0</v>
      </c>
      <c r="S68" s="160">
        <v>0</v>
      </c>
      <c r="T68" s="160">
        <v>0</v>
      </c>
      <c r="U68" s="160">
        <v>0</v>
      </c>
      <c r="V68" s="160">
        <v>2.4E-2</v>
      </c>
      <c r="W68" s="160">
        <v>0</v>
      </c>
      <c r="X68" s="160">
        <v>17.774000000000001</v>
      </c>
      <c r="Y68" s="160">
        <v>2.6419999999999999</v>
      </c>
      <c r="Z68" s="160">
        <v>35.713999999999999</v>
      </c>
      <c r="AA68" s="160">
        <v>0</v>
      </c>
      <c r="AB68" s="160">
        <v>24.642000000000003</v>
      </c>
      <c r="AC68" s="160">
        <v>0</v>
      </c>
      <c r="AD68" s="160">
        <v>0.191</v>
      </c>
      <c r="AE68" s="160">
        <v>0</v>
      </c>
      <c r="AF68" s="160">
        <v>1.2E-2</v>
      </c>
      <c r="AG68" s="161"/>
      <c r="AH68" s="162">
        <f t="shared" si="1"/>
        <v>841.62300000000005</v>
      </c>
      <c r="AI68" s="163"/>
      <c r="AJ68" s="163"/>
      <c r="AK68" s="163"/>
      <c r="AL68" s="164"/>
      <c r="AM68" s="165"/>
      <c r="AN68" s="8"/>
      <c r="AO68" s="8"/>
      <c r="BA68"/>
      <c r="BC68" s="167"/>
    </row>
    <row r="69" spans="1:55" ht="14.4" hidden="1" outlineLevel="1" thickBot="1">
      <c r="A69" s="144"/>
      <c r="B69" s="145"/>
      <c r="C69" s="146" t="s">
        <v>157</v>
      </c>
      <c r="D69" s="147"/>
      <c r="E69" s="148">
        <f>E67</f>
        <v>2024</v>
      </c>
      <c r="F69" s="149">
        <f>F71+F73</f>
        <v>110.59899999999999</v>
      </c>
      <c r="G69" s="150">
        <f t="shared" ref="G69:AF70" si="9">G71+G73</f>
        <v>10.542999999999999</v>
      </c>
      <c r="H69" s="150">
        <f t="shared" si="9"/>
        <v>0.10600000000000001</v>
      </c>
      <c r="I69" s="150">
        <f t="shared" si="9"/>
        <v>482.89</v>
      </c>
      <c r="J69" s="150">
        <f t="shared" si="9"/>
        <v>372.64</v>
      </c>
      <c r="K69" s="150">
        <f t="shared" si="9"/>
        <v>0.28499999999999998</v>
      </c>
      <c r="L69" s="150">
        <f t="shared" si="9"/>
        <v>1952.0230000000001</v>
      </c>
      <c r="M69" s="150">
        <f t="shared" si="9"/>
        <v>20.95</v>
      </c>
      <c r="N69" s="150">
        <f t="shared" si="9"/>
        <v>166.517</v>
      </c>
      <c r="O69" s="150">
        <f t="shared" si="9"/>
        <v>1052.4069999999999</v>
      </c>
      <c r="P69" s="150">
        <f>P71+P73</f>
        <v>137.124</v>
      </c>
      <c r="Q69" s="150">
        <f t="shared" si="9"/>
        <v>1641.3579999999999</v>
      </c>
      <c r="R69" s="150">
        <f t="shared" si="9"/>
        <v>0</v>
      </c>
      <c r="S69" s="150">
        <f t="shared" si="9"/>
        <v>1.036</v>
      </c>
      <c r="T69" s="150">
        <f t="shared" si="9"/>
        <v>2.1</v>
      </c>
      <c r="U69" s="150">
        <f t="shared" si="9"/>
        <v>0.26500000000000001</v>
      </c>
      <c r="V69" s="150">
        <f t="shared" si="9"/>
        <v>16.162000000000003</v>
      </c>
      <c r="W69" s="150">
        <f t="shared" si="9"/>
        <v>0</v>
      </c>
      <c r="X69" s="150">
        <f t="shared" si="9"/>
        <v>119.46899999999999</v>
      </c>
      <c r="Y69" s="150">
        <f t="shared" si="9"/>
        <v>11.326000000000001</v>
      </c>
      <c r="Z69" s="150">
        <f t="shared" si="9"/>
        <v>603.25299999999993</v>
      </c>
      <c r="AA69" s="150">
        <f t="shared" si="9"/>
        <v>16.448</v>
      </c>
      <c r="AB69" s="150">
        <f t="shared" si="9"/>
        <v>7.4740000000000002</v>
      </c>
      <c r="AC69" s="150">
        <f t="shared" si="9"/>
        <v>17</v>
      </c>
      <c r="AD69" s="150">
        <f t="shared" si="9"/>
        <v>1.4730000000000001</v>
      </c>
      <c r="AE69" s="150">
        <f t="shared" si="9"/>
        <v>4.5999999999999999E-2</v>
      </c>
      <c r="AF69" s="150">
        <f t="shared" si="9"/>
        <v>463.49199999999996</v>
      </c>
      <c r="AG69" s="151"/>
      <c r="AH69" s="152">
        <f t="shared" si="1"/>
        <v>7206.9860000000017</v>
      </c>
      <c r="AI69" s="153"/>
      <c r="AJ69" s="153"/>
      <c r="AK69" s="153"/>
      <c r="AL69" s="154"/>
      <c r="AM69" s="155">
        <f>IF(ISERROR(AH69/AH70),"",IF(AH69/AH70&gt;2,"++",AH69/AH70-1))</f>
        <v>6.7350115658206366E-2</v>
      </c>
      <c r="AN69" s="8"/>
      <c r="AO69" s="8"/>
      <c r="BA69"/>
      <c r="BC69" s="167"/>
    </row>
    <row r="70" spans="1:55" ht="14.4" hidden="1" outlineLevel="1" thickBot="1">
      <c r="A70" s="144"/>
      <c r="B70" s="156"/>
      <c r="C70" s="157"/>
      <c r="D70" s="136"/>
      <c r="E70" s="158">
        <f>E68</f>
        <v>2023</v>
      </c>
      <c r="F70" s="200">
        <f>F72+F74</f>
        <v>80.775000000000006</v>
      </c>
      <c r="G70" s="201">
        <f t="shared" si="9"/>
        <v>11.825999999999999</v>
      </c>
      <c r="H70" s="201">
        <f t="shared" si="9"/>
        <v>0.74900000000000011</v>
      </c>
      <c r="I70" s="201">
        <f t="shared" si="9"/>
        <v>461.45599999999996</v>
      </c>
      <c r="J70" s="201">
        <f t="shared" si="9"/>
        <v>454.88999999999993</v>
      </c>
      <c r="K70" s="201">
        <f t="shared" si="9"/>
        <v>0.20699999999999999</v>
      </c>
      <c r="L70" s="201">
        <f t="shared" si="9"/>
        <v>2447.1559999999999</v>
      </c>
      <c r="M70" s="201">
        <f t="shared" si="9"/>
        <v>14.75</v>
      </c>
      <c r="N70" s="201">
        <f t="shared" si="9"/>
        <v>167.11499999999998</v>
      </c>
      <c r="O70" s="201">
        <f t="shared" si="9"/>
        <v>482.81200000000001</v>
      </c>
      <c r="P70" s="201">
        <f>P72+P74</f>
        <v>183.76900000000003</v>
      </c>
      <c r="Q70" s="201">
        <f t="shared" si="9"/>
        <v>1228.5780000000002</v>
      </c>
      <c r="R70" s="201">
        <f t="shared" si="9"/>
        <v>0</v>
      </c>
      <c r="S70" s="201">
        <f t="shared" si="9"/>
        <v>21.667999999999999</v>
      </c>
      <c r="T70" s="201">
        <f t="shared" si="9"/>
        <v>2.1559999999999997</v>
      </c>
      <c r="U70" s="201">
        <f t="shared" si="9"/>
        <v>3.2000000000000001E-2</v>
      </c>
      <c r="V70" s="201">
        <f t="shared" si="9"/>
        <v>4.4729999999999999</v>
      </c>
      <c r="W70" s="201">
        <f t="shared" si="9"/>
        <v>0</v>
      </c>
      <c r="X70" s="201">
        <f t="shared" si="9"/>
        <v>68.137</v>
      </c>
      <c r="Y70" s="201">
        <f t="shared" si="9"/>
        <v>7.992</v>
      </c>
      <c r="Z70" s="201">
        <f t="shared" si="9"/>
        <v>548.28400000000011</v>
      </c>
      <c r="AA70" s="201">
        <f t="shared" si="9"/>
        <v>24.71</v>
      </c>
      <c r="AB70" s="201">
        <f t="shared" si="9"/>
        <v>65.079000000000008</v>
      </c>
      <c r="AC70" s="201">
        <f t="shared" si="9"/>
        <v>2.2369999999999997</v>
      </c>
      <c r="AD70" s="201">
        <f t="shared" si="9"/>
        <v>2.5390000000000001</v>
      </c>
      <c r="AE70" s="201">
        <f t="shared" si="9"/>
        <v>1E-3</v>
      </c>
      <c r="AF70" s="201">
        <f t="shared" si="9"/>
        <v>470.83199999999999</v>
      </c>
      <c r="AG70" s="202"/>
      <c r="AH70" s="203">
        <f t="shared" si="1"/>
        <v>6752.2230000000009</v>
      </c>
      <c r="AI70" s="204"/>
      <c r="AJ70" s="204"/>
      <c r="AK70" s="204"/>
      <c r="AL70" s="205"/>
      <c r="AM70" s="206"/>
      <c r="AN70" s="8"/>
      <c r="AO70" s="8"/>
      <c r="BA70"/>
      <c r="BC70" s="167"/>
    </row>
    <row r="71" spans="1:55" ht="14.4" hidden="1" outlineLevel="1" thickBot="1">
      <c r="A71" s="144"/>
      <c r="B71" s="145" t="s">
        <v>158</v>
      </c>
      <c r="C71" s="146" t="s">
        <v>159</v>
      </c>
      <c r="D71" s="147" t="s">
        <v>160</v>
      </c>
      <c r="E71" s="148">
        <f>$Q$5</f>
        <v>2024</v>
      </c>
      <c r="F71" s="149">
        <v>0</v>
      </c>
      <c r="G71" s="150">
        <v>0</v>
      </c>
      <c r="H71" s="150">
        <v>0</v>
      </c>
      <c r="I71" s="150">
        <v>0</v>
      </c>
      <c r="J71" s="150">
        <v>0</v>
      </c>
      <c r="K71" s="150">
        <v>0</v>
      </c>
      <c r="L71" s="150">
        <v>0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50">
        <v>0</v>
      </c>
      <c r="S71" s="150">
        <v>0</v>
      </c>
      <c r="T71" s="150">
        <v>0</v>
      </c>
      <c r="U71" s="150">
        <v>0</v>
      </c>
      <c r="V71" s="150">
        <v>0</v>
      </c>
      <c r="W71" s="150">
        <v>0</v>
      </c>
      <c r="X71" s="150">
        <v>0</v>
      </c>
      <c r="Y71" s="150">
        <v>0</v>
      </c>
      <c r="Z71" s="150">
        <v>0</v>
      </c>
      <c r="AA71" s="150">
        <v>0</v>
      </c>
      <c r="AB71" s="150">
        <v>0</v>
      </c>
      <c r="AC71" s="150">
        <v>0</v>
      </c>
      <c r="AD71" s="150">
        <v>0</v>
      </c>
      <c r="AE71" s="150">
        <v>0</v>
      </c>
      <c r="AF71" s="150">
        <v>0</v>
      </c>
      <c r="AG71" s="151"/>
      <c r="AH71" s="152">
        <f t="shared" si="1"/>
        <v>0</v>
      </c>
      <c r="AI71" s="153"/>
      <c r="AJ71" s="153"/>
      <c r="AK71" s="153"/>
      <c r="AL71" s="154"/>
      <c r="AM71" s="155" t="str">
        <f t="shared" si="2"/>
        <v/>
      </c>
      <c r="AN71" s="8"/>
      <c r="AO71" s="8"/>
      <c r="BA71"/>
      <c r="BC71" s="167"/>
    </row>
    <row r="72" spans="1:55" ht="14.4" hidden="1" outlineLevel="1" thickBot="1">
      <c r="A72" s="144"/>
      <c r="B72" s="179"/>
      <c r="C72" s="180"/>
      <c r="D72" s="136" t="s">
        <v>160</v>
      </c>
      <c r="E72" s="182">
        <f>E71-1</f>
        <v>2023</v>
      </c>
      <c r="F72" s="200">
        <v>0</v>
      </c>
      <c r="G72" s="201">
        <v>0</v>
      </c>
      <c r="H72" s="201">
        <v>0</v>
      </c>
      <c r="I72" s="201">
        <v>0</v>
      </c>
      <c r="J72" s="201">
        <v>0</v>
      </c>
      <c r="K72" s="201">
        <v>0</v>
      </c>
      <c r="L72" s="201">
        <v>0</v>
      </c>
      <c r="M72" s="201">
        <v>0</v>
      </c>
      <c r="N72" s="201">
        <v>0</v>
      </c>
      <c r="O72" s="201">
        <v>0</v>
      </c>
      <c r="P72" s="201">
        <v>0</v>
      </c>
      <c r="Q72" s="201">
        <v>0</v>
      </c>
      <c r="R72" s="201">
        <v>0</v>
      </c>
      <c r="S72" s="201">
        <v>0</v>
      </c>
      <c r="T72" s="201">
        <v>0</v>
      </c>
      <c r="U72" s="201">
        <v>0</v>
      </c>
      <c r="V72" s="201">
        <v>0</v>
      </c>
      <c r="W72" s="201">
        <v>0</v>
      </c>
      <c r="X72" s="201">
        <v>0</v>
      </c>
      <c r="Y72" s="201">
        <v>0</v>
      </c>
      <c r="Z72" s="201">
        <v>0</v>
      </c>
      <c r="AA72" s="201">
        <v>0</v>
      </c>
      <c r="AB72" s="201">
        <v>0</v>
      </c>
      <c r="AC72" s="201">
        <v>0</v>
      </c>
      <c r="AD72" s="201">
        <v>0</v>
      </c>
      <c r="AE72" s="201">
        <v>0</v>
      </c>
      <c r="AF72" s="201">
        <v>0</v>
      </c>
      <c r="AG72" s="202"/>
      <c r="AH72" s="203">
        <f t="shared" si="1"/>
        <v>0</v>
      </c>
      <c r="AI72" s="204"/>
      <c r="AJ72" s="204"/>
      <c r="AK72" s="204"/>
      <c r="AL72" s="205"/>
      <c r="AM72" s="206"/>
      <c r="AN72" s="8"/>
      <c r="AO72" s="8"/>
      <c r="BA72"/>
      <c r="BC72" s="167"/>
    </row>
    <row r="73" spans="1:55" ht="14.4" hidden="1" outlineLevel="1" thickBot="1">
      <c r="A73" s="144"/>
      <c r="B73" s="207"/>
      <c r="C73" s="208" t="s">
        <v>161</v>
      </c>
      <c r="D73" s="7" t="s">
        <v>162</v>
      </c>
      <c r="E73" s="209">
        <f>$Q$5</f>
        <v>2024</v>
      </c>
      <c r="F73" s="210">
        <v>110.59899999999999</v>
      </c>
      <c r="G73" s="211">
        <v>10.542999999999999</v>
      </c>
      <c r="H73" s="211">
        <v>0.10600000000000001</v>
      </c>
      <c r="I73" s="211">
        <v>482.89</v>
      </c>
      <c r="J73" s="211">
        <v>372.64</v>
      </c>
      <c r="K73" s="211">
        <v>0.28499999999999998</v>
      </c>
      <c r="L73" s="211">
        <v>1952.0230000000001</v>
      </c>
      <c r="M73" s="211">
        <v>20.95</v>
      </c>
      <c r="N73" s="211">
        <v>166.517</v>
      </c>
      <c r="O73" s="211">
        <v>1052.4069999999999</v>
      </c>
      <c r="P73" s="211">
        <v>137.124</v>
      </c>
      <c r="Q73" s="211">
        <v>1641.3579999999999</v>
      </c>
      <c r="R73" s="211">
        <v>0</v>
      </c>
      <c r="S73" s="211">
        <v>1.036</v>
      </c>
      <c r="T73" s="211">
        <v>2.1</v>
      </c>
      <c r="U73" s="211">
        <v>0.26500000000000001</v>
      </c>
      <c r="V73" s="211">
        <v>16.162000000000003</v>
      </c>
      <c r="W73" s="211">
        <v>0</v>
      </c>
      <c r="X73" s="211">
        <v>119.46899999999999</v>
      </c>
      <c r="Y73" s="211">
        <v>11.326000000000001</v>
      </c>
      <c r="Z73" s="211">
        <v>603.25299999999993</v>
      </c>
      <c r="AA73" s="211">
        <v>16.448</v>
      </c>
      <c r="AB73" s="211">
        <v>7.4740000000000002</v>
      </c>
      <c r="AC73" s="211">
        <v>17</v>
      </c>
      <c r="AD73" s="211">
        <v>1.4730000000000001</v>
      </c>
      <c r="AE73" s="211">
        <v>4.5999999999999999E-2</v>
      </c>
      <c r="AF73" s="211">
        <v>463.49199999999996</v>
      </c>
      <c r="AG73" s="212"/>
      <c r="AH73" s="213">
        <f t="shared" si="1"/>
        <v>7206.9860000000017</v>
      </c>
      <c r="AI73" s="214"/>
      <c r="AJ73" s="214"/>
      <c r="AK73" s="214"/>
      <c r="AL73" s="215"/>
      <c r="AM73" s="216">
        <f t="shared" si="2"/>
        <v>6.7350115658206366E-2</v>
      </c>
      <c r="AN73" s="8"/>
      <c r="AO73" s="8"/>
      <c r="BA73"/>
      <c r="BC73" s="167"/>
    </row>
    <row r="74" spans="1:55" ht="14.4" hidden="1" outlineLevel="1" thickBot="1">
      <c r="A74" s="144"/>
      <c r="B74" s="207"/>
      <c r="C74" s="208"/>
      <c r="D74" s="217" t="str">
        <f>D73</f>
        <v>1602Other</v>
      </c>
      <c r="E74" s="209">
        <f>E73-1</f>
        <v>2023</v>
      </c>
      <c r="F74" s="218">
        <v>80.775000000000006</v>
      </c>
      <c r="G74" s="219">
        <v>11.825999999999999</v>
      </c>
      <c r="H74" s="219">
        <v>0.74900000000000011</v>
      </c>
      <c r="I74" s="219">
        <v>461.45599999999996</v>
      </c>
      <c r="J74" s="219">
        <v>454.88999999999993</v>
      </c>
      <c r="K74" s="219">
        <v>0.20699999999999999</v>
      </c>
      <c r="L74" s="219">
        <v>2447.1559999999999</v>
      </c>
      <c r="M74" s="219">
        <v>14.75</v>
      </c>
      <c r="N74" s="219">
        <v>167.11499999999998</v>
      </c>
      <c r="O74" s="219">
        <v>482.81200000000001</v>
      </c>
      <c r="P74" s="219">
        <v>183.76900000000003</v>
      </c>
      <c r="Q74" s="219">
        <v>1228.5780000000002</v>
      </c>
      <c r="R74" s="219">
        <v>0</v>
      </c>
      <c r="S74" s="219">
        <v>21.667999999999999</v>
      </c>
      <c r="T74" s="219">
        <v>2.1559999999999997</v>
      </c>
      <c r="U74" s="219">
        <v>3.2000000000000001E-2</v>
      </c>
      <c r="V74" s="219">
        <v>4.4729999999999999</v>
      </c>
      <c r="W74" s="219">
        <v>0</v>
      </c>
      <c r="X74" s="219">
        <v>68.137</v>
      </c>
      <c r="Y74" s="219">
        <v>7.992</v>
      </c>
      <c r="Z74" s="219">
        <v>548.28400000000011</v>
      </c>
      <c r="AA74" s="219">
        <v>24.71</v>
      </c>
      <c r="AB74" s="219">
        <v>65.079000000000008</v>
      </c>
      <c r="AC74" s="219">
        <v>2.2369999999999997</v>
      </c>
      <c r="AD74" s="219">
        <v>2.5390000000000001</v>
      </c>
      <c r="AE74" s="219">
        <v>1E-3</v>
      </c>
      <c r="AF74" s="219">
        <v>470.83199999999999</v>
      </c>
      <c r="AG74" s="220"/>
      <c r="AH74" s="221">
        <f t="shared" si="1"/>
        <v>6752.2230000000009</v>
      </c>
      <c r="AI74" s="222"/>
      <c r="AJ74" s="222"/>
      <c r="AK74" s="222"/>
      <c r="AL74" s="223"/>
      <c r="AM74" s="224"/>
      <c r="AN74" s="8"/>
      <c r="AO74" s="8"/>
      <c r="BA74"/>
      <c r="BC74" s="167"/>
    </row>
    <row r="75" spans="1:55" ht="14.4" collapsed="1" thickTop="1">
      <c r="A75" s="225" t="s">
        <v>163</v>
      </c>
      <c r="B75" s="226"/>
      <c r="C75" s="226"/>
      <c r="D75" s="227"/>
      <c r="E75" s="228">
        <f>$Q$5</f>
        <v>2024</v>
      </c>
      <c r="F75" s="116">
        <f t="shared" ref="F75:AF76" si="10">F11+F13+F15+F29+F47+F49+F55+F63+F65</f>
        <v>4226.5259999999998</v>
      </c>
      <c r="G75" s="117">
        <f t="shared" si="10"/>
        <v>6002.820999999999</v>
      </c>
      <c r="H75" s="117">
        <f t="shared" si="10"/>
        <v>1007.7049999999999</v>
      </c>
      <c r="I75" s="117">
        <f t="shared" si="10"/>
        <v>2630.9110000000001</v>
      </c>
      <c r="J75" s="117">
        <f t="shared" si="10"/>
        <v>5400.7430000000004</v>
      </c>
      <c r="K75" s="117">
        <f t="shared" si="10"/>
        <v>273.29999999999995</v>
      </c>
      <c r="L75" s="117">
        <f t="shared" si="10"/>
        <v>56784.716000000008</v>
      </c>
      <c r="M75" s="117">
        <f t="shared" si="10"/>
        <v>504.36799999999999</v>
      </c>
      <c r="N75" s="117">
        <f t="shared" si="10"/>
        <v>12954.257000000001</v>
      </c>
      <c r="O75" s="117">
        <f t="shared" si="10"/>
        <v>11179.272000000001</v>
      </c>
      <c r="P75" s="117">
        <f t="shared" si="10"/>
        <v>12251.748000000001</v>
      </c>
      <c r="Q75" s="117">
        <f t="shared" si="10"/>
        <v>9204.8380000000016</v>
      </c>
      <c r="R75" s="117">
        <f t="shared" si="10"/>
        <v>279.36</v>
      </c>
      <c r="S75" s="117">
        <f t="shared" si="10"/>
        <v>34.674000000000007</v>
      </c>
      <c r="T75" s="117">
        <f t="shared" si="10"/>
        <v>1370.2939999999999</v>
      </c>
      <c r="U75" s="117">
        <f t="shared" si="10"/>
        <v>0.74399999999999999</v>
      </c>
      <c r="V75" s="117">
        <f t="shared" si="10"/>
        <v>5984.2069999999994</v>
      </c>
      <c r="W75" s="117">
        <f t="shared" si="10"/>
        <v>0.15</v>
      </c>
      <c r="X75" s="117">
        <f t="shared" si="10"/>
        <v>9934.6169999999984</v>
      </c>
      <c r="Y75" s="117">
        <f t="shared" si="10"/>
        <v>2460.8320000000008</v>
      </c>
      <c r="Z75" s="117">
        <f t="shared" si="10"/>
        <v>20402.355</v>
      </c>
      <c r="AA75" s="117">
        <f t="shared" si="10"/>
        <v>1387.7860000000001</v>
      </c>
      <c r="AB75" s="117">
        <f t="shared" si="10"/>
        <v>6332.5949999999993</v>
      </c>
      <c r="AC75" s="117">
        <f t="shared" si="10"/>
        <v>752.72100000000012</v>
      </c>
      <c r="AD75" s="117">
        <f t="shared" si="10"/>
        <v>205.52799999999999</v>
      </c>
      <c r="AE75" s="117">
        <f t="shared" si="10"/>
        <v>49.391999999999996</v>
      </c>
      <c r="AF75" s="117">
        <f t="shared" si="10"/>
        <v>1163.896</v>
      </c>
      <c r="AG75" s="118"/>
      <c r="AH75" s="91">
        <f t="shared" si="1"/>
        <v>172780.35599999997</v>
      </c>
      <c r="AI75" s="92"/>
      <c r="AJ75" s="92"/>
      <c r="AK75" s="92"/>
      <c r="AL75" s="93"/>
      <c r="AM75" s="94">
        <f t="shared" si="2"/>
        <v>7.6079076116456479E-2</v>
      </c>
      <c r="AN75" s="8"/>
      <c r="AO75" s="8"/>
      <c r="BA75"/>
      <c r="BC75" s="167"/>
    </row>
    <row r="76" spans="1:55" ht="14.4" thickBot="1">
      <c r="A76" s="229"/>
      <c r="B76" s="230"/>
      <c r="C76" s="230"/>
      <c r="D76" s="76"/>
      <c r="E76" s="231">
        <f>E75-1</f>
        <v>2023</v>
      </c>
      <c r="F76" s="232">
        <f t="shared" si="10"/>
        <v>3408.6729999999998</v>
      </c>
      <c r="G76" s="197">
        <f t="shared" si="10"/>
        <v>6969.7660000000005</v>
      </c>
      <c r="H76" s="197">
        <f t="shared" si="10"/>
        <v>2126.3219999999997</v>
      </c>
      <c r="I76" s="197">
        <f t="shared" si="10"/>
        <v>2299.9430000000002</v>
      </c>
      <c r="J76" s="197">
        <f t="shared" si="10"/>
        <v>7466.920000000001</v>
      </c>
      <c r="K76" s="197">
        <f t="shared" si="10"/>
        <v>641.84399999999982</v>
      </c>
      <c r="L76" s="197">
        <f t="shared" si="10"/>
        <v>51331.886999999995</v>
      </c>
      <c r="M76" s="197">
        <f t="shared" si="10"/>
        <v>274.14000000000004</v>
      </c>
      <c r="N76" s="197">
        <f t="shared" si="10"/>
        <v>7663.6909999999998</v>
      </c>
      <c r="O76" s="197">
        <f t="shared" si="10"/>
        <v>12113.806999999999</v>
      </c>
      <c r="P76" s="197">
        <f t="shared" si="10"/>
        <v>7535.4680000000026</v>
      </c>
      <c r="Q76" s="197">
        <f t="shared" si="10"/>
        <v>4574.8790000000008</v>
      </c>
      <c r="R76" s="197">
        <f t="shared" si="10"/>
        <v>57.92</v>
      </c>
      <c r="S76" s="197">
        <f t="shared" si="10"/>
        <v>708.19200000000012</v>
      </c>
      <c r="T76" s="197">
        <f t="shared" si="10"/>
        <v>509.04600000000005</v>
      </c>
      <c r="U76" s="197">
        <f t="shared" si="10"/>
        <v>34.103999999999992</v>
      </c>
      <c r="V76" s="197">
        <f t="shared" si="10"/>
        <v>5420.0879999999997</v>
      </c>
      <c r="W76" s="197">
        <f t="shared" si="10"/>
        <v>0.375</v>
      </c>
      <c r="X76" s="197">
        <f t="shared" si="10"/>
        <v>9082.3989999999994</v>
      </c>
      <c r="Y76" s="197">
        <f t="shared" si="10"/>
        <v>2236.355</v>
      </c>
      <c r="Z76" s="197">
        <f t="shared" si="10"/>
        <v>12761.535</v>
      </c>
      <c r="AA76" s="197">
        <f t="shared" si="10"/>
        <v>9574.4399999999987</v>
      </c>
      <c r="AB76" s="197">
        <f t="shared" si="10"/>
        <v>7660.6450000000004</v>
      </c>
      <c r="AC76" s="197">
        <f t="shared" si="10"/>
        <v>4220.8209999999999</v>
      </c>
      <c r="AD76" s="197">
        <f t="shared" si="10"/>
        <v>541.14200000000005</v>
      </c>
      <c r="AE76" s="197">
        <f t="shared" si="10"/>
        <v>52.326000000000001</v>
      </c>
      <c r="AF76" s="197">
        <f t="shared" si="10"/>
        <v>1298.011</v>
      </c>
      <c r="AG76" s="198"/>
      <c r="AH76" s="233">
        <f t="shared" ref="AH76:AH82" si="11">SUM(F76:AG76)</f>
        <v>160564.739</v>
      </c>
      <c r="AI76" s="234"/>
      <c r="AJ76" s="234"/>
      <c r="AK76" s="234"/>
      <c r="AL76" s="235"/>
      <c r="AM76" s="236"/>
      <c r="AN76" s="8"/>
      <c r="AO76" s="8"/>
      <c r="BA76"/>
      <c r="BC76" s="167"/>
    </row>
    <row r="77" spans="1:55" ht="5.25" customHeight="1" thickTop="1">
      <c r="A77" s="237"/>
      <c r="B77" s="8"/>
      <c r="C77" s="8"/>
      <c r="D77" s="7"/>
      <c r="E77" s="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239" t="str">
        <f t="shared" si="2"/>
        <v/>
      </c>
      <c r="AN77" s="8"/>
      <c r="AO77" s="8"/>
      <c r="BA77"/>
      <c r="BC77" s="167"/>
    </row>
    <row r="78" spans="1:55" ht="14.4" thickBot="1">
      <c r="A78" s="240" t="s">
        <v>164</v>
      </c>
      <c r="B78" s="8"/>
      <c r="C78" s="8"/>
      <c r="D78" s="7"/>
      <c r="E78" s="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239"/>
      <c r="AN78" s="8"/>
      <c r="AO78" s="8"/>
      <c r="BA78"/>
      <c r="BC78" s="167"/>
    </row>
    <row r="79" spans="1:55" s="95" customFormat="1" ht="14.4" thickTop="1">
      <c r="A79" s="50"/>
      <c r="B79" s="226"/>
      <c r="C79" s="588" t="s">
        <v>165</v>
      </c>
      <c r="D79" s="589"/>
      <c r="E79" s="87">
        <f>$Q$5</f>
        <v>2024</v>
      </c>
      <c r="F79" s="88">
        <f t="shared" ref="F79:AF80" si="12">F11+F13</f>
        <v>373.08000000000004</v>
      </c>
      <c r="G79" s="89">
        <f t="shared" si="12"/>
        <v>3964.5619999999999</v>
      </c>
      <c r="H79" s="89">
        <f t="shared" si="12"/>
        <v>1005.8149999999999</v>
      </c>
      <c r="I79" s="89">
        <f t="shared" si="12"/>
        <v>523.22</v>
      </c>
      <c r="J79" s="89">
        <f t="shared" si="12"/>
        <v>721.03499999999997</v>
      </c>
      <c r="K79" s="89">
        <f t="shared" si="12"/>
        <v>269.339</v>
      </c>
      <c r="L79" s="89">
        <f t="shared" si="12"/>
        <v>10302.078000000001</v>
      </c>
      <c r="M79" s="89">
        <f t="shared" si="12"/>
        <v>396.85700000000003</v>
      </c>
      <c r="N79" s="89">
        <f t="shared" si="12"/>
        <v>8133.04</v>
      </c>
      <c r="O79" s="89">
        <f t="shared" si="12"/>
        <v>2781.3159999999998</v>
      </c>
      <c r="P79" s="89">
        <f t="shared" si="12"/>
        <v>10494.975000000002</v>
      </c>
      <c r="Q79" s="89">
        <f t="shared" si="12"/>
        <v>18.919</v>
      </c>
      <c r="R79" s="89">
        <f t="shared" si="12"/>
        <v>236</v>
      </c>
      <c r="S79" s="89">
        <f t="shared" si="12"/>
        <v>33.579000000000001</v>
      </c>
      <c r="T79" s="89">
        <f t="shared" si="12"/>
        <v>560.20000000000005</v>
      </c>
      <c r="U79" s="89">
        <f t="shared" si="12"/>
        <v>0</v>
      </c>
      <c r="V79" s="89">
        <f t="shared" si="12"/>
        <v>5914.994999999999</v>
      </c>
      <c r="W79" s="89">
        <f t="shared" si="12"/>
        <v>0</v>
      </c>
      <c r="X79" s="89">
        <f t="shared" si="12"/>
        <v>372.09199999999998</v>
      </c>
      <c r="Y79" s="89">
        <f t="shared" si="12"/>
        <v>796.70600000000002</v>
      </c>
      <c r="Z79" s="89">
        <f t="shared" si="12"/>
        <v>561.73699999999997</v>
      </c>
      <c r="AA79" s="89">
        <f t="shared" si="12"/>
        <v>1179.9199999999998</v>
      </c>
      <c r="AB79" s="89">
        <f t="shared" si="12"/>
        <v>6251.8459999999995</v>
      </c>
      <c r="AC79" s="89">
        <f t="shared" si="12"/>
        <v>658.74500000000012</v>
      </c>
      <c r="AD79" s="89">
        <f t="shared" si="12"/>
        <v>203.75</v>
      </c>
      <c r="AE79" s="89">
        <f t="shared" si="12"/>
        <v>0</v>
      </c>
      <c r="AF79" s="89">
        <f t="shared" si="12"/>
        <v>0</v>
      </c>
      <c r="AG79" s="90"/>
      <c r="AH79" s="590">
        <f t="shared" si="11"/>
        <v>55753.80599999999</v>
      </c>
      <c r="AI79" s="591"/>
      <c r="AJ79" s="92"/>
      <c r="AK79" s="92"/>
      <c r="AL79" s="93"/>
      <c r="AM79" s="94">
        <f>IF(ISERROR(AH79/AH80),"",IF(AH79/AH80&gt;2,"++",AH79/AH80-1))</f>
        <v>-0.15570948036882959</v>
      </c>
      <c r="AN79" s="587"/>
      <c r="AO79" s="587"/>
      <c r="BB79" s="99"/>
      <c r="BC79" s="99"/>
    </row>
    <row r="80" spans="1:55" s="95" customFormat="1" ht="14.4" thickBot="1">
      <c r="A80" s="592"/>
      <c r="B80" s="230"/>
      <c r="C80" s="593"/>
      <c r="D80" s="594"/>
      <c r="E80" s="595">
        <f>E79-1</f>
        <v>2023</v>
      </c>
      <c r="F80" s="232">
        <f t="shared" si="12"/>
        <v>485.995</v>
      </c>
      <c r="G80" s="197">
        <f t="shared" si="12"/>
        <v>6951.6620000000003</v>
      </c>
      <c r="H80" s="197">
        <f t="shared" si="12"/>
        <v>2122.1709999999998</v>
      </c>
      <c r="I80" s="197">
        <f t="shared" si="12"/>
        <v>579.66200000000003</v>
      </c>
      <c r="J80" s="197">
        <f t="shared" si="12"/>
        <v>1210.2149999999999</v>
      </c>
      <c r="K80" s="197">
        <f t="shared" si="12"/>
        <v>637.32299999999998</v>
      </c>
      <c r="L80" s="197">
        <f t="shared" si="12"/>
        <v>9648.1650000000009</v>
      </c>
      <c r="M80" s="197">
        <f t="shared" si="12"/>
        <v>185.25000000000003</v>
      </c>
      <c r="N80" s="197">
        <f t="shared" si="12"/>
        <v>3366.39</v>
      </c>
      <c r="O80" s="197">
        <f t="shared" si="12"/>
        <v>6980.7860000000001</v>
      </c>
      <c r="P80" s="197">
        <f t="shared" si="12"/>
        <v>6040.5310000000018</v>
      </c>
      <c r="Q80" s="197">
        <f t="shared" si="12"/>
        <v>102.125</v>
      </c>
      <c r="R80" s="197">
        <f t="shared" si="12"/>
        <v>0</v>
      </c>
      <c r="S80" s="197">
        <f t="shared" si="12"/>
        <v>661.59300000000007</v>
      </c>
      <c r="T80" s="197">
        <f t="shared" si="12"/>
        <v>53.63</v>
      </c>
      <c r="U80" s="197">
        <f t="shared" si="12"/>
        <v>33.31</v>
      </c>
      <c r="V80" s="197">
        <f t="shared" si="12"/>
        <v>5268.7889999999998</v>
      </c>
      <c r="W80" s="197">
        <f t="shared" si="12"/>
        <v>0</v>
      </c>
      <c r="X80" s="197">
        <f t="shared" si="12"/>
        <v>325.73499999999996</v>
      </c>
      <c r="Y80" s="197">
        <f t="shared" si="12"/>
        <v>470.33099999999996</v>
      </c>
      <c r="Z80" s="197">
        <f t="shared" si="12"/>
        <v>1172.143</v>
      </c>
      <c r="AA80" s="197">
        <f t="shared" si="12"/>
        <v>9303.91</v>
      </c>
      <c r="AB80" s="197">
        <f t="shared" si="12"/>
        <v>7475.6950000000006</v>
      </c>
      <c r="AC80" s="197">
        <f t="shared" si="12"/>
        <v>2422.4579999999996</v>
      </c>
      <c r="AD80" s="197">
        <f t="shared" si="12"/>
        <v>538.41200000000003</v>
      </c>
      <c r="AE80" s="197">
        <f t="shared" si="12"/>
        <v>0</v>
      </c>
      <c r="AF80" s="197">
        <f t="shared" si="12"/>
        <v>0</v>
      </c>
      <c r="AG80" s="198"/>
      <c r="AH80" s="596">
        <f t="shared" si="11"/>
        <v>66036.281000000003</v>
      </c>
      <c r="AI80" s="597"/>
      <c r="AJ80" s="244"/>
      <c r="AK80" s="244"/>
      <c r="AL80" s="245"/>
      <c r="AM80" s="246"/>
      <c r="AN80" s="587"/>
      <c r="AO80" s="587"/>
      <c r="BB80" s="99"/>
      <c r="BC80" s="99"/>
    </row>
    <row r="81" spans="1:55" s="95" customFormat="1" ht="14.4" thickTop="1">
      <c r="A81" s="62"/>
      <c r="B81" s="587"/>
      <c r="C81" s="598" t="s">
        <v>166</v>
      </c>
      <c r="D81" s="599"/>
      <c r="E81" s="115">
        <f>$Q$5</f>
        <v>2024</v>
      </c>
      <c r="F81" s="116">
        <f t="shared" ref="F81:AF82" si="13">F15+F29+F49+F67</f>
        <v>1039.1860000000001</v>
      </c>
      <c r="G81" s="117">
        <f t="shared" si="13"/>
        <v>2024.557</v>
      </c>
      <c r="H81" s="117">
        <f t="shared" si="13"/>
        <v>1.7649999999999999</v>
      </c>
      <c r="I81" s="117">
        <f t="shared" si="13"/>
        <v>763.26399999999978</v>
      </c>
      <c r="J81" s="117">
        <f t="shared" si="13"/>
        <v>2232.0130000000004</v>
      </c>
      <c r="K81" s="117">
        <f t="shared" si="13"/>
        <v>3.601</v>
      </c>
      <c r="L81" s="117">
        <f t="shared" si="13"/>
        <v>37610.631000000008</v>
      </c>
      <c r="M81" s="117">
        <f t="shared" si="13"/>
        <v>58.626000000000005</v>
      </c>
      <c r="N81" s="117">
        <f t="shared" si="13"/>
        <v>2821.3230000000003</v>
      </c>
      <c r="O81" s="117">
        <f t="shared" si="13"/>
        <v>2377.4110000000001</v>
      </c>
      <c r="P81" s="117">
        <f>P15+P29+P49+P67</f>
        <v>1384.2860000000001</v>
      </c>
      <c r="Q81" s="117">
        <f t="shared" si="13"/>
        <v>4970.3170000000009</v>
      </c>
      <c r="R81" s="117">
        <f t="shared" si="13"/>
        <v>14</v>
      </c>
      <c r="S81" s="117">
        <f t="shared" si="13"/>
        <v>5.8999999999999997E-2</v>
      </c>
      <c r="T81" s="117">
        <f t="shared" si="13"/>
        <v>400.57400000000001</v>
      </c>
      <c r="U81" s="117">
        <f t="shared" si="13"/>
        <v>0.47899999999999998</v>
      </c>
      <c r="V81" s="117">
        <f t="shared" si="13"/>
        <v>43.143000000000001</v>
      </c>
      <c r="W81" s="117">
        <f t="shared" si="13"/>
        <v>0.15</v>
      </c>
      <c r="X81" s="117">
        <f t="shared" si="13"/>
        <v>6117.7689999999993</v>
      </c>
      <c r="Y81" s="117">
        <f t="shared" si="13"/>
        <v>1537.1080000000004</v>
      </c>
      <c r="Z81" s="117">
        <f t="shared" si="13"/>
        <v>14175.819000000001</v>
      </c>
      <c r="AA81" s="117">
        <f t="shared" si="13"/>
        <v>167.30299999999997</v>
      </c>
      <c r="AB81" s="117">
        <f t="shared" si="13"/>
        <v>27.589999999999996</v>
      </c>
      <c r="AC81" s="117">
        <f t="shared" si="13"/>
        <v>20.73</v>
      </c>
      <c r="AD81" s="117">
        <f t="shared" si="13"/>
        <v>0.30499999999999999</v>
      </c>
      <c r="AE81" s="117">
        <f t="shared" si="13"/>
        <v>5.3000000000000005E-2</v>
      </c>
      <c r="AF81" s="117">
        <f t="shared" si="13"/>
        <v>33.555999999999997</v>
      </c>
      <c r="AG81" s="118"/>
      <c r="AH81" s="600">
        <f t="shared" si="11"/>
        <v>77825.617999999988</v>
      </c>
      <c r="AI81" s="601"/>
      <c r="AJ81" s="120"/>
      <c r="AK81" s="120"/>
      <c r="AL81" s="121"/>
      <c r="AM81" s="122">
        <f>IF(ISERROR(AH81/AH82),"",IF(AH81/AH82&gt;2,"++",AH81/AH82-1))</f>
        <v>0.28864111410563598</v>
      </c>
      <c r="AN81" s="587"/>
      <c r="AO81" s="587"/>
      <c r="BB81" s="99"/>
      <c r="BC81" s="99"/>
    </row>
    <row r="82" spans="1:55" s="95" customFormat="1" ht="14.4" thickBot="1">
      <c r="A82" s="592"/>
      <c r="B82" s="230"/>
      <c r="C82" s="593"/>
      <c r="D82" s="594"/>
      <c r="E82" s="595">
        <f>E81-1</f>
        <v>2023</v>
      </c>
      <c r="F82" s="232">
        <f t="shared" si="13"/>
        <v>830.60899999999992</v>
      </c>
      <c r="G82" s="197">
        <f t="shared" si="13"/>
        <v>2.7309999999999999</v>
      </c>
      <c r="H82" s="197">
        <f t="shared" si="13"/>
        <v>3.37</v>
      </c>
      <c r="I82" s="197">
        <f t="shared" si="13"/>
        <v>652.16000000000008</v>
      </c>
      <c r="J82" s="197">
        <f t="shared" si="13"/>
        <v>3399.6990000000001</v>
      </c>
      <c r="K82" s="197">
        <f t="shared" si="13"/>
        <v>4.056</v>
      </c>
      <c r="L82" s="197">
        <f t="shared" si="13"/>
        <v>33231.804999999993</v>
      </c>
      <c r="M82" s="197">
        <f t="shared" si="13"/>
        <v>26.239000000000001</v>
      </c>
      <c r="N82" s="197">
        <f t="shared" si="13"/>
        <v>2664.35</v>
      </c>
      <c r="O82" s="197">
        <f t="shared" si="13"/>
        <v>1244.9189999999999</v>
      </c>
      <c r="P82" s="197">
        <f>P16+P30+P50+P68</f>
        <v>1139.259</v>
      </c>
      <c r="Q82" s="197">
        <f t="shared" si="13"/>
        <v>1019.6039999999999</v>
      </c>
      <c r="R82" s="197">
        <f t="shared" si="13"/>
        <v>0</v>
      </c>
      <c r="S82" s="197">
        <f t="shared" si="13"/>
        <v>24.931000000000001</v>
      </c>
      <c r="T82" s="197">
        <f t="shared" si="13"/>
        <v>237.12299999999999</v>
      </c>
      <c r="U82" s="197">
        <f t="shared" si="13"/>
        <v>0.76200000000000012</v>
      </c>
      <c r="V82" s="197">
        <f t="shared" si="13"/>
        <v>126.545</v>
      </c>
      <c r="W82" s="197">
        <f t="shared" si="13"/>
        <v>0.375</v>
      </c>
      <c r="X82" s="197">
        <f t="shared" si="13"/>
        <v>5496.6740000000009</v>
      </c>
      <c r="Y82" s="197">
        <f t="shared" si="13"/>
        <v>1543.4080000000004</v>
      </c>
      <c r="Z82" s="197">
        <f t="shared" si="13"/>
        <v>7007.1290000000008</v>
      </c>
      <c r="AA82" s="197">
        <f t="shared" si="13"/>
        <v>213.19900000000001</v>
      </c>
      <c r="AB82" s="197">
        <f t="shared" si="13"/>
        <v>34.266000000000005</v>
      </c>
      <c r="AC82" s="197">
        <f t="shared" si="13"/>
        <v>1482.5929999999998</v>
      </c>
      <c r="AD82" s="197">
        <f t="shared" si="13"/>
        <v>0.191</v>
      </c>
      <c r="AE82" s="197">
        <f t="shared" si="13"/>
        <v>1E-3</v>
      </c>
      <c r="AF82" s="197">
        <f t="shared" si="13"/>
        <v>7.5570000000000004</v>
      </c>
      <c r="AG82" s="198"/>
      <c r="AH82" s="596">
        <f t="shared" si="11"/>
        <v>60393.554999999993</v>
      </c>
      <c r="AI82" s="597"/>
      <c r="AJ82" s="244"/>
      <c r="AK82" s="244"/>
      <c r="AL82" s="245"/>
      <c r="AM82" s="246"/>
      <c r="AN82" s="587"/>
      <c r="AO82" s="587"/>
      <c r="BB82" s="99"/>
      <c r="BC82" s="99"/>
    </row>
    <row r="83" spans="1:55" ht="13.8" thickTop="1">
      <c r="A83" s="240" t="s">
        <v>167</v>
      </c>
      <c r="B83" s="8"/>
      <c r="C83" s="8"/>
      <c r="D83" s="7"/>
      <c r="E83" s="8"/>
      <c r="F83" s="602"/>
      <c r="G83" s="602"/>
      <c r="H83" s="602"/>
      <c r="I83" s="602"/>
      <c r="J83" s="602"/>
      <c r="K83" s="602"/>
      <c r="L83" s="602"/>
      <c r="M83" s="602"/>
      <c r="N83" s="602"/>
      <c r="O83" s="602"/>
      <c r="P83" s="602"/>
      <c r="Q83" s="602"/>
      <c r="R83" s="602"/>
      <c r="S83" s="602"/>
      <c r="T83" s="602"/>
      <c r="U83" s="602"/>
      <c r="V83" s="602"/>
      <c r="W83" s="602"/>
      <c r="X83" s="602"/>
      <c r="Y83" s="602"/>
      <c r="Z83" s="602"/>
      <c r="AA83" s="602"/>
      <c r="AB83" s="602"/>
      <c r="AC83" s="602"/>
      <c r="AD83" s="602"/>
      <c r="AE83" s="602"/>
      <c r="AF83" s="602"/>
      <c r="AG83" s="602"/>
      <c r="AH83" s="602"/>
      <c r="AI83" s="602"/>
      <c r="AJ83" s="602"/>
      <c r="AK83" s="602"/>
      <c r="AL83" s="602"/>
      <c r="AM83" s="602"/>
      <c r="AN83" s="8"/>
      <c r="AO83" s="8"/>
      <c r="BA83"/>
      <c r="BC83" s="167"/>
    </row>
    <row r="84" spans="1:55"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BA84"/>
      <c r="BC84" s="167"/>
    </row>
    <row r="85" spans="1:55"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</row>
    <row r="86" spans="1:55"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</row>
    <row r="87" spans="1:55"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</row>
    <row r="88" spans="1:55"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243"/>
      <c r="AH88" s="243"/>
      <c r="AI88" s="168"/>
      <c r="AJ88" s="168"/>
      <c r="AK88" s="168"/>
      <c r="AL88" s="168"/>
    </row>
    <row r="89" spans="1:55"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</row>
    <row r="90" spans="1:55"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</row>
    <row r="91" spans="1:55"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</row>
    <row r="92" spans="1:55"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</row>
    <row r="93" spans="1:55"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</row>
    <row r="94" spans="1:55"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</row>
    <row r="95" spans="1:55"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</row>
    <row r="96" spans="1:55"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</row>
    <row r="97" spans="6:38"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8"/>
    </row>
    <row r="98" spans="6:38"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</row>
    <row r="99" spans="6:38"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</row>
    <row r="100" spans="6:38"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</row>
    <row r="101" spans="6:38"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</row>
    <row r="102" spans="6:38"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</row>
    <row r="103" spans="6:38"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</row>
    <row r="104" spans="6:38"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</row>
    <row r="105" spans="6:38"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</row>
    <row r="106" spans="6:38"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</row>
    <row r="107" spans="6:38"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</row>
    <row r="108" spans="6:38"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168"/>
    </row>
    <row r="109" spans="6:38"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8"/>
      <c r="AI109" s="168"/>
      <c r="AJ109" s="168"/>
      <c r="AK109" s="168"/>
      <c r="AL109" s="168"/>
    </row>
    <row r="110" spans="6:38"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</row>
    <row r="111" spans="6:38"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</row>
    <row r="112" spans="6:38"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/>
    </row>
    <row r="113" spans="6:38"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</row>
    <row r="114" spans="6:38"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</row>
    <row r="115" spans="6:38"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</row>
    <row r="116" spans="6:38"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</row>
    <row r="117" spans="6:38"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</row>
    <row r="118" spans="6:38"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</row>
    <row r="119" spans="6:38"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8"/>
      <c r="AG119" s="168"/>
      <c r="AH119" s="168"/>
      <c r="AI119" s="168"/>
      <c r="AJ119" s="168"/>
      <c r="AK119" s="168"/>
      <c r="AL119" s="168"/>
    </row>
    <row r="120" spans="6:38"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</row>
    <row r="121" spans="6:38"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</row>
    <row r="122" spans="6:38"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</row>
    <row r="123" spans="6:38"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68"/>
      <c r="AJ123" s="168"/>
      <c r="AK123" s="168"/>
      <c r="AL123" s="168"/>
    </row>
    <row r="124" spans="6:38"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</row>
    <row r="125" spans="6:38"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168"/>
      <c r="AK125" s="168"/>
      <c r="AL125" s="168"/>
    </row>
    <row r="126" spans="6:38"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68"/>
      <c r="AJ126" s="168"/>
      <c r="AK126" s="168"/>
      <c r="AL126" s="168"/>
    </row>
    <row r="127" spans="6:38"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</row>
    <row r="128" spans="6:38"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</row>
    <row r="129" spans="6:38"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  <c r="AG129" s="168"/>
      <c r="AH129" s="168"/>
      <c r="AI129" s="168"/>
      <c r="AJ129" s="168"/>
      <c r="AK129" s="168"/>
      <c r="AL129" s="168"/>
    </row>
    <row r="130" spans="6:38"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168"/>
      <c r="AK130" s="168"/>
      <c r="AL130" s="168"/>
    </row>
    <row r="131" spans="6:38"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8"/>
      <c r="AL131" s="168"/>
    </row>
    <row r="132" spans="6:38"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</row>
    <row r="133" spans="6:38"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168"/>
      <c r="AK133" s="168"/>
      <c r="AL133" s="168"/>
    </row>
    <row r="134" spans="6:38"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</row>
    <row r="135" spans="6:38"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</row>
    <row r="136" spans="6:38"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168"/>
      <c r="AK136" s="168"/>
      <c r="AL136" s="168"/>
    </row>
    <row r="137" spans="6:38"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  <c r="AG137" s="168"/>
      <c r="AH137" s="168"/>
      <c r="AI137" s="168"/>
      <c r="AJ137" s="168"/>
      <c r="AK137" s="168"/>
      <c r="AL137" s="168"/>
    </row>
    <row r="138" spans="6:38"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168"/>
      <c r="AK138" s="168"/>
      <c r="AL138" s="168"/>
    </row>
    <row r="139" spans="6:38"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</row>
    <row r="140" spans="6:38"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  <c r="AG140" s="168"/>
      <c r="AH140" s="168"/>
      <c r="AI140" s="168"/>
      <c r="AJ140" s="168"/>
      <c r="AK140" s="168"/>
      <c r="AL140" s="168"/>
    </row>
    <row r="141" spans="6:38"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  <c r="AF141" s="168"/>
      <c r="AG141" s="168"/>
      <c r="AH141" s="168"/>
      <c r="AI141" s="168"/>
      <c r="AJ141" s="168"/>
      <c r="AK141" s="168"/>
      <c r="AL141" s="168"/>
    </row>
    <row r="142" spans="6:38"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  <c r="AF142" s="168"/>
      <c r="AG142" s="168"/>
      <c r="AH142" s="168"/>
      <c r="AI142" s="168"/>
      <c r="AJ142" s="168"/>
      <c r="AK142" s="168"/>
      <c r="AL142" s="168"/>
    </row>
    <row r="143" spans="6:38"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  <c r="AE143" s="168"/>
      <c r="AF143" s="168"/>
      <c r="AG143" s="168"/>
      <c r="AH143" s="168"/>
      <c r="AI143" s="168"/>
      <c r="AJ143" s="168"/>
      <c r="AK143" s="168"/>
      <c r="AL143" s="168"/>
    </row>
  </sheetData>
  <mergeCells count="17">
    <mergeCell ref="B49:C50"/>
    <mergeCell ref="B55:C56"/>
    <mergeCell ref="B63:C64"/>
    <mergeCell ref="B65:C66"/>
    <mergeCell ref="A13:A14"/>
    <mergeCell ref="B13:C14"/>
    <mergeCell ref="A15:A16"/>
    <mergeCell ref="B15:C16"/>
    <mergeCell ref="B29:C30"/>
    <mergeCell ref="B47:C48"/>
    <mergeCell ref="K4:M4"/>
    <mergeCell ref="K5:M5"/>
    <mergeCell ref="K6:M6"/>
    <mergeCell ref="AH8:AL8"/>
    <mergeCell ref="AM8:AM10"/>
    <mergeCell ref="A11:A12"/>
    <mergeCell ref="B11:C12"/>
  </mergeCells>
  <conditionalFormatting sqref="F10:O10 Q10:AG10">
    <cfRule type="expression" dxfId="13" priority="2" stopIfTrue="1">
      <formula>ISNA(F10)</formula>
    </cfRule>
  </conditionalFormatting>
  <conditionalFormatting sqref="P10">
    <cfRule type="expression" dxfId="12" priority="1" stopIfTrue="1">
      <formula>ISNA(P10)</formula>
    </cfRule>
  </conditionalFormatting>
  <dataValidations count="2">
    <dataValidation type="list" allowBlank="1" showInputMessage="1" showErrorMessage="1" sqref="K5" xr:uid="{E7B23582-A21D-48C7-A4C0-63BA212EADAA}">
      <formula1>$BB$17:$BB$18</formula1>
    </dataValidation>
    <dataValidation type="list" allowBlank="1" showInputMessage="1" showErrorMessage="1" sqref="K6" xr:uid="{D92AEAB1-6936-4C68-BAA0-E54523E3E535}">
      <formula1>$BB$20:$BB$21</formula1>
    </dataValidation>
  </dataValidations>
  <pageMargins left="0.32" right="0.28000000000000003" top="0.38" bottom="0.41" header="0.28000000000000003" footer="0.25"/>
  <pageSetup paperSize="9" scale="52" fitToHeight="2" orientation="landscape" r:id="rId1"/>
  <headerFooter alignWithMargins="0">
    <oddHeader>&amp;L&amp;8AGRI-C4-mw/df&amp;R&amp;8&amp;D</oddHeader>
    <oddFooter>&amp;L&amp;"Arial,Italique"&amp;8&amp;Z&amp;F&amp;R&amp;8&amp;P/&amp;N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FA591-EA46-47E9-896B-BA0DA66A009D}">
  <sheetPr codeName="Sheet7">
    <tabColor rgb="FFFF0000"/>
    <pageSetUpPr fitToPage="1"/>
  </sheetPr>
  <dimension ref="A1:BH143"/>
  <sheetViews>
    <sheetView showGridLines="0" showZeros="0" workbookViewId="0">
      <pane xSplit="5" ySplit="10" topLeftCell="N63" activePane="bottomRight" state="frozen"/>
      <selection activeCell="A2" sqref="A2:AO83"/>
      <selection pane="topRight" activeCell="A2" sqref="A2:AO83"/>
      <selection pane="bottomLeft" activeCell="A2" sqref="A2:AO83"/>
      <selection pane="bottomRight" activeCell="A2" sqref="A2:AO83"/>
    </sheetView>
  </sheetViews>
  <sheetFormatPr defaultRowHeight="13.2" outlineLevelRow="1" outlineLevelCol="1"/>
  <cols>
    <col min="1" max="1" width="5.88671875" style="242" customWidth="1"/>
    <col min="2" max="2" width="5" customWidth="1"/>
    <col min="3" max="3" width="20.44140625" customWidth="1"/>
    <col min="4" max="4" width="11.33203125" style="241" hidden="1" customWidth="1" outlineLevel="1"/>
    <col min="5" max="5" width="6.44140625" customWidth="1" collapsed="1"/>
    <col min="6" max="10" width="6.5546875" customWidth="1"/>
    <col min="11" max="11" width="7.44140625" customWidth="1"/>
    <col min="12" max="13" width="7.5546875" customWidth="1"/>
    <col min="14" max="32" width="6.5546875" customWidth="1"/>
    <col min="33" max="33" width="8.109375" hidden="1" customWidth="1" outlineLevel="1"/>
    <col min="34" max="34" width="9.5546875" customWidth="1" collapsed="1"/>
    <col min="35" max="36" width="8.109375" hidden="1" customWidth="1" outlineLevel="1"/>
    <col min="37" max="37" width="7.5546875" hidden="1" customWidth="1" outlineLevel="1"/>
    <col min="38" max="38" width="8.109375" hidden="1" customWidth="1" outlineLevel="1"/>
    <col min="39" max="39" width="7.88671875" customWidth="1" collapsed="1"/>
    <col min="40" max="52" width="1" customWidth="1"/>
    <col min="53" max="53" width="24.88671875" style="167" hidden="1" customWidth="1" outlineLevel="1"/>
    <col min="54" max="54" width="19.88671875" style="167" hidden="1" customWidth="1" outlineLevel="1"/>
    <col min="55" max="55" width="7.5546875" hidden="1" customWidth="1" outlineLevel="1"/>
    <col min="56" max="56" width="5.44140625" hidden="1" customWidth="1" outlineLevel="1"/>
    <col min="57" max="57" width="9.109375" hidden="1" customWidth="1" outlineLevel="1" collapsed="1"/>
    <col min="58" max="58" width="10.5546875" hidden="1" customWidth="1" outlineLevel="1"/>
    <col min="59" max="59" width="9.109375" hidden="1" customWidth="1" outlineLevel="1"/>
    <col min="60" max="60" width="9.109375" customWidth="1" collapsed="1"/>
  </cols>
  <sheetData>
    <row r="1" spans="1:59" ht="51" customHeight="1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4"/>
      <c r="BA1"/>
      <c r="BB1"/>
    </row>
    <row r="2" spans="1:59" ht="52.65" customHeight="1">
      <c r="A2" s="5" t="str">
        <f>IF(K5="Export","EU "&amp;K5&amp;" of Bovine Products to Third Countries","EU 28 "&amp;K5&amp;" of Bovine Products from Third Countries")</f>
        <v>EU 28 Import of Bovine Products from Third Countries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8"/>
      <c r="R2" s="6"/>
      <c r="S2" s="6"/>
      <c r="T2" s="9" t="str">
        <f>K5&amp;"s in TONNES cwe by Member State"</f>
        <v>Imports in TONNES cwe by Member State</v>
      </c>
      <c r="U2" s="6"/>
      <c r="V2" s="8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8"/>
      <c r="AN2" s="8"/>
      <c r="AO2" s="8"/>
      <c r="BA2"/>
      <c r="BB2"/>
    </row>
    <row r="3" spans="1:59" ht="7.5" customHeight="1" thickBot="1">
      <c r="A3" s="6"/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8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8"/>
      <c r="AN3" s="8"/>
      <c r="AO3" s="8"/>
      <c r="BA3"/>
      <c r="BB3"/>
    </row>
    <row r="4" spans="1:59" s="25" customFormat="1" ht="18" customHeight="1" thickBot="1">
      <c r="A4" s="10"/>
      <c r="B4" s="11" t="s">
        <v>177</v>
      </c>
      <c r="C4" s="12"/>
      <c r="D4" s="13"/>
      <c r="E4" s="14"/>
      <c r="F4" s="14"/>
      <c r="G4" s="14"/>
      <c r="H4" s="15"/>
      <c r="I4" s="16"/>
      <c r="J4" s="17" t="s">
        <v>1</v>
      </c>
      <c r="K4" s="18" t="s">
        <v>2</v>
      </c>
      <c r="L4" s="19"/>
      <c r="M4" s="20"/>
      <c r="N4" s="12"/>
      <c r="O4" s="21"/>
      <c r="P4" s="22" t="s">
        <v>3</v>
      </c>
      <c r="Q4" s="23">
        <v>2</v>
      </c>
      <c r="R4" s="24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59" s="37" customFormat="1" ht="18" customHeight="1" thickBot="1">
      <c r="A5" s="26"/>
      <c r="B5" s="27"/>
      <c r="C5" s="27"/>
      <c r="D5" s="28">
        <f>DATE($Q$5,$Q$4,1)</f>
        <v>45323</v>
      </c>
      <c r="E5" s="27"/>
      <c r="F5" s="27"/>
      <c r="G5" s="27"/>
      <c r="H5" s="29"/>
      <c r="I5" s="30"/>
      <c r="J5" s="31" t="s">
        <v>4</v>
      </c>
      <c r="K5" s="32" t="s">
        <v>91</v>
      </c>
      <c r="L5" s="33"/>
      <c r="M5" s="34"/>
      <c r="N5" s="27"/>
      <c r="O5" s="35"/>
      <c r="P5" s="36" t="s">
        <v>6</v>
      </c>
      <c r="Q5" s="23">
        <v>2024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</row>
    <row r="6" spans="1:59" s="37" customFormat="1" ht="18" customHeight="1" thickBot="1">
      <c r="A6" s="38"/>
      <c r="B6" s="38"/>
      <c r="C6" s="38"/>
      <c r="D6" s="38"/>
      <c r="E6" s="38"/>
      <c r="F6" s="38"/>
      <c r="G6" s="27"/>
      <c r="H6" s="39"/>
      <c r="I6" s="40"/>
      <c r="J6" s="41" t="s">
        <v>7</v>
      </c>
      <c r="K6" s="42" t="s">
        <v>8</v>
      </c>
      <c r="L6" s="43"/>
      <c r="M6" s="44"/>
      <c r="N6" s="45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59" s="37" customFormat="1" ht="8.25" customHeight="1" thickBot="1">
      <c r="A7" s="38"/>
      <c r="B7" s="38"/>
      <c r="C7" s="47"/>
      <c r="D7" s="48"/>
      <c r="E7" s="47"/>
      <c r="F7" s="47"/>
      <c r="G7" s="27"/>
      <c r="H7" s="27"/>
      <c r="I7" s="27"/>
      <c r="J7" s="27"/>
      <c r="K7" s="27"/>
      <c r="L7" s="27"/>
      <c r="M7" s="27"/>
      <c r="N7" s="27"/>
      <c r="O7" s="49"/>
      <c r="P7" s="49"/>
      <c r="Q7" s="49"/>
      <c r="R7" s="49"/>
      <c r="S7" s="49"/>
      <c r="T7" s="49"/>
      <c r="U7" s="49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59" s="61" customFormat="1" ht="15" customHeight="1" thickTop="1">
      <c r="A8" s="50"/>
      <c r="B8" s="51"/>
      <c r="C8" s="51"/>
      <c r="D8" s="52"/>
      <c r="E8" s="53"/>
      <c r="F8" s="54" t="s">
        <v>9</v>
      </c>
      <c r="G8" s="55" t="s">
        <v>10</v>
      </c>
      <c r="H8" s="55" t="s">
        <v>11</v>
      </c>
      <c r="I8" s="55" t="s">
        <v>12</v>
      </c>
      <c r="J8" s="55" t="s">
        <v>13</v>
      </c>
      <c r="K8" s="55" t="s">
        <v>14</v>
      </c>
      <c r="L8" s="55" t="s">
        <v>15</v>
      </c>
      <c r="M8" s="55" t="s">
        <v>16</v>
      </c>
      <c r="N8" s="55" t="s">
        <v>17</v>
      </c>
      <c r="O8" s="55" t="s">
        <v>18</v>
      </c>
      <c r="P8" s="55" t="s">
        <v>19</v>
      </c>
      <c r="Q8" s="55" t="s">
        <v>20</v>
      </c>
      <c r="R8" s="55" t="s">
        <v>21</v>
      </c>
      <c r="S8" s="55" t="s">
        <v>22</v>
      </c>
      <c r="T8" s="55" t="s">
        <v>23</v>
      </c>
      <c r="U8" s="55" t="s">
        <v>24</v>
      </c>
      <c r="V8" s="55" t="s">
        <v>25</v>
      </c>
      <c r="W8" s="55" t="s">
        <v>26</v>
      </c>
      <c r="X8" s="55" t="s">
        <v>27</v>
      </c>
      <c r="Y8" s="55" t="s">
        <v>28</v>
      </c>
      <c r="Z8" s="55" t="s">
        <v>29</v>
      </c>
      <c r="AA8" s="55" t="s">
        <v>30</v>
      </c>
      <c r="AB8" s="55" t="s">
        <v>31</v>
      </c>
      <c r="AC8" s="55" t="s">
        <v>32</v>
      </c>
      <c r="AD8" s="55" t="s">
        <v>33</v>
      </c>
      <c r="AE8" s="55" t="s">
        <v>34</v>
      </c>
      <c r="AF8" s="55" t="s">
        <v>35</v>
      </c>
      <c r="AG8" s="56" t="s">
        <v>36</v>
      </c>
      <c r="AH8" s="57" t="s">
        <v>37</v>
      </c>
      <c r="AI8" s="58"/>
      <c r="AJ8" s="58"/>
      <c r="AK8" s="58"/>
      <c r="AL8" s="59"/>
      <c r="AM8" s="60" t="str">
        <f>"EU % " &amp; RIGHT(E11,2) &amp; "/" &amp; RIGHT(E12,2)</f>
        <v>EU % 24/23</v>
      </c>
      <c r="AN8" s="63"/>
      <c r="AO8" s="63"/>
    </row>
    <row r="9" spans="1:59" s="61" customFormat="1" hidden="1" outlineLevel="1">
      <c r="A9" s="62"/>
      <c r="B9" s="63"/>
      <c r="C9" s="63"/>
      <c r="D9" s="64"/>
      <c r="E9" s="65"/>
      <c r="F9" s="66" t="s">
        <v>38</v>
      </c>
      <c r="G9" s="67" t="s">
        <v>39</v>
      </c>
      <c r="H9" s="67" t="s">
        <v>40</v>
      </c>
      <c r="I9" s="67" t="s">
        <v>41</v>
      </c>
      <c r="J9" s="67" t="s">
        <v>42</v>
      </c>
      <c r="K9" s="67" t="s">
        <v>43</v>
      </c>
      <c r="L9" s="67" t="s">
        <v>44</v>
      </c>
      <c r="M9" s="67" t="s">
        <v>45</v>
      </c>
      <c r="N9" s="67" t="s">
        <v>46</v>
      </c>
      <c r="O9" s="67" t="s">
        <v>47</v>
      </c>
      <c r="P9" s="68" t="s">
        <v>48</v>
      </c>
      <c r="Q9" s="67" t="s">
        <v>49</v>
      </c>
      <c r="R9" s="67" t="s">
        <v>50</v>
      </c>
      <c r="S9" s="67" t="s">
        <v>51</v>
      </c>
      <c r="T9" s="67" t="s">
        <v>52</v>
      </c>
      <c r="U9" s="67" t="s">
        <v>53</v>
      </c>
      <c r="V9" s="67" t="s">
        <v>54</v>
      </c>
      <c r="W9" s="67" t="s">
        <v>55</v>
      </c>
      <c r="X9" s="67" t="s">
        <v>56</v>
      </c>
      <c r="Y9" s="67" t="s">
        <v>57</v>
      </c>
      <c r="Z9" s="67" t="s">
        <v>58</v>
      </c>
      <c r="AA9" s="67" t="s">
        <v>59</v>
      </c>
      <c r="AB9" s="67" t="s">
        <v>60</v>
      </c>
      <c r="AC9" s="67" t="s">
        <v>61</v>
      </c>
      <c r="AD9" s="67" t="s">
        <v>62</v>
      </c>
      <c r="AE9" s="67" t="s">
        <v>63</v>
      </c>
      <c r="AF9" s="67" t="s">
        <v>64</v>
      </c>
      <c r="AG9" s="69" t="s">
        <v>65</v>
      </c>
      <c r="AH9" s="70"/>
      <c r="AI9" s="71"/>
      <c r="AJ9" s="71"/>
      <c r="AK9" s="71"/>
      <c r="AL9" s="72"/>
      <c r="AM9" s="73"/>
      <c r="AN9" s="63"/>
      <c r="AO9" s="63"/>
    </row>
    <row r="10" spans="1:59" ht="15.75" customHeight="1" collapsed="1" thickBot="1">
      <c r="A10" s="74"/>
      <c r="B10" s="75"/>
      <c r="C10" s="75"/>
      <c r="D10" s="76"/>
      <c r="E10" s="77"/>
      <c r="F10" s="78">
        <f>$Q$4</f>
        <v>2</v>
      </c>
      <c r="G10" s="79">
        <f t="shared" ref="G10:AF10" si="0">$Q$4</f>
        <v>2</v>
      </c>
      <c r="H10" s="79">
        <f t="shared" si="0"/>
        <v>2</v>
      </c>
      <c r="I10" s="79">
        <f t="shared" si="0"/>
        <v>2</v>
      </c>
      <c r="J10" s="79">
        <f t="shared" si="0"/>
        <v>2</v>
      </c>
      <c r="K10" s="79">
        <f t="shared" si="0"/>
        <v>2</v>
      </c>
      <c r="L10" s="79">
        <f t="shared" si="0"/>
        <v>2</v>
      </c>
      <c r="M10" s="79">
        <f t="shared" si="0"/>
        <v>2</v>
      </c>
      <c r="N10" s="79">
        <f t="shared" si="0"/>
        <v>2</v>
      </c>
      <c r="O10" s="79">
        <f t="shared" si="0"/>
        <v>2</v>
      </c>
      <c r="P10" s="79">
        <f t="shared" si="0"/>
        <v>2</v>
      </c>
      <c r="Q10" s="79">
        <f t="shared" si="0"/>
        <v>2</v>
      </c>
      <c r="R10" s="79">
        <f t="shared" si="0"/>
        <v>2</v>
      </c>
      <c r="S10" s="79">
        <f t="shared" si="0"/>
        <v>2</v>
      </c>
      <c r="T10" s="79">
        <f t="shared" si="0"/>
        <v>2</v>
      </c>
      <c r="U10" s="79">
        <f t="shared" si="0"/>
        <v>2</v>
      </c>
      <c r="V10" s="79">
        <f t="shared" si="0"/>
        <v>2</v>
      </c>
      <c r="W10" s="79">
        <f t="shared" si="0"/>
        <v>2</v>
      </c>
      <c r="X10" s="79">
        <f t="shared" si="0"/>
        <v>2</v>
      </c>
      <c r="Y10" s="79">
        <f t="shared" si="0"/>
        <v>2</v>
      </c>
      <c r="Z10" s="79">
        <f t="shared" si="0"/>
        <v>2</v>
      </c>
      <c r="AA10" s="79">
        <f t="shared" si="0"/>
        <v>2</v>
      </c>
      <c r="AB10" s="79">
        <f t="shared" si="0"/>
        <v>2</v>
      </c>
      <c r="AC10" s="79">
        <f t="shared" si="0"/>
        <v>2</v>
      </c>
      <c r="AD10" s="79">
        <f t="shared" si="0"/>
        <v>2</v>
      </c>
      <c r="AE10" s="79">
        <f t="shared" si="0"/>
        <v>2</v>
      </c>
      <c r="AF10" s="79">
        <f t="shared" si="0"/>
        <v>2</v>
      </c>
      <c r="AG10" s="80" t="e">
        <v>#N/A</v>
      </c>
      <c r="AH10" s="81" t="s">
        <v>66</v>
      </c>
      <c r="AI10" s="82"/>
      <c r="AJ10" s="82"/>
      <c r="AK10" s="82"/>
      <c r="AL10" s="83"/>
      <c r="AM10" s="84"/>
      <c r="AN10" s="8"/>
      <c r="AO10" s="8"/>
      <c r="BA10"/>
      <c r="BB10"/>
    </row>
    <row r="11" spans="1:59" s="95" customFormat="1" ht="15" thickTop="1" thickBot="1">
      <c r="A11" s="85" t="s">
        <v>67</v>
      </c>
      <c r="B11" s="86" t="s">
        <v>68</v>
      </c>
      <c r="C11" s="86"/>
      <c r="D11" s="7" t="s">
        <v>69</v>
      </c>
      <c r="E11" s="87">
        <f>$Q$5</f>
        <v>2024</v>
      </c>
      <c r="F11" s="88">
        <v>0</v>
      </c>
      <c r="G11" s="89">
        <v>0</v>
      </c>
      <c r="H11" s="89">
        <v>0</v>
      </c>
      <c r="I11" s="89">
        <v>0</v>
      </c>
      <c r="J11" s="89">
        <v>1.0651200000000001</v>
      </c>
      <c r="K11" s="89">
        <v>0</v>
      </c>
      <c r="L11" s="89">
        <v>1.0675600000000001</v>
      </c>
      <c r="M11" s="89">
        <v>0</v>
      </c>
      <c r="N11" s="89">
        <v>0.24408000000000002</v>
      </c>
      <c r="O11" s="89">
        <v>1.2423999999999999</v>
      </c>
      <c r="P11" s="89">
        <v>0</v>
      </c>
      <c r="Q11" s="89">
        <v>0.25200000000000006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4.2802399999999992</v>
      </c>
      <c r="Y11" s="89">
        <v>0.5716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90">
        <v>0</v>
      </c>
      <c r="AH11" s="91">
        <f>SUM(F11:AG11)</f>
        <v>8.722999999999999</v>
      </c>
      <c r="AI11" s="92"/>
      <c r="AJ11" s="92"/>
      <c r="AK11" s="92"/>
      <c r="AL11" s="93"/>
      <c r="AM11" s="94" t="str">
        <f>IF(ISERROR(AH11/AH12),"",IF(AH11/AH12&gt;2,"++",AH11/AH12-1))</f>
        <v>++</v>
      </c>
      <c r="AN11" s="587"/>
      <c r="AO11" s="587"/>
      <c r="BB11" s="96" t="s">
        <v>70</v>
      </c>
      <c r="BC11" s="97" t="str">
        <f>VLOOKUP($K$4,$BB$12:$BC$15,2,0)</f>
        <v>4+</v>
      </c>
      <c r="BE11" s="98">
        <v>1</v>
      </c>
      <c r="BF11" s="98">
        <v>2010</v>
      </c>
      <c r="BG11" s="99" t="s">
        <v>71</v>
      </c>
    </row>
    <row r="12" spans="1:59" s="95" customFormat="1" ht="14.4" thickBot="1">
      <c r="A12" s="100"/>
      <c r="B12" s="101"/>
      <c r="C12" s="101"/>
      <c r="D12" s="102" t="str">
        <f>D11</f>
        <v>0102 Pure Bred Breeding</v>
      </c>
      <c r="E12" s="103">
        <f>E11-1</f>
        <v>2023</v>
      </c>
      <c r="F12" s="104">
        <v>0</v>
      </c>
      <c r="G12" s="105">
        <v>0</v>
      </c>
      <c r="H12" s="105">
        <v>0</v>
      </c>
      <c r="I12" s="105">
        <v>0</v>
      </c>
      <c r="J12" s="105">
        <v>0.43120000000000003</v>
      </c>
      <c r="K12" s="105">
        <v>0</v>
      </c>
      <c r="L12" s="105">
        <v>0</v>
      </c>
      <c r="M12" s="105">
        <v>0</v>
      </c>
      <c r="N12" s="105">
        <v>0</v>
      </c>
      <c r="O12" s="105">
        <v>0.25100000000000006</v>
      </c>
      <c r="P12" s="105">
        <v>0</v>
      </c>
      <c r="Q12" s="105">
        <v>0.9416000000000001</v>
      </c>
      <c r="R12" s="105">
        <v>0</v>
      </c>
      <c r="S12" s="105">
        <v>0</v>
      </c>
      <c r="T12" s="105">
        <v>0</v>
      </c>
      <c r="U12" s="105">
        <v>0</v>
      </c>
      <c r="V12" s="105">
        <v>0</v>
      </c>
      <c r="W12" s="105">
        <v>0</v>
      </c>
      <c r="X12" s="105">
        <v>0.16296000000000002</v>
      </c>
      <c r="Y12" s="105">
        <v>1.1740000000000002</v>
      </c>
      <c r="Z12" s="105">
        <v>0</v>
      </c>
      <c r="AA12" s="105">
        <v>0</v>
      </c>
      <c r="AB12" s="105">
        <v>0</v>
      </c>
      <c r="AC12" s="105">
        <v>0</v>
      </c>
      <c r="AD12" s="105">
        <v>0</v>
      </c>
      <c r="AE12" s="105">
        <v>0</v>
      </c>
      <c r="AF12" s="105">
        <v>0</v>
      </c>
      <c r="AG12" s="106">
        <v>0</v>
      </c>
      <c r="AH12" s="107">
        <f t="shared" ref="AH12:AH75" si="1">SUM(F12:AG12)</f>
        <v>2.9607600000000005</v>
      </c>
      <c r="AI12" s="108"/>
      <c r="AJ12" s="108"/>
      <c r="AK12" s="108"/>
      <c r="AL12" s="109"/>
      <c r="AM12" s="110"/>
      <c r="AN12" s="587"/>
      <c r="AO12" s="587"/>
      <c r="BB12" s="111" t="s">
        <v>72</v>
      </c>
      <c r="BC12" s="112">
        <v>1</v>
      </c>
      <c r="BE12" s="98">
        <v>2</v>
      </c>
      <c r="BF12" s="98">
        <f>1+BF11</f>
        <v>2011</v>
      </c>
      <c r="BG12" s="99" t="s">
        <v>73</v>
      </c>
    </row>
    <row r="13" spans="1:59" s="95" customFormat="1" ht="13.8">
      <c r="A13" s="113" t="s">
        <v>67</v>
      </c>
      <c r="B13" s="114" t="s">
        <v>74</v>
      </c>
      <c r="C13" s="114"/>
      <c r="D13" s="7" t="s">
        <v>75</v>
      </c>
      <c r="E13" s="115">
        <f>$Q$5</f>
        <v>2024</v>
      </c>
      <c r="F13" s="116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12.835829999999998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5.8070400000000006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8">
        <v>0</v>
      </c>
      <c r="AH13" s="119">
        <f t="shared" si="1"/>
        <v>18.642869999999998</v>
      </c>
      <c r="AI13" s="120"/>
      <c r="AJ13" s="120"/>
      <c r="AK13" s="120"/>
      <c r="AL13" s="121"/>
      <c r="AM13" s="122">
        <f t="shared" ref="AM13:AM77" si="2">IF(ISERROR(AH13/AH14),"",IF(AH13/AH14&gt;2,"++",AH13/AH14-1))</f>
        <v>-0.35119014267095194</v>
      </c>
      <c r="AN13" s="587"/>
      <c r="AO13" s="587"/>
      <c r="BB13" s="111" t="s">
        <v>76</v>
      </c>
      <c r="BC13" s="112" t="s">
        <v>77</v>
      </c>
      <c r="BE13" s="98">
        <v>3</v>
      </c>
      <c r="BF13" s="98">
        <f>1+BF12</f>
        <v>2012</v>
      </c>
      <c r="BG13" s="99" t="s">
        <v>78</v>
      </c>
    </row>
    <row r="14" spans="1:59" s="95" customFormat="1" ht="14.4" thickBot="1">
      <c r="A14" s="100"/>
      <c r="B14" s="101"/>
      <c r="C14" s="101"/>
      <c r="D14" s="7" t="s">
        <v>75</v>
      </c>
      <c r="E14" s="103">
        <f>E13-1</f>
        <v>2023</v>
      </c>
      <c r="F14" s="104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6.9425999999999997</v>
      </c>
      <c r="O14" s="105">
        <v>0</v>
      </c>
      <c r="P14" s="105">
        <v>0</v>
      </c>
      <c r="Q14" s="105">
        <v>0.34720000000000001</v>
      </c>
      <c r="R14" s="105">
        <v>0</v>
      </c>
      <c r="S14" s="105">
        <v>0</v>
      </c>
      <c r="T14" s="105">
        <v>0</v>
      </c>
      <c r="U14" s="105">
        <v>0</v>
      </c>
      <c r="V14" s="105">
        <v>20.264069999999997</v>
      </c>
      <c r="W14" s="105">
        <v>0</v>
      </c>
      <c r="X14" s="105">
        <v>1.18008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105">
        <v>0</v>
      </c>
      <c r="AE14" s="105">
        <v>0</v>
      </c>
      <c r="AF14" s="105">
        <v>0</v>
      </c>
      <c r="AG14" s="106">
        <v>0</v>
      </c>
      <c r="AH14" s="107">
        <f t="shared" si="1"/>
        <v>28.733949999999997</v>
      </c>
      <c r="AI14" s="108"/>
      <c r="AJ14" s="108"/>
      <c r="AK14" s="108"/>
      <c r="AL14" s="109"/>
      <c r="AM14" s="110"/>
      <c r="AN14" s="587"/>
      <c r="AO14" s="587"/>
      <c r="BB14" s="111" t="s">
        <v>79</v>
      </c>
      <c r="BC14" s="112" t="s">
        <v>80</v>
      </c>
      <c r="BE14" s="98">
        <v>4</v>
      </c>
      <c r="BF14" s="98">
        <f>1+BF13</f>
        <v>2013</v>
      </c>
      <c r="BG14" s="99" t="s">
        <v>81</v>
      </c>
    </row>
    <row r="15" spans="1:59" s="95" customFormat="1" ht="14.4" thickBot="1">
      <c r="A15" s="113" t="s">
        <v>82</v>
      </c>
      <c r="B15" s="123" t="s">
        <v>83</v>
      </c>
      <c r="C15" s="123"/>
      <c r="D15" s="124"/>
      <c r="E15" s="115">
        <f>$Q$5</f>
        <v>2024</v>
      </c>
      <c r="F15" s="125">
        <f t="shared" ref="F15:AG16" si="3">F17+F19+F21+F23+F25+F27</f>
        <v>213.31370000000001</v>
      </c>
      <c r="G15" s="126">
        <f t="shared" si="3"/>
        <v>0</v>
      </c>
      <c r="H15" s="126">
        <f t="shared" si="3"/>
        <v>0</v>
      </c>
      <c r="I15" s="126">
        <f t="shared" si="3"/>
        <v>341.28809999999999</v>
      </c>
      <c r="J15" s="126">
        <f t="shared" si="3"/>
        <v>6864.3837000000003</v>
      </c>
      <c r="K15" s="126">
        <f t="shared" si="3"/>
        <v>0</v>
      </c>
      <c r="L15" s="126">
        <f t="shared" si="3"/>
        <v>3598.2392999999997</v>
      </c>
      <c r="M15" s="126">
        <f t="shared" si="3"/>
        <v>71.176299999999998</v>
      </c>
      <c r="N15" s="126">
        <f t="shared" si="3"/>
        <v>2158.4746999999998</v>
      </c>
      <c r="O15" s="126">
        <f t="shared" si="3"/>
        <v>6170.1064999999999</v>
      </c>
      <c r="P15" s="126">
        <f t="shared" si="3"/>
        <v>0</v>
      </c>
      <c r="Q15" s="126">
        <f t="shared" si="3"/>
        <v>2544.9763000000003</v>
      </c>
      <c r="R15" s="126">
        <f t="shared" si="3"/>
        <v>2.3100999999999998</v>
      </c>
      <c r="S15" s="126">
        <f t="shared" si="3"/>
        <v>0</v>
      </c>
      <c r="T15" s="126">
        <f t="shared" si="3"/>
        <v>0</v>
      </c>
      <c r="U15" s="126">
        <f t="shared" si="3"/>
        <v>0</v>
      </c>
      <c r="V15" s="126">
        <f t="shared" si="3"/>
        <v>0.82940000000000003</v>
      </c>
      <c r="W15" s="126">
        <f t="shared" si="3"/>
        <v>0</v>
      </c>
      <c r="X15" s="126">
        <f t="shared" si="3"/>
        <v>12504.054699999999</v>
      </c>
      <c r="Y15" s="126">
        <f t="shared" si="3"/>
        <v>0.44980000000000003</v>
      </c>
      <c r="Z15" s="126">
        <f t="shared" si="3"/>
        <v>0.90350000000000008</v>
      </c>
      <c r="AA15" s="126">
        <f t="shared" si="3"/>
        <v>540.95360000000005</v>
      </c>
      <c r="AB15" s="126">
        <f t="shared" si="3"/>
        <v>5.5861000000000001</v>
      </c>
      <c r="AC15" s="126">
        <f t="shared" si="3"/>
        <v>0</v>
      </c>
      <c r="AD15" s="126">
        <f t="shared" si="3"/>
        <v>0</v>
      </c>
      <c r="AE15" s="126">
        <f t="shared" si="3"/>
        <v>2E-3</v>
      </c>
      <c r="AF15" s="126">
        <f t="shared" si="3"/>
        <v>246.44459999999998</v>
      </c>
      <c r="AG15" s="127">
        <f t="shared" si="3"/>
        <v>0</v>
      </c>
      <c r="AH15" s="128">
        <f t="shared" si="1"/>
        <v>35263.492400000003</v>
      </c>
      <c r="AI15" s="129"/>
      <c r="AJ15" s="129"/>
      <c r="AK15" s="129"/>
      <c r="AL15" s="130"/>
      <c r="AM15" s="131">
        <f t="shared" si="2"/>
        <v>4.9358815840331527E-2</v>
      </c>
      <c r="AN15" s="587"/>
      <c r="AO15" s="587"/>
      <c r="BB15" s="132" t="s">
        <v>2</v>
      </c>
      <c r="BC15" s="133" t="s">
        <v>84</v>
      </c>
      <c r="BE15" s="98">
        <v>5</v>
      </c>
      <c r="BF15" s="98">
        <f>1+BF14</f>
        <v>2014</v>
      </c>
      <c r="BG15" s="99" t="s">
        <v>85</v>
      </c>
    </row>
    <row r="16" spans="1:59" s="95" customFormat="1" ht="14.4" thickBot="1">
      <c r="A16" s="134"/>
      <c r="B16" s="135"/>
      <c r="C16" s="135"/>
      <c r="D16" s="136"/>
      <c r="E16" s="103">
        <f>E15-1</f>
        <v>2023</v>
      </c>
      <c r="F16" s="137">
        <f t="shared" si="3"/>
        <v>479.69150000000002</v>
      </c>
      <c r="G16" s="138">
        <f t="shared" si="3"/>
        <v>0</v>
      </c>
      <c r="H16" s="138">
        <f t="shared" si="3"/>
        <v>9.1921999999999997</v>
      </c>
      <c r="I16" s="138">
        <f t="shared" si="3"/>
        <v>187.2859</v>
      </c>
      <c r="J16" s="138">
        <f t="shared" si="3"/>
        <v>5198.7809999999999</v>
      </c>
      <c r="K16" s="138">
        <f t="shared" si="3"/>
        <v>0</v>
      </c>
      <c r="L16" s="138">
        <f t="shared" si="3"/>
        <v>3707.6474000000007</v>
      </c>
      <c r="M16" s="138">
        <f t="shared" si="3"/>
        <v>104.2392</v>
      </c>
      <c r="N16" s="138">
        <f t="shared" si="3"/>
        <v>1609.5347000000002</v>
      </c>
      <c r="O16" s="138">
        <f t="shared" si="3"/>
        <v>5824.7876999999999</v>
      </c>
      <c r="P16" s="138">
        <f t="shared" si="3"/>
        <v>0</v>
      </c>
      <c r="Q16" s="138">
        <f t="shared" si="3"/>
        <v>2549.8205000000003</v>
      </c>
      <c r="R16" s="138">
        <f t="shared" si="3"/>
        <v>0</v>
      </c>
      <c r="S16" s="138">
        <f t="shared" si="3"/>
        <v>0</v>
      </c>
      <c r="T16" s="138">
        <f t="shared" si="3"/>
        <v>0</v>
      </c>
      <c r="U16" s="138">
        <f t="shared" si="3"/>
        <v>0.89050000000000007</v>
      </c>
      <c r="V16" s="138">
        <f t="shared" si="3"/>
        <v>0</v>
      </c>
      <c r="W16" s="138">
        <f t="shared" si="3"/>
        <v>0</v>
      </c>
      <c r="X16" s="138">
        <f t="shared" si="3"/>
        <v>13343.889900000002</v>
      </c>
      <c r="Y16" s="138">
        <f t="shared" si="3"/>
        <v>0</v>
      </c>
      <c r="Z16" s="138">
        <f t="shared" si="3"/>
        <v>0.78259999999999996</v>
      </c>
      <c r="AA16" s="138">
        <f t="shared" si="3"/>
        <v>315.85879999999997</v>
      </c>
      <c r="AB16" s="138">
        <f t="shared" si="3"/>
        <v>8.4929000000000006</v>
      </c>
      <c r="AC16" s="138">
        <f t="shared" si="3"/>
        <v>0</v>
      </c>
      <c r="AD16" s="138">
        <f t="shared" si="3"/>
        <v>0</v>
      </c>
      <c r="AE16" s="138">
        <f t="shared" si="3"/>
        <v>0.78</v>
      </c>
      <c r="AF16" s="138">
        <f t="shared" si="3"/>
        <v>263.12450000000001</v>
      </c>
      <c r="AG16" s="139">
        <f t="shared" si="3"/>
        <v>0</v>
      </c>
      <c r="AH16" s="140">
        <f t="shared" si="1"/>
        <v>33604.799299999999</v>
      </c>
      <c r="AI16" s="141"/>
      <c r="AJ16" s="141"/>
      <c r="AK16" s="141"/>
      <c r="AL16" s="142"/>
      <c r="AM16" s="143"/>
      <c r="AN16" s="587"/>
      <c r="AO16" s="587"/>
      <c r="BB16" s="96" t="s">
        <v>86</v>
      </c>
      <c r="BC16" s="97">
        <f>VLOOKUP($K$5,$BB$17:$BC$18,2,0)</f>
        <v>1</v>
      </c>
      <c r="BE16" s="98">
        <v>6</v>
      </c>
      <c r="BF16" s="98">
        <f>1+BF15</f>
        <v>2015</v>
      </c>
      <c r="BG16" s="99" t="s">
        <v>87</v>
      </c>
    </row>
    <row r="17" spans="1:60" ht="14.4" hidden="1" outlineLevel="1" thickBot="1">
      <c r="A17" s="144"/>
      <c r="B17" s="145" t="s">
        <v>88</v>
      </c>
      <c r="C17" s="146" t="s">
        <v>89</v>
      </c>
      <c r="D17" s="147" t="s">
        <v>90</v>
      </c>
      <c r="E17" s="148">
        <f>$Q$5</f>
        <v>2024</v>
      </c>
      <c r="F17" s="149">
        <v>0</v>
      </c>
      <c r="G17" s="150">
        <v>0</v>
      </c>
      <c r="H17" s="150">
        <v>0</v>
      </c>
      <c r="I17" s="150">
        <v>0</v>
      </c>
      <c r="J17" s="150">
        <v>0</v>
      </c>
      <c r="K17" s="150">
        <v>0</v>
      </c>
      <c r="L17" s="150">
        <v>433.83299999999997</v>
      </c>
      <c r="M17" s="150">
        <v>0</v>
      </c>
      <c r="N17" s="150">
        <v>0</v>
      </c>
      <c r="O17" s="150">
        <v>1985.672</v>
      </c>
      <c r="P17" s="150">
        <v>0</v>
      </c>
      <c r="Q17" s="150">
        <v>0</v>
      </c>
      <c r="R17" s="150">
        <v>0</v>
      </c>
      <c r="S17" s="150">
        <v>0</v>
      </c>
      <c r="T17" s="150">
        <v>0</v>
      </c>
      <c r="U17" s="150">
        <v>0</v>
      </c>
      <c r="V17" s="150">
        <v>0</v>
      </c>
      <c r="W17" s="150">
        <v>0</v>
      </c>
      <c r="X17" s="150">
        <v>29.102</v>
      </c>
      <c r="Y17" s="150">
        <v>0</v>
      </c>
      <c r="Z17" s="150">
        <v>0</v>
      </c>
      <c r="AA17" s="150">
        <v>0</v>
      </c>
      <c r="AB17" s="150">
        <v>0</v>
      </c>
      <c r="AC17" s="150">
        <v>0</v>
      </c>
      <c r="AD17" s="150">
        <v>0</v>
      </c>
      <c r="AE17" s="150">
        <v>2E-3</v>
      </c>
      <c r="AF17" s="150">
        <v>5.2999999999999999E-2</v>
      </c>
      <c r="AG17" s="151">
        <v>0</v>
      </c>
      <c r="AH17" s="152">
        <f t="shared" si="1"/>
        <v>2448.6619999999998</v>
      </c>
      <c r="AI17" s="153"/>
      <c r="AJ17" s="153"/>
      <c r="AK17" s="153"/>
      <c r="AL17" s="154"/>
      <c r="AM17" s="155">
        <f t="shared" si="2"/>
        <v>-0.14200348291653986</v>
      </c>
      <c r="AN17" s="8"/>
      <c r="AO17" s="8"/>
      <c r="BA17"/>
      <c r="BB17" s="111" t="s">
        <v>91</v>
      </c>
      <c r="BC17" s="112">
        <v>1</v>
      </c>
      <c r="BE17" s="98">
        <v>7</v>
      </c>
      <c r="BF17" s="98">
        <f t="shared" ref="BF17:BF28" si="4">1+BF16</f>
        <v>2016</v>
      </c>
      <c r="BG17" s="99" t="s">
        <v>92</v>
      </c>
    </row>
    <row r="18" spans="1:60" ht="14.4" hidden="1" outlineLevel="1" thickBot="1">
      <c r="A18" s="144"/>
      <c r="B18" s="156"/>
      <c r="C18" s="157"/>
      <c r="D18" s="136" t="s">
        <v>90</v>
      </c>
      <c r="E18" s="158">
        <f>E17-1</f>
        <v>2023</v>
      </c>
      <c r="F18" s="159">
        <v>0</v>
      </c>
      <c r="G18" s="160">
        <v>0</v>
      </c>
      <c r="H18" s="160">
        <v>0</v>
      </c>
      <c r="I18" s="160">
        <v>0</v>
      </c>
      <c r="J18" s="160">
        <v>0</v>
      </c>
      <c r="K18" s="160">
        <v>0</v>
      </c>
      <c r="L18" s="160">
        <v>586.51</v>
      </c>
      <c r="M18" s="160">
        <v>0</v>
      </c>
      <c r="N18" s="160">
        <v>0</v>
      </c>
      <c r="O18" s="160">
        <v>2159.6350000000002</v>
      </c>
      <c r="P18" s="160">
        <v>0</v>
      </c>
      <c r="Q18" s="160">
        <v>0</v>
      </c>
      <c r="R18" s="160">
        <v>0</v>
      </c>
      <c r="S18" s="160">
        <v>0</v>
      </c>
      <c r="T18" s="160">
        <v>0</v>
      </c>
      <c r="U18" s="160">
        <v>0</v>
      </c>
      <c r="V18" s="160">
        <v>0</v>
      </c>
      <c r="W18" s="160">
        <v>0</v>
      </c>
      <c r="X18" s="160">
        <v>107.785</v>
      </c>
      <c r="Y18" s="160">
        <v>0</v>
      </c>
      <c r="Z18" s="160">
        <v>0</v>
      </c>
      <c r="AA18" s="160">
        <v>0</v>
      </c>
      <c r="AB18" s="160">
        <v>0</v>
      </c>
      <c r="AC18" s="160">
        <v>0</v>
      </c>
      <c r="AD18" s="160">
        <v>0</v>
      </c>
      <c r="AE18" s="160">
        <v>0</v>
      </c>
      <c r="AF18" s="160">
        <v>0</v>
      </c>
      <c r="AG18" s="161">
        <v>0</v>
      </c>
      <c r="AH18" s="162">
        <f t="shared" si="1"/>
        <v>2853.9300000000003</v>
      </c>
      <c r="AI18" s="163"/>
      <c r="AJ18" s="163"/>
      <c r="AK18" s="163"/>
      <c r="AL18" s="164"/>
      <c r="AM18" s="165"/>
      <c r="AN18" s="8"/>
      <c r="AO18" s="8"/>
      <c r="BA18"/>
      <c r="BB18" s="132" t="s">
        <v>5</v>
      </c>
      <c r="BC18" s="166">
        <v>2</v>
      </c>
      <c r="BE18" s="98">
        <v>8</v>
      </c>
      <c r="BF18" s="98">
        <f t="shared" si="4"/>
        <v>2017</v>
      </c>
      <c r="BG18" s="99" t="s">
        <v>93</v>
      </c>
    </row>
    <row r="19" spans="1:60" ht="14.4" hidden="1" outlineLevel="1" thickBot="1">
      <c r="A19" s="144"/>
      <c r="B19" s="145" t="s">
        <v>94</v>
      </c>
      <c r="C19" s="146" t="s">
        <v>95</v>
      </c>
      <c r="D19" s="147" t="s">
        <v>96</v>
      </c>
      <c r="E19" s="148">
        <f>$Q$5</f>
        <v>2024</v>
      </c>
      <c r="F19" s="149">
        <v>0</v>
      </c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567.6579999999999</v>
      </c>
      <c r="M19" s="150">
        <v>0</v>
      </c>
      <c r="N19" s="150">
        <v>0</v>
      </c>
      <c r="O19" s="150">
        <v>399.91300000000001</v>
      </c>
      <c r="P19" s="150">
        <v>0</v>
      </c>
      <c r="Q19" s="150">
        <v>0.55300000000000005</v>
      </c>
      <c r="R19" s="150">
        <v>0</v>
      </c>
      <c r="S19" s="150">
        <v>0</v>
      </c>
      <c r="T19" s="150">
        <v>0</v>
      </c>
      <c r="U19" s="150">
        <v>0</v>
      </c>
      <c r="V19" s="150">
        <v>0</v>
      </c>
      <c r="W19" s="150">
        <v>0</v>
      </c>
      <c r="X19" s="150">
        <v>3.2030000000000003</v>
      </c>
      <c r="Y19" s="150">
        <v>0</v>
      </c>
      <c r="Z19" s="150">
        <v>0</v>
      </c>
      <c r="AA19" s="150">
        <v>0</v>
      </c>
      <c r="AB19" s="150">
        <v>0</v>
      </c>
      <c r="AC19" s="150">
        <v>0</v>
      </c>
      <c r="AD19" s="150">
        <v>0</v>
      </c>
      <c r="AE19" s="150">
        <v>0</v>
      </c>
      <c r="AF19" s="150">
        <v>0</v>
      </c>
      <c r="AG19" s="151">
        <v>0</v>
      </c>
      <c r="AH19" s="152">
        <f t="shared" si="1"/>
        <v>971.32699999999988</v>
      </c>
      <c r="AI19" s="153"/>
      <c r="AJ19" s="153"/>
      <c r="AK19" s="153"/>
      <c r="AL19" s="154"/>
      <c r="AM19" s="155">
        <f t="shared" si="2"/>
        <v>8.7180181702794846E-2</v>
      </c>
      <c r="AN19" s="8"/>
      <c r="AO19" s="8"/>
      <c r="BA19"/>
      <c r="BB19" s="96" t="s">
        <v>97</v>
      </c>
      <c r="BC19" s="97">
        <f>VLOOKUP($K$6,$BB$20:$BC$21,2,0)</f>
        <v>9</v>
      </c>
      <c r="BE19" s="98">
        <v>9</v>
      </c>
      <c r="BF19" s="98">
        <f t="shared" si="4"/>
        <v>2018</v>
      </c>
      <c r="BG19" s="99" t="s">
        <v>98</v>
      </c>
    </row>
    <row r="20" spans="1:60" ht="14.4" hidden="1" outlineLevel="1" thickBot="1">
      <c r="A20" s="144"/>
      <c r="B20" s="156"/>
      <c r="C20" s="157"/>
      <c r="D20" s="136" t="s">
        <v>96</v>
      </c>
      <c r="E20" s="158">
        <f>E19-1</f>
        <v>2023</v>
      </c>
      <c r="F20" s="159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458.13499999999999</v>
      </c>
      <c r="M20" s="160">
        <v>0</v>
      </c>
      <c r="N20" s="160">
        <v>0</v>
      </c>
      <c r="O20" s="160">
        <v>432.72199999999998</v>
      </c>
      <c r="P20" s="160">
        <v>0</v>
      </c>
      <c r="Q20" s="160">
        <v>0.56699999999999995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2.0129999999999999</v>
      </c>
      <c r="Y20" s="160">
        <v>0</v>
      </c>
      <c r="Z20" s="160">
        <v>0</v>
      </c>
      <c r="AA20" s="160">
        <v>0</v>
      </c>
      <c r="AB20" s="160">
        <v>0</v>
      </c>
      <c r="AC20" s="160">
        <v>0</v>
      </c>
      <c r="AD20" s="160">
        <v>0</v>
      </c>
      <c r="AE20" s="160">
        <v>0</v>
      </c>
      <c r="AF20" s="160">
        <v>0</v>
      </c>
      <c r="AG20" s="161">
        <v>0</v>
      </c>
      <c r="AH20" s="162">
        <f t="shared" si="1"/>
        <v>893.43700000000001</v>
      </c>
      <c r="AI20" s="163"/>
      <c r="AJ20" s="163"/>
      <c r="AK20" s="163"/>
      <c r="AL20" s="164"/>
      <c r="AM20" s="165"/>
      <c r="AN20" s="8"/>
      <c r="AO20" s="8"/>
      <c r="BA20"/>
      <c r="BB20" s="111" t="s">
        <v>99</v>
      </c>
      <c r="BC20" s="112">
        <v>8</v>
      </c>
      <c r="BE20" s="98">
        <v>10</v>
      </c>
      <c r="BF20" s="98">
        <f t="shared" si="4"/>
        <v>2019</v>
      </c>
      <c r="BG20" s="99" t="s">
        <v>100</v>
      </c>
    </row>
    <row r="21" spans="1:60" ht="14.4" hidden="1" outlineLevel="1" thickBot="1">
      <c r="A21" s="144"/>
      <c r="B21" s="145" t="s">
        <v>101</v>
      </c>
      <c r="C21" s="146" t="s">
        <v>102</v>
      </c>
      <c r="D21" s="147" t="s">
        <v>103</v>
      </c>
      <c r="E21" s="148">
        <f>$Q$5</f>
        <v>2024</v>
      </c>
      <c r="F21" s="149">
        <v>0</v>
      </c>
      <c r="G21" s="150">
        <v>0</v>
      </c>
      <c r="H21" s="150">
        <v>0</v>
      </c>
      <c r="I21" s="150">
        <v>0</v>
      </c>
      <c r="J21" s="150">
        <v>0</v>
      </c>
      <c r="K21" s="150">
        <v>0</v>
      </c>
      <c r="L21" s="150">
        <v>2E-3</v>
      </c>
      <c r="M21" s="150">
        <v>0</v>
      </c>
      <c r="N21" s="150">
        <v>0</v>
      </c>
      <c r="O21" s="150">
        <v>31.786000000000001</v>
      </c>
      <c r="P21" s="150">
        <v>0</v>
      </c>
      <c r="Q21" s="150">
        <v>2.9129999999999998</v>
      </c>
      <c r="R21" s="150">
        <v>0</v>
      </c>
      <c r="S21" s="150">
        <v>0</v>
      </c>
      <c r="T21" s="150">
        <v>0</v>
      </c>
      <c r="U21" s="150">
        <v>0</v>
      </c>
      <c r="V21" s="150">
        <v>0</v>
      </c>
      <c r="W21" s="150">
        <v>0</v>
      </c>
      <c r="X21" s="150">
        <v>1E-3</v>
      </c>
      <c r="Y21" s="150">
        <v>0</v>
      </c>
      <c r="Z21" s="150">
        <v>0</v>
      </c>
      <c r="AA21" s="150">
        <v>0</v>
      </c>
      <c r="AB21" s="150">
        <v>0</v>
      </c>
      <c r="AC21" s="150">
        <v>0</v>
      </c>
      <c r="AD21" s="150">
        <v>0</v>
      </c>
      <c r="AE21" s="150">
        <v>0</v>
      </c>
      <c r="AF21" s="150">
        <v>0</v>
      </c>
      <c r="AG21" s="151">
        <v>0</v>
      </c>
      <c r="AH21" s="152">
        <f t="shared" si="1"/>
        <v>34.701999999999998</v>
      </c>
      <c r="AI21" s="153"/>
      <c r="AJ21" s="153"/>
      <c r="AK21" s="153"/>
      <c r="AL21" s="154"/>
      <c r="AM21" s="155">
        <f t="shared" si="2"/>
        <v>0.3102510855201055</v>
      </c>
      <c r="AN21" s="8"/>
      <c r="AO21" s="8"/>
      <c r="BA21"/>
      <c r="BB21" s="132" t="s">
        <v>8</v>
      </c>
      <c r="BC21" s="166">
        <v>9</v>
      </c>
      <c r="BE21" s="98">
        <v>11</v>
      </c>
      <c r="BF21" s="98">
        <f t="shared" si="4"/>
        <v>2020</v>
      </c>
      <c r="BG21" s="99" t="s">
        <v>104</v>
      </c>
    </row>
    <row r="22" spans="1:60" ht="14.4" hidden="1" outlineLevel="1" thickBot="1">
      <c r="A22" s="144"/>
      <c r="B22" s="156"/>
      <c r="C22" s="157"/>
      <c r="D22" s="136" t="s">
        <v>103</v>
      </c>
      <c r="E22" s="158">
        <f>E21-1</f>
        <v>2023</v>
      </c>
      <c r="F22" s="159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7.6999999999999999E-2</v>
      </c>
      <c r="M22" s="160">
        <v>0</v>
      </c>
      <c r="N22" s="160">
        <v>0</v>
      </c>
      <c r="O22" s="160">
        <v>26.384</v>
      </c>
      <c r="P22" s="160">
        <v>0</v>
      </c>
      <c r="Q22" s="160">
        <v>0</v>
      </c>
      <c r="R22" s="160">
        <v>0</v>
      </c>
      <c r="S22" s="160">
        <v>0</v>
      </c>
      <c r="T22" s="160">
        <v>0</v>
      </c>
      <c r="U22" s="160">
        <v>0</v>
      </c>
      <c r="V22" s="160">
        <v>0</v>
      </c>
      <c r="W22" s="160">
        <v>0</v>
      </c>
      <c r="X22" s="160">
        <v>0</v>
      </c>
      <c r="Y22" s="160">
        <v>0</v>
      </c>
      <c r="Z22" s="160">
        <v>0</v>
      </c>
      <c r="AA22" s="160">
        <v>0</v>
      </c>
      <c r="AB22" s="160">
        <v>0</v>
      </c>
      <c r="AC22" s="160">
        <v>0</v>
      </c>
      <c r="AD22" s="160">
        <v>0</v>
      </c>
      <c r="AE22" s="160">
        <v>0</v>
      </c>
      <c r="AF22" s="160">
        <v>2.4E-2</v>
      </c>
      <c r="AG22" s="161">
        <v>0</v>
      </c>
      <c r="AH22" s="162">
        <f t="shared" si="1"/>
        <v>26.485000000000003</v>
      </c>
      <c r="AI22" s="163"/>
      <c r="AJ22" s="163"/>
      <c r="AK22" s="163"/>
      <c r="AL22" s="164"/>
      <c r="AM22" s="165"/>
      <c r="AN22" s="8"/>
      <c r="AO22" s="8"/>
      <c r="BA22"/>
      <c r="BC22" s="167"/>
      <c r="BE22" s="98">
        <v>12</v>
      </c>
      <c r="BF22" s="98">
        <f t="shared" si="4"/>
        <v>2021</v>
      </c>
      <c r="BG22" s="99" t="s">
        <v>105</v>
      </c>
    </row>
    <row r="23" spans="1:60" ht="14.4" hidden="1" outlineLevel="1" thickBot="1">
      <c r="A23" s="144"/>
      <c r="B23" s="145" t="s">
        <v>106</v>
      </c>
      <c r="C23" s="146" t="s">
        <v>107</v>
      </c>
      <c r="D23" s="147" t="s">
        <v>108</v>
      </c>
      <c r="E23" s="148">
        <f>$Q$5</f>
        <v>2024</v>
      </c>
      <c r="F23" s="149">
        <v>0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0.38</v>
      </c>
      <c r="M23" s="150">
        <v>0</v>
      </c>
      <c r="N23" s="150">
        <v>1.149</v>
      </c>
      <c r="O23" s="150">
        <v>8.5470000000000006</v>
      </c>
      <c r="P23" s="150">
        <v>0</v>
      </c>
      <c r="Q23" s="150">
        <v>32.438000000000002</v>
      </c>
      <c r="R23" s="150">
        <v>0</v>
      </c>
      <c r="S23" s="150">
        <v>0</v>
      </c>
      <c r="T23" s="150">
        <v>0</v>
      </c>
      <c r="U23" s="150">
        <v>0</v>
      </c>
      <c r="V23" s="150">
        <v>0</v>
      </c>
      <c r="W23" s="150">
        <v>0</v>
      </c>
      <c r="X23" s="150">
        <v>167.411</v>
      </c>
      <c r="Y23" s="150">
        <v>0</v>
      </c>
      <c r="Z23" s="150">
        <v>0</v>
      </c>
      <c r="AA23" s="150">
        <v>2.9980000000000002</v>
      </c>
      <c r="AB23" s="150">
        <v>0</v>
      </c>
      <c r="AC23" s="150">
        <v>0</v>
      </c>
      <c r="AD23" s="150">
        <v>0</v>
      </c>
      <c r="AE23" s="150">
        <v>0</v>
      </c>
      <c r="AF23" s="150">
        <v>0</v>
      </c>
      <c r="AG23" s="151">
        <v>0</v>
      </c>
      <c r="AH23" s="152">
        <f t="shared" si="1"/>
        <v>212.923</v>
      </c>
      <c r="AI23" s="153"/>
      <c r="AJ23" s="153"/>
      <c r="AK23" s="153"/>
      <c r="AL23" s="154"/>
      <c r="AM23" s="155">
        <f t="shared" si="2"/>
        <v>-4.0182656635277203E-2</v>
      </c>
      <c r="AN23" s="8"/>
      <c r="AO23" s="8"/>
      <c r="BA23"/>
      <c r="BC23" s="167"/>
      <c r="BF23" s="98">
        <f t="shared" si="4"/>
        <v>2022</v>
      </c>
    </row>
    <row r="24" spans="1:60" ht="14.4" hidden="1" outlineLevel="1" thickBot="1">
      <c r="A24" s="144"/>
      <c r="B24" s="156"/>
      <c r="C24" s="157"/>
      <c r="D24" s="136" t="s">
        <v>108</v>
      </c>
      <c r="E24" s="158">
        <f>E23-1</f>
        <v>2023</v>
      </c>
      <c r="F24" s="159">
        <v>0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160">
        <v>1.1060000000000001</v>
      </c>
      <c r="M24" s="160">
        <v>0</v>
      </c>
      <c r="N24" s="160">
        <v>2.3340000000000001</v>
      </c>
      <c r="O24" s="160">
        <v>15.565999999999999</v>
      </c>
      <c r="P24" s="160">
        <v>0</v>
      </c>
      <c r="Q24" s="160">
        <v>52.737000000000002</v>
      </c>
      <c r="R24" s="160">
        <v>0</v>
      </c>
      <c r="S24" s="160">
        <v>0</v>
      </c>
      <c r="T24" s="160">
        <v>0</v>
      </c>
      <c r="U24" s="160">
        <v>0</v>
      </c>
      <c r="V24" s="160">
        <v>0</v>
      </c>
      <c r="W24" s="160">
        <v>0</v>
      </c>
      <c r="X24" s="160">
        <v>148.19</v>
      </c>
      <c r="Y24" s="160">
        <v>0</v>
      </c>
      <c r="Z24" s="160">
        <v>0</v>
      </c>
      <c r="AA24" s="160">
        <v>1.9039999999999999</v>
      </c>
      <c r="AB24" s="160">
        <v>0</v>
      </c>
      <c r="AC24" s="160">
        <v>0</v>
      </c>
      <c r="AD24" s="160">
        <v>0</v>
      </c>
      <c r="AE24" s="160">
        <v>0</v>
      </c>
      <c r="AF24" s="160">
        <v>0</v>
      </c>
      <c r="AG24" s="161">
        <v>0</v>
      </c>
      <c r="AH24" s="162">
        <f t="shared" si="1"/>
        <v>221.83699999999999</v>
      </c>
      <c r="AI24" s="163"/>
      <c r="AJ24" s="163"/>
      <c r="AK24" s="163"/>
      <c r="AL24" s="164"/>
      <c r="AM24" s="165"/>
      <c r="AN24" s="8"/>
      <c r="AO24" s="8"/>
      <c r="BA24"/>
      <c r="BC24" s="167"/>
      <c r="BF24" s="98">
        <f t="shared" si="4"/>
        <v>2023</v>
      </c>
    </row>
    <row r="25" spans="1:60" ht="14.4" hidden="1" outlineLevel="1" thickBot="1">
      <c r="A25" s="144"/>
      <c r="B25" s="145" t="s">
        <v>109</v>
      </c>
      <c r="C25" s="146" t="s">
        <v>110</v>
      </c>
      <c r="D25" s="147" t="s">
        <v>111</v>
      </c>
      <c r="E25" s="148">
        <f>$Q$5</f>
        <v>2024</v>
      </c>
      <c r="F25" s="149">
        <v>13.245000000000001</v>
      </c>
      <c r="G25" s="150">
        <v>0</v>
      </c>
      <c r="H25" s="150">
        <v>0</v>
      </c>
      <c r="I25" s="150">
        <v>3.6820000000000004</v>
      </c>
      <c r="J25" s="150">
        <v>11.942</v>
      </c>
      <c r="K25" s="150">
        <v>0</v>
      </c>
      <c r="L25" s="150">
        <v>22.82</v>
      </c>
      <c r="M25" s="150">
        <v>0</v>
      </c>
      <c r="N25" s="150">
        <v>3.7210000000000001</v>
      </c>
      <c r="O25" s="150">
        <v>512.74599999999998</v>
      </c>
      <c r="P25" s="150">
        <v>0</v>
      </c>
      <c r="Q25" s="150">
        <v>87.313999999999993</v>
      </c>
      <c r="R25" s="150">
        <v>0</v>
      </c>
      <c r="S25" s="150">
        <v>0</v>
      </c>
      <c r="T25" s="150">
        <v>0</v>
      </c>
      <c r="U25" s="150">
        <v>0</v>
      </c>
      <c r="V25" s="150">
        <v>0</v>
      </c>
      <c r="W25" s="150">
        <v>0</v>
      </c>
      <c r="X25" s="150">
        <v>164.601</v>
      </c>
      <c r="Y25" s="150">
        <v>0</v>
      </c>
      <c r="Z25" s="150">
        <v>0</v>
      </c>
      <c r="AA25" s="150">
        <v>0</v>
      </c>
      <c r="AB25" s="150">
        <v>0</v>
      </c>
      <c r="AC25" s="150">
        <v>0</v>
      </c>
      <c r="AD25" s="150">
        <v>0</v>
      </c>
      <c r="AE25" s="150">
        <v>0</v>
      </c>
      <c r="AF25" s="150">
        <v>0</v>
      </c>
      <c r="AG25" s="151">
        <v>0</v>
      </c>
      <c r="AH25" s="152">
        <f t="shared" si="1"/>
        <v>820.07099999999991</v>
      </c>
      <c r="AI25" s="153"/>
      <c r="AJ25" s="153"/>
      <c r="AK25" s="153"/>
      <c r="AL25" s="154"/>
      <c r="AM25" s="155">
        <f t="shared" si="2"/>
        <v>-3.4740450054497218E-2</v>
      </c>
      <c r="AN25" s="8"/>
      <c r="AO25" s="8"/>
      <c r="BA25"/>
      <c r="BC25" s="167"/>
      <c r="BF25" s="98">
        <f t="shared" si="4"/>
        <v>2024</v>
      </c>
      <c r="BH25" s="168"/>
    </row>
    <row r="26" spans="1:60" ht="14.4" hidden="1" outlineLevel="1" thickBot="1">
      <c r="A26" s="144"/>
      <c r="B26" s="156"/>
      <c r="C26" s="157"/>
      <c r="D26" s="136" t="s">
        <v>111</v>
      </c>
      <c r="E26" s="158">
        <f>E25-1</f>
        <v>2023</v>
      </c>
      <c r="F26" s="159">
        <v>26.778000000000002</v>
      </c>
      <c r="G26" s="160">
        <v>0</v>
      </c>
      <c r="H26" s="160">
        <v>0.73699999999999999</v>
      </c>
      <c r="I26" s="160">
        <v>1.655</v>
      </c>
      <c r="J26" s="160">
        <v>14.264000000000001</v>
      </c>
      <c r="K26" s="160">
        <v>0</v>
      </c>
      <c r="L26" s="160">
        <v>35.600999999999999</v>
      </c>
      <c r="M26" s="160">
        <v>0</v>
      </c>
      <c r="N26" s="160">
        <v>6.07</v>
      </c>
      <c r="O26" s="160">
        <v>513.678</v>
      </c>
      <c r="P26" s="160">
        <v>0</v>
      </c>
      <c r="Q26" s="160">
        <v>65.912999999999997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184.08699999999999</v>
      </c>
      <c r="Y26" s="160">
        <v>0</v>
      </c>
      <c r="Z26" s="160">
        <v>0</v>
      </c>
      <c r="AA26" s="160">
        <v>0.80300000000000005</v>
      </c>
      <c r="AB26" s="160">
        <v>0</v>
      </c>
      <c r="AC26" s="160">
        <v>0</v>
      </c>
      <c r="AD26" s="160">
        <v>0</v>
      </c>
      <c r="AE26" s="160">
        <v>0</v>
      </c>
      <c r="AF26" s="160">
        <v>0</v>
      </c>
      <c r="AG26" s="161">
        <v>0</v>
      </c>
      <c r="AH26" s="162">
        <f t="shared" si="1"/>
        <v>849.58600000000001</v>
      </c>
      <c r="AI26" s="163"/>
      <c r="AJ26" s="163"/>
      <c r="AK26" s="163"/>
      <c r="AL26" s="164"/>
      <c r="AM26" s="165"/>
      <c r="AN26" s="8"/>
      <c r="AO26" s="8"/>
      <c r="BA26"/>
      <c r="BC26" s="167"/>
      <c r="BF26" s="98">
        <f t="shared" si="4"/>
        <v>2025</v>
      </c>
    </row>
    <row r="27" spans="1:60" ht="14.4" hidden="1" outlineLevel="1" thickBot="1">
      <c r="A27" s="144"/>
      <c r="B27" s="145" t="s">
        <v>112</v>
      </c>
      <c r="C27" s="146" t="s">
        <v>113</v>
      </c>
      <c r="D27" s="147" t="s">
        <v>114</v>
      </c>
      <c r="E27" s="148">
        <f>$Q$5</f>
        <v>2024</v>
      </c>
      <c r="F27" s="149">
        <v>200.06870000000001</v>
      </c>
      <c r="G27" s="150">
        <v>0</v>
      </c>
      <c r="H27" s="150">
        <v>0</v>
      </c>
      <c r="I27" s="150">
        <v>337.60609999999997</v>
      </c>
      <c r="J27" s="150">
        <v>6852.4417000000003</v>
      </c>
      <c r="K27" s="150">
        <v>0</v>
      </c>
      <c r="L27" s="150">
        <v>2573.5463</v>
      </c>
      <c r="M27" s="150">
        <v>71.176299999999998</v>
      </c>
      <c r="N27" s="150">
        <v>2153.6046999999999</v>
      </c>
      <c r="O27" s="150">
        <v>3231.4425000000001</v>
      </c>
      <c r="P27" s="150">
        <v>0</v>
      </c>
      <c r="Q27" s="150">
        <v>2421.7583000000004</v>
      </c>
      <c r="R27" s="150">
        <v>2.3100999999999998</v>
      </c>
      <c r="S27" s="150">
        <v>0</v>
      </c>
      <c r="T27" s="150">
        <v>0</v>
      </c>
      <c r="U27" s="150">
        <v>0</v>
      </c>
      <c r="V27" s="150">
        <v>0.82940000000000003</v>
      </c>
      <c r="W27" s="150">
        <v>0</v>
      </c>
      <c r="X27" s="150">
        <v>12139.736699999999</v>
      </c>
      <c r="Y27" s="150">
        <v>0.44980000000000003</v>
      </c>
      <c r="Z27" s="150">
        <v>0.90350000000000008</v>
      </c>
      <c r="AA27" s="150">
        <v>537.9556</v>
      </c>
      <c r="AB27" s="150">
        <v>5.5861000000000001</v>
      </c>
      <c r="AC27" s="150">
        <v>0</v>
      </c>
      <c r="AD27" s="150">
        <v>0</v>
      </c>
      <c r="AE27" s="150">
        <v>0</v>
      </c>
      <c r="AF27" s="150">
        <v>246.39159999999998</v>
      </c>
      <c r="AG27" s="151">
        <v>0</v>
      </c>
      <c r="AH27" s="152">
        <f t="shared" si="1"/>
        <v>30775.807399999998</v>
      </c>
      <c r="AI27" s="153"/>
      <c r="AJ27" s="153"/>
      <c r="AK27" s="153"/>
      <c r="AL27" s="154"/>
      <c r="AM27" s="155">
        <f t="shared" si="2"/>
        <v>7.010836058926051E-2</v>
      </c>
      <c r="AN27" s="8"/>
      <c r="AO27" s="8"/>
      <c r="BA27"/>
      <c r="BC27" s="167"/>
      <c r="BF27" s="98">
        <f t="shared" si="4"/>
        <v>2026</v>
      </c>
    </row>
    <row r="28" spans="1:60" ht="14.4" hidden="1" outlineLevel="1" thickBot="1">
      <c r="A28" s="169"/>
      <c r="B28" s="156"/>
      <c r="C28" s="157"/>
      <c r="D28" s="136" t="s">
        <v>114</v>
      </c>
      <c r="E28" s="158">
        <f>E27-1</f>
        <v>2023</v>
      </c>
      <c r="F28" s="170">
        <v>452.9135</v>
      </c>
      <c r="G28" s="171">
        <v>0</v>
      </c>
      <c r="H28" s="171">
        <v>8.4551999999999996</v>
      </c>
      <c r="I28" s="171">
        <v>185.6309</v>
      </c>
      <c r="J28" s="171">
        <v>5184.5169999999998</v>
      </c>
      <c r="K28" s="171">
        <v>0</v>
      </c>
      <c r="L28" s="171">
        <v>2626.2184000000007</v>
      </c>
      <c r="M28" s="171">
        <v>104.2392</v>
      </c>
      <c r="N28" s="171">
        <v>1601.1307000000002</v>
      </c>
      <c r="O28" s="171">
        <v>2676.8027000000002</v>
      </c>
      <c r="P28" s="171">
        <v>0</v>
      </c>
      <c r="Q28" s="171">
        <v>2430.6035000000002</v>
      </c>
      <c r="R28" s="171">
        <v>0</v>
      </c>
      <c r="S28" s="171">
        <v>0</v>
      </c>
      <c r="T28" s="171">
        <v>0</v>
      </c>
      <c r="U28" s="171">
        <v>0.89050000000000007</v>
      </c>
      <c r="V28" s="171">
        <v>0</v>
      </c>
      <c r="W28" s="171">
        <v>0</v>
      </c>
      <c r="X28" s="171">
        <v>12901.814900000001</v>
      </c>
      <c r="Y28" s="171">
        <v>0</v>
      </c>
      <c r="Z28" s="171">
        <v>0.78259999999999996</v>
      </c>
      <c r="AA28" s="171">
        <v>313.15179999999998</v>
      </c>
      <c r="AB28" s="171">
        <v>8.4929000000000006</v>
      </c>
      <c r="AC28" s="171">
        <v>0</v>
      </c>
      <c r="AD28" s="171">
        <v>0</v>
      </c>
      <c r="AE28" s="171">
        <v>0.78</v>
      </c>
      <c r="AF28" s="171">
        <v>263.10050000000001</v>
      </c>
      <c r="AG28" s="172">
        <v>0</v>
      </c>
      <c r="AH28" s="162">
        <f t="shared" si="1"/>
        <v>28759.524300000001</v>
      </c>
      <c r="AI28" s="163"/>
      <c r="AJ28" s="163"/>
      <c r="AK28" s="163"/>
      <c r="AL28" s="164"/>
      <c r="AM28" s="165"/>
      <c r="AN28" s="8"/>
      <c r="AO28" s="8"/>
      <c r="BA28"/>
      <c r="BC28" s="167"/>
      <c r="BF28" s="98">
        <f t="shared" si="4"/>
        <v>2027</v>
      </c>
    </row>
    <row r="29" spans="1:60" s="95" customFormat="1" ht="13.8" collapsed="1">
      <c r="A29" s="173" t="s">
        <v>115</v>
      </c>
      <c r="B29" s="123" t="s">
        <v>116</v>
      </c>
      <c r="C29" s="123"/>
      <c r="D29" s="124"/>
      <c r="E29" s="174">
        <f>$Q$5</f>
        <v>2024</v>
      </c>
      <c r="F29" s="125">
        <f t="shared" ref="F29:AG30" si="5">F31+F33+F35+F37+F39+F41+F43+F45</f>
        <v>48.226100000000002</v>
      </c>
      <c r="G29" s="126">
        <f t="shared" si="5"/>
        <v>0</v>
      </c>
      <c r="H29" s="126">
        <f t="shared" si="5"/>
        <v>109.33</v>
      </c>
      <c r="I29" s="126">
        <f t="shared" si="5"/>
        <v>51.153700000000001</v>
      </c>
      <c r="J29" s="126">
        <f t="shared" si="5"/>
        <v>728.55510000000004</v>
      </c>
      <c r="K29" s="126">
        <f t="shared" si="5"/>
        <v>0</v>
      </c>
      <c r="L29" s="126">
        <f t="shared" si="5"/>
        <v>1547.3790000000001</v>
      </c>
      <c r="M29" s="126">
        <f t="shared" si="5"/>
        <v>992.42910000000006</v>
      </c>
      <c r="N29" s="126">
        <f t="shared" si="5"/>
        <v>1798.3485000000001</v>
      </c>
      <c r="O29" s="126">
        <f t="shared" si="5"/>
        <v>1656.8337000000001</v>
      </c>
      <c r="P29" s="126">
        <f t="shared" si="5"/>
        <v>0</v>
      </c>
      <c r="Q29" s="126">
        <f t="shared" si="5"/>
        <v>6130.5272999999997</v>
      </c>
      <c r="R29" s="126">
        <f t="shared" si="5"/>
        <v>7.6700000000000004E-2</v>
      </c>
      <c r="S29" s="126">
        <f t="shared" si="5"/>
        <v>0</v>
      </c>
      <c r="T29" s="126">
        <f t="shared" si="5"/>
        <v>11.554399999999999</v>
      </c>
      <c r="U29" s="126">
        <f t="shared" si="5"/>
        <v>0</v>
      </c>
      <c r="V29" s="126">
        <f t="shared" si="5"/>
        <v>0</v>
      </c>
      <c r="W29" s="126">
        <f t="shared" si="5"/>
        <v>0</v>
      </c>
      <c r="X29" s="126">
        <f t="shared" si="5"/>
        <v>3182.9576999999999</v>
      </c>
      <c r="Y29" s="126">
        <f t="shared" si="5"/>
        <v>0.36530000000000007</v>
      </c>
      <c r="Z29" s="126">
        <f t="shared" si="5"/>
        <v>26.747499999999999</v>
      </c>
      <c r="AA29" s="126">
        <f t="shared" si="5"/>
        <v>348.24919999999997</v>
      </c>
      <c r="AB29" s="126">
        <f t="shared" si="5"/>
        <v>6.0748999999999995</v>
      </c>
      <c r="AC29" s="126">
        <f t="shared" si="5"/>
        <v>2.3166000000000002</v>
      </c>
      <c r="AD29" s="126">
        <f t="shared" si="5"/>
        <v>0</v>
      </c>
      <c r="AE29" s="126">
        <f t="shared" si="5"/>
        <v>0</v>
      </c>
      <c r="AF29" s="126">
        <f t="shared" si="5"/>
        <v>21.785400000000003</v>
      </c>
      <c r="AG29" s="127">
        <f t="shared" si="5"/>
        <v>0</v>
      </c>
      <c r="AH29" s="128">
        <f t="shared" si="1"/>
        <v>16662.910199999998</v>
      </c>
      <c r="AI29" s="129"/>
      <c r="AJ29" s="129"/>
      <c r="AK29" s="129"/>
      <c r="AL29" s="130"/>
      <c r="AM29" s="131">
        <f t="shared" si="2"/>
        <v>1.9638853145549806E-2</v>
      </c>
      <c r="AN29" s="587"/>
      <c r="AO29" s="587"/>
      <c r="BB29" s="99"/>
      <c r="BC29" s="99"/>
      <c r="BF29" s="98"/>
    </row>
    <row r="30" spans="1:60" s="95" customFormat="1" ht="14.4" thickBot="1">
      <c r="A30" s="175"/>
      <c r="B30" s="135"/>
      <c r="C30" s="135"/>
      <c r="D30" s="136"/>
      <c r="E30" s="176">
        <f>E29-1</f>
        <v>2023</v>
      </c>
      <c r="F30" s="137">
        <f t="shared" si="5"/>
        <v>74.581000000000003</v>
      </c>
      <c r="G30" s="138">
        <f t="shared" si="5"/>
        <v>0</v>
      </c>
      <c r="H30" s="138">
        <f t="shared" si="5"/>
        <v>0</v>
      </c>
      <c r="I30" s="138">
        <f t="shared" si="5"/>
        <v>36.119199999999999</v>
      </c>
      <c r="J30" s="138">
        <f t="shared" si="5"/>
        <v>1011.8734000000001</v>
      </c>
      <c r="K30" s="138">
        <f t="shared" si="5"/>
        <v>0</v>
      </c>
      <c r="L30" s="138">
        <f t="shared" si="5"/>
        <v>1902.6073000000001</v>
      </c>
      <c r="M30" s="138">
        <f t="shared" si="5"/>
        <v>170.90190000000001</v>
      </c>
      <c r="N30" s="138">
        <f t="shared" si="5"/>
        <v>1226.1252999999999</v>
      </c>
      <c r="O30" s="138">
        <f t="shared" si="5"/>
        <v>1525.9672999999998</v>
      </c>
      <c r="P30" s="138">
        <f t="shared" si="5"/>
        <v>0</v>
      </c>
      <c r="Q30" s="138">
        <f t="shared" si="5"/>
        <v>5022.1457</v>
      </c>
      <c r="R30" s="138">
        <f t="shared" si="5"/>
        <v>5.2816000000000001</v>
      </c>
      <c r="S30" s="138">
        <f t="shared" si="5"/>
        <v>0</v>
      </c>
      <c r="T30" s="138">
        <f t="shared" si="5"/>
        <v>0</v>
      </c>
      <c r="U30" s="138">
        <f t="shared" si="5"/>
        <v>0</v>
      </c>
      <c r="V30" s="138">
        <f t="shared" si="5"/>
        <v>0</v>
      </c>
      <c r="W30" s="138">
        <f t="shared" si="5"/>
        <v>5.7200000000000001E-2</v>
      </c>
      <c r="X30" s="138">
        <f t="shared" si="5"/>
        <v>4598.1283000000003</v>
      </c>
      <c r="Y30" s="138">
        <f t="shared" si="5"/>
        <v>0</v>
      </c>
      <c r="Z30" s="138">
        <f t="shared" si="5"/>
        <v>25.049699999999998</v>
      </c>
      <c r="AA30" s="138">
        <f t="shared" si="5"/>
        <v>664.47939999999994</v>
      </c>
      <c r="AB30" s="138">
        <f t="shared" si="5"/>
        <v>34.503399999999999</v>
      </c>
      <c r="AC30" s="138">
        <f t="shared" si="5"/>
        <v>0</v>
      </c>
      <c r="AD30" s="138">
        <f t="shared" si="5"/>
        <v>0</v>
      </c>
      <c r="AE30" s="138">
        <f t="shared" si="5"/>
        <v>0</v>
      </c>
      <c r="AF30" s="138">
        <f t="shared" si="5"/>
        <v>44.151900000000005</v>
      </c>
      <c r="AG30" s="139">
        <f t="shared" si="5"/>
        <v>0</v>
      </c>
      <c r="AH30" s="140">
        <f t="shared" si="1"/>
        <v>16341.972600000001</v>
      </c>
      <c r="AI30" s="141"/>
      <c r="AJ30" s="141"/>
      <c r="AK30" s="141"/>
      <c r="AL30" s="142"/>
      <c r="AM30" s="143"/>
      <c r="AN30" s="587"/>
      <c r="AO30" s="587"/>
      <c r="BB30" s="99"/>
      <c r="BC30" s="99"/>
    </row>
    <row r="31" spans="1:60" ht="14.4" hidden="1" outlineLevel="1" thickBot="1">
      <c r="A31" s="144"/>
      <c r="B31" s="145" t="s">
        <v>88</v>
      </c>
      <c r="C31" s="146" t="s">
        <v>89</v>
      </c>
      <c r="D31" s="147" t="s">
        <v>117</v>
      </c>
      <c r="E31" s="148">
        <f>$Q$5</f>
        <v>2024</v>
      </c>
      <c r="F31" s="149">
        <v>0</v>
      </c>
      <c r="G31" s="150">
        <v>0</v>
      </c>
      <c r="H31" s="150">
        <v>0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50">
        <v>0</v>
      </c>
      <c r="O31" s="150">
        <v>0</v>
      </c>
      <c r="P31" s="150">
        <v>0</v>
      </c>
      <c r="Q31" s="150">
        <v>3.548</v>
      </c>
      <c r="R31" s="150">
        <v>0</v>
      </c>
      <c r="S31" s="150">
        <v>0</v>
      </c>
      <c r="T31" s="150">
        <v>0</v>
      </c>
      <c r="U31" s="150">
        <v>0</v>
      </c>
      <c r="V31" s="150">
        <v>0</v>
      </c>
      <c r="W31" s="150">
        <v>0</v>
      </c>
      <c r="X31" s="150">
        <v>0</v>
      </c>
      <c r="Y31" s="150">
        <v>0</v>
      </c>
      <c r="Z31" s="150">
        <v>0</v>
      </c>
      <c r="AA31" s="150">
        <v>0</v>
      </c>
      <c r="AB31" s="150">
        <v>0</v>
      </c>
      <c r="AC31" s="150">
        <v>0</v>
      </c>
      <c r="AD31" s="150">
        <v>0</v>
      </c>
      <c r="AE31" s="150">
        <v>0</v>
      </c>
      <c r="AF31" s="150">
        <v>0</v>
      </c>
      <c r="AG31" s="151">
        <v>0</v>
      </c>
      <c r="AH31" s="152">
        <f t="shared" si="1"/>
        <v>3.548</v>
      </c>
      <c r="AI31" s="153"/>
      <c r="AJ31" s="153"/>
      <c r="AK31" s="153"/>
      <c r="AL31" s="154"/>
      <c r="AM31" s="155" t="str">
        <f t="shared" si="2"/>
        <v/>
      </c>
      <c r="AN31" s="8"/>
      <c r="AO31" s="8"/>
      <c r="BA31"/>
      <c r="BC31" s="167"/>
    </row>
    <row r="32" spans="1:60" ht="14.4" hidden="1" outlineLevel="1" thickBot="1">
      <c r="A32" s="144"/>
      <c r="B32" s="156"/>
      <c r="C32" s="157"/>
      <c r="D32" s="177" t="s">
        <v>117</v>
      </c>
      <c r="E32" s="158">
        <f>E31-1</f>
        <v>2023</v>
      </c>
      <c r="F32" s="159">
        <v>0</v>
      </c>
      <c r="G32" s="160">
        <v>0</v>
      </c>
      <c r="H32" s="160">
        <v>0</v>
      </c>
      <c r="I32" s="160">
        <v>0</v>
      </c>
      <c r="J32" s="160"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0">
        <v>0</v>
      </c>
      <c r="R32" s="160">
        <v>0</v>
      </c>
      <c r="S32" s="160">
        <v>0</v>
      </c>
      <c r="T32" s="160">
        <v>0</v>
      </c>
      <c r="U32" s="160">
        <v>0</v>
      </c>
      <c r="V32" s="160">
        <v>0</v>
      </c>
      <c r="W32" s="160">
        <v>0</v>
      </c>
      <c r="X32" s="160">
        <v>0</v>
      </c>
      <c r="Y32" s="160">
        <v>0</v>
      </c>
      <c r="Z32" s="160">
        <v>0</v>
      </c>
      <c r="AA32" s="160">
        <v>0</v>
      </c>
      <c r="AB32" s="160">
        <v>0</v>
      </c>
      <c r="AC32" s="160">
        <v>0</v>
      </c>
      <c r="AD32" s="160">
        <v>0</v>
      </c>
      <c r="AE32" s="160">
        <v>0</v>
      </c>
      <c r="AF32" s="160">
        <v>0</v>
      </c>
      <c r="AG32" s="161">
        <v>0</v>
      </c>
      <c r="AH32" s="162">
        <f t="shared" si="1"/>
        <v>0</v>
      </c>
      <c r="AI32" s="163"/>
      <c r="AJ32" s="163"/>
      <c r="AK32" s="163"/>
      <c r="AL32" s="164"/>
      <c r="AM32" s="165"/>
      <c r="AN32" s="8"/>
      <c r="AO32" s="8"/>
      <c r="BA32"/>
      <c r="BC32" s="167"/>
    </row>
    <row r="33" spans="1:55" ht="14.4" hidden="1" outlineLevel="1" thickBot="1">
      <c r="A33" s="144"/>
      <c r="B33" s="145" t="s">
        <v>118</v>
      </c>
      <c r="C33" s="146" t="s">
        <v>95</v>
      </c>
      <c r="D33" s="147" t="s">
        <v>119</v>
      </c>
      <c r="E33" s="148">
        <f>$Q$5</f>
        <v>2024</v>
      </c>
      <c r="F33" s="149">
        <v>0</v>
      </c>
      <c r="G33" s="150">
        <v>0</v>
      </c>
      <c r="H33" s="150">
        <v>0</v>
      </c>
      <c r="I33" s="150">
        <v>0</v>
      </c>
      <c r="J33" s="150">
        <v>0</v>
      </c>
      <c r="K33" s="150">
        <v>0</v>
      </c>
      <c r="L33" s="150">
        <v>0</v>
      </c>
      <c r="M33" s="150">
        <v>0</v>
      </c>
      <c r="N33" s="150">
        <v>0</v>
      </c>
      <c r="O33" s="150">
        <v>0</v>
      </c>
      <c r="P33" s="150">
        <v>0</v>
      </c>
      <c r="Q33" s="150">
        <v>0</v>
      </c>
      <c r="R33" s="150">
        <v>0</v>
      </c>
      <c r="S33" s="150">
        <v>0</v>
      </c>
      <c r="T33" s="150">
        <v>0</v>
      </c>
      <c r="U33" s="150">
        <v>0</v>
      </c>
      <c r="V33" s="150">
        <v>0</v>
      </c>
      <c r="W33" s="150">
        <v>0</v>
      </c>
      <c r="X33" s="150">
        <v>0</v>
      </c>
      <c r="Y33" s="150">
        <v>0</v>
      </c>
      <c r="Z33" s="150">
        <v>0</v>
      </c>
      <c r="AA33" s="150">
        <v>0</v>
      </c>
      <c r="AB33" s="150">
        <v>0</v>
      </c>
      <c r="AC33" s="150">
        <v>0</v>
      </c>
      <c r="AD33" s="150">
        <v>0</v>
      </c>
      <c r="AE33" s="150">
        <v>0</v>
      </c>
      <c r="AF33" s="150">
        <v>0</v>
      </c>
      <c r="AG33" s="151">
        <v>0</v>
      </c>
      <c r="AH33" s="152">
        <f t="shared" si="1"/>
        <v>0</v>
      </c>
      <c r="AI33" s="153"/>
      <c r="AJ33" s="153"/>
      <c r="AK33" s="153"/>
      <c r="AL33" s="154"/>
      <c r="AM33" s="155">
        <f t="shared" si="2"/>
        <v>-1</v>
      </c>
      <c r="AN33" s="8"/>
      <c r="AO33" s="8"/>
      <c r="BA33"/>
      <c r="BC33" s="167"/>
    </row>
    <row r="34" spans="1:55" ht="14.4" hidden="1" outlineLevel="1" thickBot="1">
      <c r="A34" s="144"/>
      <c r="B34" s="156"/>
      <c r="C34" s="157"/>
      <c r="D34" s="136" t="s">
        <v>119</v>
      </c>
      <c r="E34" s="158">
        <f>E33-1</f>
        <v>2023</v>
      </c>
      <c r="F34" s="159">
        <v>0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0">
        <v>0</v>
      </c>
      <c r="M34" s="160">
        <v>0</v>
      </c>
      <c r="N34" s="160">
        <v>4.2000000000000003E-2</v>
      </c>
      <c r="O34" s="160">
        <v>0</v>
      </c>
      <c r="P34" s="160">
        <v>0</v>
      </c>
      <c r="Q34" s="160">
        <v>0</v>
      </c>
      <c r="R34" s="160">
        <v>0</v>
      </c>
      <c r="S34" s="160">
        <v>0</v>
      </c>
      <c r="T34" s="160">
        <v>0</v>
      </c>
      <c r="U34" s="160">
        <v>0</v>
      </c>
      <c r="V34" s="160">
        <v>0</v>
      </c>
      <c r="W34" s="160">
        <v>0</v>
      </c>
      <c r="X34" s="160">
        <v>0</v>
      </c>
      <c r="Y34" s="160">
        <v>0</v>
      </c>
      <c r="Z34" s="160">
        <v>0</v>
      </c>
      <c r="AA34" s="160">
        <v>0</v>
      </c>
      <c r="AB34" s="160">
        <v>0</v>
      </c>
      <c r="AC34" s="160">
        <v>0</v>
      </c>
      <c r="AD34" s="160">
        <v>0</v>
      </c>
      <c r="AE34" s="160">
        <v>0</v>
      </c>
      <c r="AF34" s="160">
        <v>0</v>
      </c>
      <c r="AG34" s="161">
        <v>0</v>
      </c>
      <c r="AH34" s="162">
        <f t="shared" si="1"/>
        <v>4.2000000000000003E-2</v>
      </c>
      <c r="AI34" s="163"/>
      <c r="AJ34" s="163"/>
      <c r="AK34" s="163"/>
      <c r="AL34" s="164"/>
      <c r="AM34" s="165"/>
      <c r="AN34" s="8"/>
      <c r="AO34" s="8"/>
      <c r="BA34"/>
      <c r="BC34" s="167"/>
    </row>
    <row r="35" spans="1:55" ht="14.4" hidden="1" outlineLevel="1" thickBot="1">
      <c r="A35" s="144"/>
      <c r="B35" s="145" t="s">
        <v>101</v>
      </c>
      <c r="C35" s="146" t="s">
        <v>102</v>
      </c>
      <c r="D35" s="178" t="s">
        <v>120</v>
      </c>
      <c r="E35" s="148">
        <f>$Q$5</f>
        <v>2024</v>
      </c>
      <c r="F35" s="149">
        <v>0</v>
      </c>
      <c r="G35" s="150">
        <v>0</v>
      </c>
      <c r="H35" s="150">
        <v>0</v>
      </c>
      <c r="I35" s="150">
        <v>0</v>
      </c>
      <c r="J35" s="150">
        <v>0</v>
      </c>
      <c r="K35" s="150">
        <v>0</v>
      </c>
      <c r="L35" s="150">
        <v>1.4489999999999998</v>
      </c>
      <c r="M35" s="150">
        <v>0</v>
      </c>
      <c r="N35" s="150">
        <v>0</v>
      </c>
      <c r="O35" s="150">
        <v>0</v>
      </c>
      <c r="P35" s="150">
        <v>0</v>
      </c>
      <c r="Q35" s="150">
        <v>0</v>
      </c>
      <c r="R35" s="150">
        <v>0</v>
      </c>
      <c r="S35" s="150">
        <v>0</v>
      </c>
      <c r="T35" s="150">
        <v>0</v>
      </c>
      <c r="U35" s="150">
        <v>0</v>
      </c>
      <c r="V35" s="150">
        <v>0</v>
      </c>
      <c r="W35" s="150">
        <v>0</v>
      </c>
      <c r="X35" s="150">
        <v>1.6E-2</v>
      </c>
      <c r="Y35" s="150">
        <v>0</v>
      </c>
      <c r="Z35" s="150">
        <v>0</v>
      </c>
      <c r="AA35" s="150">
        <v>0</v>
      </c>
      <c r="AB35" s="150">
        <v>0</v>
      </c>
      <c r="AC35" s="150">
        <v>0</v>
      </c>
      <c r="AD35" s="150">
        <v>0</v>
      </c>
      <c r="AE35" s="150">
        <v>0</v>
      </c>
      <c r="AF35" s="150">
        <v>0</v>
      </c>
      <c r="AG35" s="151">
        <v>0</v>
      </c>
      <c r="AH35" s="152">
        <f t="shared" si="1"/>
        <v>1.4649999999999999</v>
      </c>
      <c r="AI35" s="153"/>
      <c r="AJ35" s="153"/>
      <c r="AK35" s="153"/>
      <c r="AL35" s="154"/>
      <c r="AM35" s="155" t="str">
        <f t="shared" si="2"/>
        <v>++</v>
      </c>
      <c r="AN35" s="8"/>
      <c r="AO35" s="8"/>
      <c r="BA35"/>
      <c r="BC35" s="167"/>
    </row>
    <row r="36" spans="1:55" ht="14.4" hidden="1" outlineLevel="1" thickBot="1">
      <c r="A36" s="144"/>
      <c r="B36" s="156"/>
      <c r="C36" s="157"/>
      <c r="D36" s="136" t="s">
        <v>120</v>
      </c>
      <c r="E36" s="158">
        <f>E35-1</f>
        <v>2023</v>
      </c>
      <c r="F36" s="159">
        <v>0</v>
      </c>
      <c r="G36" s="160">
        <v>0</v>
      </c>
      <c r="H36" s="160">
        <v>0</v>
      </c>
      <c r="I36" s="160">
        <v>0</v>
      </c>
      <c r="J36" s="160">
        <v>0</v>
      </c>
      <c r="K36" s="160">
        <v>0</v>
      </c>
      <c r="L36" s="160">
        <v>0.38600000000000001</v>
      </c>
      <c r="M36" s="160">
        <v>0</v>
      </c>
      <c r="N36" s="160">
        <v>0</v>
      </c>
      <c r="O36" s="160">
        <v>0</v>
      </c>
      <c r="P36" s="160">
        <v>0</v>
      </c>
      <c r="Q36" s="160">
        <v>0</v>
      </c>
      <c r="R36" s="160">
        <v>0</v>
      </c>
      <c r="S36" s="160">
        <v>0</v>
      </c>
      <c r="T36" s="160">
        <v>0</v>
      </c>
      <c r="U36" s="160">
        <v>0</v>
      </c>
      <c r="V36" s="160">
        <v>0</v>
      </c>
      <c r="W36" s="160">
        <v>0</v>
      </c>
      <c r="X36" s="160">
        <v>0.01</v>
      </c>
      <c r="Y36" s="160">
        <v>0</v>
      </c>
      <c r="Z36" s="160">
        <v>0</v>
      </c>
      <c r="AA36" s="160">
        <v>0</v>
      </c>
      <c r="AB36" s="160">
        <v>0</v>
      </c>
      <c r="AC36" s="160">
        <v>0</v>
      </c>
      <c r="AD36" s="160">
        <v>0</v>
      </c>
      <c r="AE36" s="160">
        <v>0</v>
      </c>
      <c r="AF36" s="160">
        <v>0</v>
      </c>
      <c r="AG36" s="161">
        <v>0</v>
      </c>
      <c r="AH36" s="162">
        <f t="shared" si="1"/>
        <v>0.39600000000000002</v>
      </c>
      <c r="AI36" s="163"/>
      <c r="AJ36" s="163"/>
      <c r="AK36" s="163"/>
      <c r="AL36" s="164"/>
      <c r="AM36" s="165"/>
      <c r="AN36" s="8"/>
      <c r="AO36" s="8"/>
      <c r="BA36"/>
      <c r="BC36" s="167"/>
    </row>
    <row r="37" spans="1:55" ht="14.4" hidden="1" outlineLevel="1" thickBot="1">
      <c r="A37" s="144"/>
      <c r="B37" s="145" t="s">
        <v>106</v>
      </c>
      <c r="C37" s="146" t="s">
        <v>107</v>
      </c>
      <c r="D37" s="178" t="s">
        <v>121</v>
      </c>
      <c r="E37" s="148">
        <f>$Q$5</f>
        <v>2024</v>
      </c>
      <c r="F37" s="149">
        <v>0</v>
      </c>
      <c r="G37" s="150">
        <v>0</v>
      </c>
      <c r="H37" s="150">
        <v>0</v>
      </c>
      <c r="I37" s="150">
        <v>0</v>
      </c>
      <c r="J37" s="150">
        <v>0</v>
      </c>
      <c r="K37" s="150">
        <v>0</v>
      </c>
      <c r="L37" s="150">
        <v>0</v>
      </c>
      <c r="M37" s="150">
        <v>0</v>
      </c>
      <c r="N37" s="150">
        <v>0</v>
      </c>
      <c r="O37" s="150">
        <v>0</v>
      </c>
      <c r="P37" s="150">
        <v>0</v>
      </c>
      <c r="Q37" s="150">
        <v>0</v>
      </c>
      <c r="R37" s="150">
        <v>0</v>
      </c>
      <c r="S37" s="150">
        <v>0</v>
      </c>
      <c r="T37" s="150">
        <v>0</v>
      </c>
      <c r="U37" s="150">
        <v>0</v>
      </c>
      <c r="V37" s="150">
        <v>0</v>
      </c>
      <c r="W37" s="150">
        <v>0</v>
      </c>
      <c r="X37" s="150">
        <v>0</v>
      </c>
      <c r="Y37" s="150">
        <v>0</v>
      </c>
      <c r="Z37" s="150">
        <v>0</v>
      </c>
      <c r="AA37" s="150">
        <v>0</v>
      </c>
      <c r="AB37" s="150">
        <v>0</v>
      </c>
      <c r="AC37" s="150">
        <v>0</v>
      </c>
      <c r="AD37" s="150">
        <v>0</v>
      </c>
      <c r="AE37" s="150">
        <v>0</v>
      </c>
      <c r="AF37" s="150">
        <v>0</v>
      </c>
      <c r="AG37" s="151">
        <v>0</v>
      </c>
      <c r="AH37" s="152">
        <f t="shared" si="1"/>
        <v>0</v>
      </c>
      <c r="AI37" s="153"/>
      <c r="AJ37" s="153"/>
      <c r="AK37" s="153"/>
      <c r="AL37" s="154"/>
      <c r="AM37" s="155" t="str">
        <f t="shared" si="2"/>
        <v/>
      </c>
      <c r="AN37" s="8"/>
      <c r="AO37" s="8"/>
      <c r="BA37"/>
      <c r="BC37" s="167"/>
    </row>
    <row r="38" spans="1:55" ht="14.4" hidden="1" outlineLevel="1" thickBot="1">
      <c r="A38" s="144"/>
      <c r="B38" s="156"/>
      <c r="C38" s="157"/>
      <c r="D38" s="136" t="s">
        <v>121</v>
      </c>
      <c r="E38" s="158">
        <f>E37-1</f>
        <v>2023</v>
      </c>
      <c r="F38" s="159">
        <v>0</v>
      </c>
      <c r="G38" s="160">
        <v>0</v>
      </c>
      <c r="H38" s="160">
        <v>0</v>
      </c>
      <c r="I38" s="160">
        <v>0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60">
        <v>0</v>
      </c>
      <c r="R38" s="160">
        <v>0</v>
      </c>
      <c r="S38" s="160">
        <v>0</v>
      </c>
      <c r="T38" s="160">
        <v>0</v>
      </c>
      <c r="U38" s="160">
        <v>0</v>
      </c>
      <c r="V38" s="160">
        <v>0</v>
      </c>
      <c r="W38" s="160">
        <v>0</v>
      </c>
      <c r="X38" s="160">
        <v>0</v>
      </c>
      <c r="Y38" s="160">
        <v>0</v>
      </c>
      <c r="Z38" s="160">
        <v>0</v>
      </c>
      <c r="AA38" s="160">
        <v>0</v>
      </c>
      <c r="AB38" s="160">
        <v>0</v>
      </c>
      <c r="AC38" s="160">
        <v>0</v>
      </c>
      <c r="AD38" s="160">
        <v>0</v>
      </c>
      <c r="AE38" s="160">
        <v>0</v>
      </c>
      <c r="AF38" s="160">
        <v>0</v>
      </c>
      <c r="AG38" s="161">
        <v>0</v>
      </c>
      <c r="AH38" s="162">
        <f t="shared" si="1"/>
        <v>0</v>
      </c>
      <c r="AI38" s="163"/>
      <c r="AJ38" s="163"/>
      <c r="AK38" s="163"/>
      <c r="AL38" s="164"/>
      <c r="AM38" s="165"/>
      <c r="AN38" s="8"/>
      <c r="AO38" s="8"/>
      <c r="BA38"/>
      <c r="BC38" s="167"/>
    </row>
    <row r="39" spans="1:55" ht="14.4" hidden="1" outlineLevel="1" thickBot="1">
      <c r="A39" s="144"/>
      <c r="B39" s="145" t="s">
        <v>109</v>
      </c>
      <c r="C39" s="146" t="s">
        <v>110</v>
      </c>
      <c r="D39" s="178" t="s">
        <v>122</v>
      </c>
      <c r="E39" s="148">
        <f>$Q$5</f>
        <v>2024</v>
      </c>
      <c r="F39" s="149">
        <v>0</v>
      </c>
      <c r="G39" s="150">
        <v>0</v>
      </c>
      <c r="H39" s="150">
        <v>0</v>
      </c>
      <c r="I39" s="150">
        <v>0</v>
      </c>
      <c r="J39" s="150">
        <v>0</v>
      </c>
      <c r="K39" s="150">
        <v>0</v>
      </c>
      <c r="L39" s="150">
        <v>12.931000000000001</v>
      </c>
      <c r="M39" s="150">
        <v>0</v>
      </c>
      <c r="N39" s="150">
        <v>0</v>
      </c>
      <c r="O39" s="150">
        <v>0.05</v>
      </c>
      <c r="P39" s="150">
        <v>0</v>
      </c>
      <c r="Q39" s="150">
        <v>0</v>
      </c>
      <c r="R39" s="150">
        <v>0</v>
      </c>
      <c r="S39" s="150">
        <v>0</v>
      </c>
      <c r="T39" s="150">
        <v>0</v>
      </c>
      <c r="U39" s="150">
        <v>0</v>
      </c>
      <c r="V39" s="150">
        <v>0</v>
      </c>
      <c r="W39" s="150">
        <v>0</v>
      </c>
      <c r="X39" s="150">
        <v>11.489000000000001</v>
      </c>
      <c r="Y39" s="150">
        <v>0</v>
      </c>
      <c r="Z39" s="150">
        <v>0</v>
      </c>
      <c r="AA39" s="150">
        <v>0</v>
      </c>
      <c r="AB39" s="150">
        <v>0</v>
      </c>
      <c r="AC39" s="150">
        <v>0</v>
      </c>
      <c r="AD39" s="150">
        <v>0</v>
      </c>
      <c r="AE39" s="150">
        <v>0</v>
      </c>
      <c r="AF39" s="150">
        <v>0</v>
      </c>
      <c r="AG39" s="151">
        <v>0</v>
      </c>
      <c r="AH39" s="152">
        <f t="shared" si="1"/>
        <v>24.470000000000002</v>
      </c>
      <c r="AI39" s="153"/>
      <c r="AJ39" s="153"/>
      <c r="AK39" s="153"/>
      <c r="AL39" s="154"/>
      <c r="AM39" s="155">
        <f t="shared" si="2"/>
        <v>-0.32142758104323221</v>
      </c>
      <c r="AN39" s="8"/>
      <c r="AO39" s="8"/>
      <c r="BA39"/>
      <c r="BC39" s="167"/>
    </row>
    <row r="40" spans="1:55" ht="14.4" hidden="1" outlineLevel="1" thickBot="1">
      <c r="A40" s="144"/>
      <c r="B40" s="156"/>
      <c r="C40" s="157"/>
      <c r="D40" s="136" t="s">
        <v>122</v>
      </c>
      <c r="E40" s="158">
        <f>E39-1</f>
        <v>2023</v>
      </c>
      <c r="F40" s="159">
        <v>0</v>
      </c>
      <c r="G40" s="160">
        <v>0</v>
      </c>
      <c r="H40" s="160">
        <v>0</v>
      </c>
      <c r="I40" s="160">
        <v>0</v>
      </c>
      <c r="J40" s="160">
        <v>1.5289999999999999</v>
      </c>
      <c r="K40" s="160">
        <v>0</v>
      </c>
      <c r="L40" s="160">
        <v>12.917</v>
      </c>
      <c r="M40" s="160">
        <v>0</v>
      </c>
      <c r="N40" s="160">
        <v>0</v>
      </c>
      <c r="O40" s="160">
        <v>17.524000000000001</v>
      </c>
      <c r="P40" s="160">
        <v>0</v>
      </c>
      <c r="Q40" s="160">
        <v>0</v>
      </c>
      <c r="R40" s="160">
        <v>6.6000000000000003E-2</v>
      </c>
      <c r="S40" s="160">
        <v>0</v>
      </c>
      <c r="T40" s="160">
        <v>0</v>
      </c>
      <c r="U40" s="160">
        <v>0</v>
      </c>
      <c r="V40" s="160">
        <v>0</v>
      </c>
      <c r="W40" s="160">
        <v>0</v>
      </c>
      <c r="X40" s="160">
        <v>3.5789999999999997</v>
      </c>
      <c r="Y40" s="160">
        <v>0</v>
      </c>
      <c r="Z40" s="160">
        <v>0</v>
      </c>
      <c r="AA40" s="160">
        <v>0</v>
      </c>
      <c r="AB40" s="160">
        <v>0.44600000000000001</v>
      </c>
      <c r="AC40" s="160">
        <v>0</v>
      </c>
      <c r="AD40" s="160">
        <v>0</v>
      </c>
      <c r="AE40" s="160">
        <v>0</v>
      </c>
      <c r="AF40" s="160">
        <v>0</v>
      </c>
      <c r="AG40" s="161">
        <v>0</v>
      </c>
      <c r="AH40" s="162">
        <f t="shared" si="1"/>
        <v>36.061</v>
      </c>
      <c r="AI40" s="163"/>
      <c r="AJ40" s="163"/>
      <c r="AK40" s="163"/>
      <c r="AL40" s="164"/>
      <c r="AM40" s="165"/>
      <c r="AN40" s="8"/>
      <c r="AO40" s="8"/>
      <c r="BA40"/>
      <c r="BC40" s="167"/>
    </row>
    <row r="41" spans="1:55" ht="14.4" hidden="1" outlineLevel="1" thickBot="1">
      <c r="A41" s="144"/>
      <c r="B41" s="145" t="s">
        <v>123</v>
      </c>
      <c r="C41" s="146" t="s">
        <v>124</v>
      </c>
      <c r="D41" s="178" t="s">
        <v>125</v>
      </c>
      <c r="E41" s="148">
        <f>$Q$5</f>
        <v>2024</v>
      </c>
      <c r="F41" s="149">
        <v>0</v>
      </c>
      <c r="G41" s="150">
        <v>0</v>
      </c>
      <c r="H41" s="150">
        <v>0</v>
      </c>
      <c r="I41" s="150">
        <v>0</v>
      </c>
      <c r="J41" s="150">
        <v>0</v>
      </c>
      <c r="K41" s="150">
        <v>0</v>
      </c>
      <c r="L41" s="150">
        <v>467.67630000000003</v>
      </c>
      <c r="M41" s="150">
        <v>0</v>
      </c>
      <c r="N41" s="150">
        <v>5.1961000000000004</v>
      </c>
      <c r="O41" s="150">
        <v>0.89050000000000007</v>
      </c>
      <c r="P41" s="150">
        <v>0</v>
      </c>
      <c r="Q41" s="150">
        <v>0.59930000000000005</v>
      </c>
      <c r="R41" s="150">
        <v>0</v>
      </c>
      <c r="S41" s="150">
        <v>0</v>
      </c>
      <c r="T41" s="150">
        <v>0</v>
      </c>
      <c r="U41" s="150">
        <v>0</v>
      </c>
      <c r="V41" s="150">
        <v>0</v>
      </c>
      <c r="W41" s="150">
        <v>0</v>
      </c>
      <c r="X41" s="150">
        <v>1.3000000000000002E-3</v>
      </c>
      <c r="Y41" s="150">
        <v>0</v>
      </c>
      <c r="Z41" s="150">
        <v>26.747499999999999</v>
      </c>
      <c r="AA41" s="150">
        <v>0</v>
      </c>
      <c r="AB41" s="150">
        <v>0</v>
      </c>
      <c r="AC41" s="150">
        <v>0</v>
      </c>
      <c r="AD41" s="150">
        <v>0</v>
      </c>
      <c r="AE41" s="150">
        <v>0</v>
      </c>
      <c r="AF41" s="150">
        <v>0</v>
      </c>
      <c r="AG41" s="151">
        <v>0</v>
      </c>
      <c r="AH41" s="152">
        <f t="shared" si="1"/>
        <v>501.11100000000005</v>
      </c>
      <c r="AI41" s="153"/>
      <c r="AJ41" s="153"/>
      <c r="AK41" s="153"/>
      <c r="AL41" s="154"/>
      <c r="AM41" s="155" t="str">
        <f t="shared" si="2"/>
        <v>++</v>
      </c>
      <c r="AN41" s="8"/>
      <c r="AO41" s="8"/>
      <c r="BA41"/>
      <c r="BC41" s="167"/>
    </row>
    <row r="42" spans="1:55" ht="14.4" hidden="1" outlineLevel="1" thickBot="1">
      <c r="A42" s="144"/>
      <c r="B42" s="156"/>
      <c r="C42" s="157"/>
      <c r="D42" s="136" t="s">
        <v>125</v>
      </c>
      <c r="E42" s="158">
        <f>E41-1</f>
        <v>2023</v>
      </c>
      <c r="F42" s="159">
        <v>0</v>
      </c>
      <c r="G42" s="160">
        <v>0</v>
      </c>
      <c r="H42" s="160">
        <v>0</v>
      </c>
      <c r="I42" s="160">
        <v>0</v>
      </c>
      <c r="J42" s="160">
        <v>1.5093000000000001</v>
      </c>
      <c r="K42" s="160">
        <v>0</v>
      </c>
      <c r="L42" s="160">
        <v>0</v>
      </c>
      <c r="M42" s="160">
        <v>0</v>
      </c>
      <c r="N42" s="160">
        <v>0</v>
      </c>
      <c r="O42" s="160">
        <v>0</v>
      </c>
      <c r="P42" s="160">
        <v>0</v>
      </c>
      <c r="Q42" s="160">
        <v>0.99320000000000008</v>
      </c>
      <c r="R42" s="160">
        <v>0</v>
      </c>
      <c r="S42" s="160">
        <v>0</v>
      </c>
      <c r="T42" s="160">
        <v>0</v>
      </c>
      <c r="U42" s="160">
        <v>0</v>
      </c>
      <c r="V42" s="160">
        <v>0</v>
      </c>
      <c r="W42" s="160">
        <v>0</v>
      </c>
      <c r="X42" s="160">
        <v>0</v>
      </c>
      <c r="Y42" s="160">
        <v>0</v>
      </c>
      <c r="Z42" s="160">
        <v>0</v>
      </c>
      <c r="AA42" s="160">
        <v>0</v>
      </c>
      <c r="AB42" s="160">
        <v>0</v>
      </c>
      <c r="AC42" s="160">
        <v>0</v>
      </c>
      <c r="AD42" s="160">
        <v>0</v>
      </c>
      <c r="AE42" s="160">
        <v>0</v>
      </c>
      <c r="AF42" s="160">
        <v>0</v>
      </c>
      <c r="AG42" s="161">
        <v>0</v>
      </c>
      <c r="AH42" s="162">
        <f t="shared" si="1"/>
        <v>2.5025000000000004</v>
      </c>
      <c r="AI42" s="163"/>
      <c r="AJ42" s="163"/>
      <c r="AK42" s="163"/>
      <c r="AL42" s="164"/>
      <c r="AM42" s="165"/>
      <c r="AN42" s="8"/>
      <c r="AO42" s="8"/>
      <c r="BA42"/>
      <c r="BC42" s="167"/>
    </row>
    <row r="43" spans="1:55" ht="14.4" hidden="1" outlineLevel="1" thickBot="1">
      <c r="A43" s="144"/>
      <c r="B43" s="145" t="s">
        <v>126</v>
      </c>
      <c r="C43" s="146" t="s">
        <v>127</v>
      </c>
      <c r="D43" s="178" t="s">
        <v>128</v>
      </c>
      <c r="E43" s="148">
        <f>$Q$5</f>
        <v>2024</v>
      </c>
      <c r="F43" s="149">
        <v>0</v>
      </c>
      <c r="G43" s="150">
        <v>0</v>
      </c>
      <c r="H43" s="150">
        <v>0</v>
      </c>
      <c r="I43" s="150">
        <v>0</v>
      </c>
      <c r="J43" s="150">
        <v>0</v>
      </c>
      <c r="K43" s="150">
        <v>0</v>
      </c>
      <c r="L43" s="150">
        <v>54.433599999999998</v>
      </c>
      <c r="M43" s="150">
        <v>0</v>
      </c>
      <c r="N43" s="150">
        <v>0</v>
      </c>
      <c r="O43" s="150">
        <v>0.74880000000000002</v>
      </c>
      <c r="P43" s="150">
        <v>0</v>
      </c>
      <c r="Q43" s="150">
        <v>0</v>
      </c>
      <c r="R43" s="150">
        <v>0</v>
      </c>
      <c r="S43" s="150">
        <v>0</v>
      </c>
      <c r="T43" s="150">
        <v>0</v>
      </c>
      <c r="U43" s="150">
        <v>0</v>
      </c>
      <c r="V43" s="150">
        <v>0</v>
      </c>
      <c r="W43" s="150">
        <v>0</v>
      </c>
      <c r="X43" s="150">
        <v>0</v>
      </c>
      <c r="Y43" s="150">
        <v>0</v>
      </c>
      <c r="Z43" s="150">
        <v>0</v>
      </c>
      <c r="AA43" s="150">
        <v>0</v>
      </c>
      <c r="AB43" s="150">
        <v>0</v>
      </c>
      <c r="AC43" s="150">
        <v>0</v>
      </c>
      <c r="AD43" s="150">
        <v>0</v>
      </c>
      <c r="AE43" s="150">
        <v>0</v>
      </c>
      <c r="AF43" s="150">
        <v>0</v>
      </c>
      <c r="AG43" s="151">
        <v>0</v>
      </c>
      <c r="AH43" s="152">
        <f t="shared" si="1"/>
        <v>55.182400000000001</v>
      </c>
      <c r="AI43" s="153"/>
      <c r="AJ43" s="153"/>
      <c r="AK43" s="153"/>
      <c r="AL43" s="154"/>
      <c r="AM43" s="155" t="str">
        <f t="shared" si="2"/>
        <v>++</v>
      </c>
      <c r="AN43" s="8"/>
      <c r="AO43" s="8"/>
      <c r="BA43"/>
      <c r="BC43" s="167"/>
    </row>
    <row r="44" spans="1:55" ht="14.4" hidden="1" outlineLevel="1" thickBot="1">
      <c r="A44" s="144"/>
      <c r="B44" s="156"/>
      <c r="C44" s="157"/>
      <c r="D44" s="136" t="s">
        <v>128</v>
      </c>
      <c r="E44" s="158">
        <f>E43-1</f>
        <v>2023</v>
      </c>
      <c r="F44" s="159">
        <v>0</v>
      </c>
      <c r="G44" s="160">
        <v>0</v>
      </c>
      <c r="H44" s="160">
        <v>0</v>
      </c>
      <c r="I44" s="160">
        <v>0</v>
      </c>
      <c r="J44" s="160"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0">
        <v>0</v>
      </c>
      <c r="Q44" s="160">
        <v>0</v>
      </c>
      <c r="R44" s="160">
        <v>0</v>
      </c>
      <c r="S44" s="160">
        <v>0</v>
      </c>
      <c r="T44" s="160">
        <v>0</v>
      </c>
      <c r="U44" s="160">
        <v>0</v>
      </c>
      <c r="V44" s="160">
        <v>0</v>
      </c>
      <c r="W44" s="160">
        <v>0</v>
      </c>
      <c r="X44" s="160">
        <v>7.8000000000000005E-3</v>
      </c>
      <c r="Y44" s="160">
        <v>0</v>
      </c>
      <c r="Z44" s="160">
        <v>0</v>
      </c>
      <c r="AA44" s="160">
        <v>0</v>
      </c>
      <c r="AB44" s="160">
        <v>0</v>
      </c>
      <c r="AC44" s="160">
        <v>0</v>
      </c>
      <c r="AD44" s="160">
        <v>0</v>
      </c>
      <c r="AE44" s="160">
        <v>0</v>
      </c>
      <c r="AF44" s="160">
        <v>0</v>
      </c>
      <c r="AG44" s="161">
        <v>0</v>
      </c>
      <c r="AH44" s="162">
        <f t="shared" si="1"/>
        <v>7.8000000000000005E-3</v>
      </c>
      <c r="AI44" s="163"/>
      <c r="AJ44" s="163"/>
      <c r="AK44" s="163"/>
      <c r="AL44" s="164"/>
      <c r="AM44" s="165"/>
      <c r="AN44" s="8"/>
      <c r="AO44" s="8"/>
      <c r="BA44"/>
      <c r="BC44" s="167"/>
    </row>
    <row r="45" spans="1:55" ht="14.4" hidden="1" outlineLevel="1" thickBot="1">
      <c r="A45" s="144"/>
      <c r="B45" s="145" t="s">
        <v>129</v>
      </c>
      <c r="C45" s="146" t="s">
        <v>130</v>
      </c>
      <c r="D45" s="178" t="s">
        <v>131</v>
      </c>
      <c r="E45" s="148">
        <f>$Q$5</f>
        <v>2024</v>
      </c>
      <c r="F45" s="149">
        <v>48.226100000000002</v>
      </c>
      <c r="G45" s="150">
        <v>0</v>
      </c>
      <c r="H45" s="150">
        <v>109.33</v>
      </c>
      <c r="I45" s="150">
        <v>51.153700000000001</v>
      </c>
      <c r="J45" s="150">
        <v>728.55510000000004</v>
      </c>
      <c r="K45" s="150">
        <v>0</v>
      </c>
      <c r="L45" s="150">
        <v>1010.8891000000001</v>
      </c>
      <c r="M45" s="150">
        <v>992.42910000000006</v>
      </c>
      <c r="N45" s="150">
        <v>1793.1524000000002</v>
      </c>
      <c r="O45" s="150">
        <v>1655.1444000000001</v>
      </c>
      <c r="P45" s="150">
        <v>0</v>
      </c>
      <c r="Q45" s="150">
        <v>6126.38</v>
      </c>
      <c r="R45" s="150">
        <v>7.6700000000000004E-2</v>
      </c>
      <c r="S45" s="150">
        <v>0</v>
      </c>
      <c r="T45" s="150">
        <v>11.554399999999999</v>
      </c>
      <c r="U45" s="150">
        <v>0</v>
      </c>
      <c r="V45" s="150">
        <v>0</v>
      </c>
      <c r="W45" s="150">
        <v>0</v>
      </c>
      <c r="X45" s="150">
        <v>3171.4513999999999</v>
      </c>
      <c r="Y45" s="150">
        <v>0.36530000000000007</v>
      </c>
      <c r="Z45" s="150">
        <v>0</v>
      </c>
      <c r="AA45" s="150">
        <v>348.24919999999997</v>
      </c>
      <c r="AB45" s="150">
        <v>6.0748999999999995</v>
      </c>
      <c r="AC45" s="150">
        <v>2.3166000000000002</v>
      </c>
      <c r="AD45" s="150">
        <v>0</v>
      </c>
      <c r="AE45" s="150">
        <v>0</v>
      </c>
      <c r="AF45" s="150">
        <v>21.785400000000003</v>
      </c>
      <c r="AG45" s="151">
        <v>0</v>
      </c>
      <c r="AH45" s="152">
        <f t="shared" si="1"/>
        <v>16077.133800000001</v>
      </c>
      <c r="AI45" s="153"/>
      <c r="AJ45" s="153"/>
      <c r="AK45" s="153"/>
      <c r="AL45" s="154"/>
      <c r="AM45" s="155">
        <f t="shared" si="2"/>
        <v>-1.3852052283034988E-2</v>
      </c>
      <c r="AN45" s="8"/>
      <c r="AO45" s="8"/>
      <c r="BA45"/>
      <c r="BC45" s="167"/>
    </row>
    <row r="46" spans="1:55" ht="14.4" hidden="1" outlineLevel="1" thickBot="1">
      <c r="A46" s="144"/>
      <c r="B46" s="179"/>
      <c r="C46" s="180"/>
      <c r="D46" s="181" t="s">
        <v>131</v>
      </c>
      <c r="E46" s="182">
        <f>E45-1</f>
        <v>2023</v>
      </c>
      <c r="F46" s="170">
        <v>74.581000000000003</v>
      </c>
      <c r="G46" s="171">
        <v>0</v>
      </c>
      <c r="H46" s="171">
        <v>0</v>
      </c>
      <c r="I46" s="171">
        <v>36.119199999999999</v>
      </c>
      <c r="J46" s="171">
        <v>1008.8351</v>
      </c>
      <c r="K46" s="171">
        <v>0</v>
      </c>
      <c r="L46" s="171">
        <v>1889.3043</v>
      </c>
      <c r="M46" s="171">
        <v>170.90190000000001</v>
      </c>
      <c r="N46" s="171">
        <v>1226.0833</v>
      </c>
      <c r="O46" s="171">
        <v>1508.4432999999999</v>
      </c>
      <c r="P46" s="171">
        <v>0</v>
      </c>
      <c r="Q46" s="171">
        <v>5021.1525000000001</v>
      </c>
      <c r="R46" s="171">
        <v>5.2156000000000002</v>
      </c>
      <c r="S46" s="171">
        <v>0</v>
      </c>
      <c r="T46" s="171">
        <v>0</v>
      </c>
      <c r="U46" s="171">
        <v>0</v>
      </c>
      <c r="V46" s="171">
        <v>0</v>
      </c>
      <c r="W46" s="171">
        <v>5.7200000000000001E-2</v>
      </c>
      <c r="X46" s="171">
        <v>4594.5315000000001</v>
      </c>
      <c r="Y46" s="171">
        <v>0</v>
      </c>
      <c r="Z46" s="171">
        <v>25.049699999999998</v>
      </c>
      <c r="AA46" s="171">
        <v>664.47939999999994</v>
      </c>
      <c r="AB46" s="171">
        <v>34.057400000000001</v>
      </c>
      <c r="AC46" s="171">
        <v>0</v>
      </c>
      <c r="AD46" s="171">
        <v>0</v>
      </c>
      <c r="AE46" s="171">
        <v>0</v>
      </c>
      <c r="AF46" s="171">
        <v>44.151900000000005</v>
      </c>
      <c r="AG46" s="172">
        <v>0</v>
      </c>
      <c r="AH46" s="183">
        <f t="shared" si="1"/>
        <v>16302.963300000001</v>
      </c>
      <c r="AI46" s="184"/>
      <c r="AJ46" s="184"/>
      <c r="AK46" s="184"/>
      <c r="AL46" s="185"/>
      <c r="AM46" s="186"/>
      <c r="AN46" s="8"/>
      <c r="AO46" s="8"/>
      <c r="BA46"/>
      <c r="BC46" s="167"/>
    </row>
    <row r="47" spans="1:55" s="95" customFormat="1" ht="13.8" collapsed="1">
      <c r="A47" s="187" t="s">
        <v>132</v>
      </c>
      <c r="B47" s="188" t="s">
        <v>133</v>
      </c>
      <c r="C47" s="188"/>
      <c r="D47" s="189" t="s">
        <v>132</v>
      </c>
      <c r="E47" s="190">
        <f>$Q$5</f>
        <v>2024</v>
      </c>
      <c r="F47" s="116">
        <v>11.895999999999999</v>
      </c>
      <c r="G47" s="117">
        <v>0</v>
      </c>
      <c r="H47" s="117">
        <v>0</v>
      </c>
      <c r="I47" s="117">
        <v>24.172000000000001</v>
      </c>
      <c r="J47" s="117">
        <v>211.10599999999999</v>
      </c>
      <c r="K47" s="117">
        <v>0</v>
      </c>
      <c r="L47" s="117">
        <v>194.53099999999998</v>
      </c>
      <c r="M47" s="117">
        <v>15.996</v>
      </c>
      <c r="N47" s="117">
        <v>15.523000000000001</v>
      </c>
      <c r="O47" s="117">
        <v>1196.3589999999999</v>
      </c>
      <c r="P47" s="117">
        <v>0</v>
      </c>
      <c r="Q47" s="117">
        <v>1.6460000000000001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219.59799999999998</v>
      </c>
      <c r="Y47" s="117">
        <v>0</v>
      </c>
      <c r="Z47" s="117">
        <v>0</v>
      </c>
      <c r="AA47" s="117">
        <v>2.5999999999999999E-2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8">
        <v>0</v>
      </c>
      <c r="AH47" s="128">
        <f t="shared" si="1"/>
        <v>1890.8529999999998</v>
      </c>
      <c r="AI47" s="129"/>
      <c r="AJ47" s="129"/>
      <c r="AK47" s="129"/>
      <c r="AL47" s="130"/>
      <c r="AM47" s="131">
        <f t="shared" si="2"/>
        <v>-3.0648449711555781E-2</v>
      </c>
      <c r="AN47" s="587"/>
      <c r="AO47" s="587"/>
      <c r="BB47" s="99"/>
      <c r="BC47" s="99"/>
    </row>
    <row r="48" spans="1:55" s="95" customFormat="1" ht="14.4" thickBot="1">
      <c r="A48" s="191"/>
      <c r="B48" s="192"/>
      <c r="C48" s="192"/>
      <c r="D48" s="102" t="s">
        <v>132</v>
      </c>
      <c r="E48" s="103">
        <f>E47-1</f>
        <v>2023</v>
      </c>
      <c r="F48" s="104">
        <v>0.45800000000000002</v>
      </c>
      <c r="G48" s="105">
        <v>0</v>
      </c>
      <c r="H48" s="105">
        <v>0</v>
      </c>
      <c r="I48" s="105">
        <v>3.1720000000000002</v>
      </c>
      <c r="J48" s="105">
        <v>224.971</v>
      </c>
      <c r="K48" s="105">
        <v>0</v>
      </c>
      <c r="L48" s="105">
        <v>295.90599999999995</v>
      </c>
      <c r="M48" s="105">
        <v>7.085</v>
      </c>
      <c r="N48" s="105">
        <v>10.14</v>
      </c>
      <c r="O48" s="105">
        <v>1201.019</v>
      </c>
      <c r="P48" s="105">
        <v>0</v>
      </c>
      <c r="Q48" s="105">
        <v>1.375</v>
      </c>
      <c r="R48" s="105">
        <v>0</v>
      </c>
      <c r="S48" s="105">
        <v>0</v>
      </c>
      <c r="T48" s="105">
        <v>0</v>
      </c>
      <c r="U48" s="105">
        <v>0</v>
      </c>
      <c r="V48" s="105">
        <v>0</v>
      </c>
      <c r="W48" s="105">
        <v>0</v>
      </c>
      <c r="X48" s="105">
        <v>176.755</v>
      </c>
      <c r="Y48" s="105">
        <v>0</v>
      </c>
      <c r="Z48" s="105">
        <v>19.256</v>
      </c>
      <c r="AA48" s="105">
        <v>0</v>
      </c>
      <c r="AB48" s="105">
        <v>0</v>
      </c>
      <c r="AC48" s="105">
        <v>0</v>
      </c>
      <c r="AD48" s="105">
        <v>0</v>
      </c>
      <c r="AE48" s="105">
        <v>0</v>
      </c>
      <c r="AF48" s="105">
        <v>10.5</v>
      </c>
      <c r="AG48" s="106">
        <v>0</v>
      </c>
      <c r="AH48" s="107">
        <f t="shared" si="1"/>
        <v>1950.6369999999999</v>
      </c>
      <c r="AI48" s="108"/>
      <c r="AJ48" s="108"/>
      <c r="AK48" s="108"/>
      <c r="AL48" s="109"/>
      <c r="AM48" s="110"/>
      <c r="AN48" s="587"/>
      <c r="AO48" s="587"/>
      <c r="BB48" s="99"/>
      <c r="BC48" s="99"/>
    </row>
    <row r="49" spans="1:55" s="95" customFormat="1" ht="13.8">
      <c r="A49" s="173" t="s">
        <v>134</v>
      </c>
      <c r="B49" s="123" t="s">
        <v>135</v>
      </c>
      <c r="C49" s="123"/>
      <c r="D49" s="124"/>
      <c r="E49" s="174">
        <f>$Q$5</f>
        <v>2024</v>
      </c>
      <c r="F49" s="116">
        <f t="shared" ref="F49:AG50" si="6">F51+F53</f>
        <v>5.4000000000000003E-3</v>
      </c>
      <c r="G49" s="117">
        <f t="shared" si="6"/>
        <v>2.2950000000000002E-2</v>
      </c>
      <c r="H49" s="117">
        <f t="shared" si="6"/>
        <v>1.3500000000000002E-2</v>
      </c>
      <c r="I49" s="117">
        <f t="shared" si="6"/>
        <v>1.3500000000000001E-3</v>
      </c>
      <c r="J49" s="117">
        <f t="shared" si="6"/>
        <v>13.097700000000003</v>
      </c>
      <c r="K49" s="117">
        <f t="shared" si="6"/>
        <v>0</v>
      </c>
      <c r="L49" s="117">
        <f t="shared" si="6"/>
        <v>26.253450000000001</v>
      </c>
      <c r="M49" s="117">
        <f t="shared" si="6"/>
        <v>0</v>
      </c>
      <c r="N49" s="117">
        <f t="shared" si="6"/>
        <v>0</v>
      </c>
      <c r="O49" s="117">
        <f t="shared" si="6"/>
        <v>414.77940000000001</v>
      </c>
      <c r="P49" s="117">
        <f t="shared" si="6"/>
        <v>0</v>
      </c>
      <c r="Q49" s="117">
        <f t="shared" si="6"/>
        <v>13.956300000000001</v>
      </c>
      <c r="R49" s="117">
        <f t="shared" si="6"/>
        <v>0</v>
      </c>
      <c r="S49" s="117">
        <f t="shared" si="6"/>
        <v>0</v>
      </c>
      <c r="T49" s="117">
        <f t="shared" si="6"/>
        <v>0</v>
      </c>
      <c r="U49" s="117">
        <f t="shared" si="6"/>
        <v>1.3500000000000001E-3</v>
      </c>
      <c r="V49" s="117">
        <f t="shared" si="6"/>
        <v>0</v>
      </c>
      <c r="W49" s="117">
        <f t="shared" si="6"/>
        <v>1.3500000000000001E-3</v>
      </c>
      <c r="X49" s="117">
        <f t="shared" si="6"/>
        <v>2.1600000000000001E-2</v>
      </c>
      <c r="Y49" s="117">
        <f t="shared" si="6"/>
        <v>0</v>
      </c>
      <c r="Z49" s="117">
        <f t="shared" si="6"/>
        <v>0</v>
      </c>
      <c r="AA49" s="117">
        <f t="shared" si="6"/>
        <v>0</v>
      </c>
      <c r="AB49" s="117">
        <f t="shared" si="6"/>
        <v>0.93825000000000003</v>
      </c>
      <c r="AC49" s="117">
        <f t="shared" si="6"/>
        <v>9.4500000000000015E-2</v>
      </c>
      <c r="AD49" s="117">
        <f t="shared" si="6"/>
        <v>0</v>
      </c>
      <c r="AE49" s="117">
        <f t="shared" si="6"/>
        <v>0</v>
      </c>
      <c r="AF49" s="117">
        <f t="shared" si="6"/>
        <v>4.7000000000000002E-3</v>
      </c>
      <c r="AG49" s="118">
        <f t="shared" si="6"/>
        <v>0</v>
      </c>
      <c r="AH49" s="128">
        <f t="shared" si="1"/>
        <v>469.1918</v>
      </c>
      <c r="AI49" s="129"/>
      <c r="AJ49" s="129"/>
      <c r="AK49" s="129"/>
      <c r="AL49" s="130"/>
      <c r="AM49" s="131">
        <f t="shared" si="2"/>
        <v>2.1165171565058483E-2</v>
      </c>
      <c r="AN49" s="587"/>
      <c r="AO49" s="587"/>
      <c r="BB49" s="99"/>
      <c r="BC49" s="99"/>
    </row>
    <row r="50" spans="1:55" s="95" customFormat="1" ht="14.4" thickBot="1">
      <c r="A50" s="175"/>
      <c r="B50" s="135"/>
      <c r="C50" s="135"/>
      <c r="D50" s="136"/>
      <c r="E50" s="176">
        <f>E49-1</f>
        <v>2023</v>
      </c>
      <c r="F50" s="137">
        <f t="shared" si="6"/>
        <v>1.3500000000000001E-3</v>
      </c>
      <c r="G50" s="138">
        <f t="shared" si="6"/>
        <v>0</v>
      </c>
      <c r="H50" s="138">
        <f t="shared" si="6"/>
        <v>0</v>
      </c>
      <c r="I50" s="138">
        <f t="shared" si="6"/>
        <v>0.18090000000000003</v>
      </c>
      <c r="J50" s="138">
        <f t="shared" si="6"/>
        <v>2.2950000000000002E-2</v>
      </c>
      <c r="K50" s="138">
        <f t="shared" si="6"/>
        <v>1.3500000000000002E-2</v>
      </c>
      <c r="L50" s="138">
        <f t="shared" si="6"/>
        <v>24.992550000000001</v>
      </c>
      <c r="M50" s="138">
        <f t="shared" si="6"/>
        <v>0</v>
      </c>
      <c r="N50" s="138">
        <f t="shared" si="6"/>
        <v>0</v>
      </c>
      <c r="O50" s="138">
        <f t="shared" si="6"/>
        <v>416.39400000000001</v>
      </c>
      <c r="P50" s="138">
        <f t="shared" si="6"/>
        <v>0</v>
      </c>
      <c r="Q50" s="138">
        <f t="shared" si="6"/>
        <v>8.6953500000000012</v>
      </c>
      <c r="R50" s="138">
        <f t="shared" si="6"/>
        <v>0</v>
      </c>
      <c r="S50" s="138">
        <f t="shared" si="6"/>
        <v>0</v>
      </c>
      <c r="T50" s="138">
        <f t="shared" si="6"/>
        <v>0</v>
      </c>
      <c r="U50" s="138">
        <f t="shared" si="6"/>
        <v>0</v>
      </c>
      <c r="V50" s="138">
        <f t="shared" si="6"/>
        <v>0</v>
      </c>
      <c r="W50" s="138">
        <f t="shared" si="6"/>
        <v>2.2166999999999999</v>
      </c>
      <c r="X50" s="138">
        <f t="shared" si="6"/>
        <v>1.2150000000000001E-2</v>
      </c>
      <c r="Y50" s="138">
        <f t="shared" si="6"/>
        <v>0</v>
      </c>
      <c r="Z50" s="138">
        <f t="shared" si="6"/>
        <v>0</v>
      </c>
      <c r="AA50" s="138">
        <f t="shared" si="6"/>
        <v>0</v>
      </c>
      <c r="AB50" s="138">
        <f t="shared" si="6"/>
        <v>0</v>
      </c>
      <c r="AC50" s="138">
        <f t="shared" si="6"/>
        <v>6.9376499999999997</v>
      </c>
      <c r="AD50" s="138">
        <f t="shared" si="6"/>
        <v>0</v>
      </c>
      <c r="AE50" s="138">
        <f t="shared" si="6"/>
        <v>0</v>
      </c>
      <c r="AF50" s="138">
        <f t="shared" si="6"/>
        <v>0</v>
      </c>
      <c r="AG50" s="139">
        <f t="shared" si="6"/>
        <v>0</v>
      </c>
      <c r="AH50" s="140">
        <f t="shared" si="1"/>
        <v>459.46710000000007</v>
      </c>
      <c r="AI50" s="141"/>
      <c r="AJ50" s="141"/>
      <c r="AK50" s="141"/>
      <c r="AL50" s="142"/>
      <c r="AM50" s="143"/>
      <c r="AN50" s="587"/>
      <c r="AO50" s="587"/>
      <c r="BB50" s="99"/>
      <c r="BC50" s="99"/>
    </row>
    <row r="51" spans="1:55" ht="14.4" hidden="1" outlineLevel="1" thickBot="1">
      <c r="A51" s="144"/>
      <c r="B51" s="145" t="s">
        <v>118</v>
      </c>
      <c r="C51" s="146" t="s">
        <v>136</v>
      </c>
      <c r="D51" s="147" t="s">
        <v>137</v>
      </c>
      <c r="E51" s="148">
        <f>$Q$5</f>
        <v>2024</v>
      </c>
      <c r="F51" s="149">
        <v>0</v>
      </c>
      <c r="G51" s="150">
        <v>0</v>
      </c>
      <c r="H51" s="150">
        <v>0</v>
      </c>
      <c r="I51" s="150">
        <v>0</v>
      </c>
      <c r="J51" s="150">
        <v>0</v>
      </c>
      <c r="K51" s="150">
        <v>0</v>
      </c>
      <c r="L51" s="150">
        <v>0</v>
      </c>
      <c r="M51" s="150">
        <v>0</v>
      </c>
      <c r="N51" s="150">
        <v>0</v>
      </c>
      <c r="O51" s="150">
        <v>0</v>
      </c>
      <c r="P51" s="150">
        <v>0</v>
      </c>
      <c r="Q51" s="150">
        <v>0</v>
      </c>
      <c r="R51" s="150">
        <v>0</v>
      </c>
      <c r="S51" s="150">
        <v>0</v>
      </c>
      <c r="T51" s="150">
        <v>0</v>
      </c>
      <c r="U51" s="150">
        <v>0</v>
      </c>
      <c r="V51" s="150">
        <v>0</v>
      </c>
      <c r="W51" s="150">
        <v>0</v>
      </c>
      <c r="X51" s="150">
        <v>0</v>
      </c>
      <c r="Y51" s="150">
        <v>0</v>
      </c>
      <c r="Z51" s="150">
        <v>0</v>
      </c>
      <c r="AA51" s="150">
        <v>0</v>
      </c>
      <c r="AB51" s="150">
        <v>0</v>
      </c>
      <c r="AC51" s="150">
        <v>0</v>
      </c>
      <c r="AD51" s="150">
        <v>0</v>
      </c>
      <c r="AE51" s="150">
        <v>0</v>
      </c>
      <c r="AF51" s="150">
        <v>2E-3</v>
      </c>
      <c r="AG51" s="151">
        <v>0</v>
      </c>
      <c r="AH51" s="152">
        <f t="shared" si="1"/>
        <v>2E-3</v>
      </c>
      <c r="AI51" s="153"/>
      <c r="AJ51" s="153"/>
      <c r="AK51" s="153"/>
      <c r="AL51" s="154"/>
      <c r="AM51" s="155" t="str">
        <f t="shared" si="2"/>
        <v/>
      </c>
      <c r="AN51" s="8"/>
      <c r="AO51" s="8"/>
      <c r="BA51"/>
      <c r="BC51" s="167"/>
    </row>
    <row r="52" spans="1:55" ht="14.4" hidden="1" outlineLevel="1" thickBot="1">
      <c r="A52" s="144"/>
      <c r="B52" s="156"/>
      <c r="C52" s="157"/>
      <c r="D52" s="136" t="s">
        <v>137</v>
      </c>
      <c r="E52" s="158">
        <f>E51-1</f>
        <v>2023</v>
      </c>
      <c r="F52" s="159">
        <v>0</v>
      </c>
      <c r="G52" s="160">
        <v>0</v>
      </c>
      <c r="H52" s="160">
        <v>0</v>
      </c>
      <c r="I52" s="160">
        <v>0</v>
      </c>
      <c r="J52" s="160">
        <v>0</v>
      </c>
      <c r="K52" s="160">
        <v>0</v>
      </c>
      <c r="L52" s="160">
        <v>0</v>
      </c>
      <c r="M52" s="160">
        <v>0</v>
      </c>
      <c r="N52" s="160">
        <v>0</v>
      </c>
      <c r="O52" s="160">
        <v>0</v>
      </c>
      <c r="P52" s="160">
        <v>0</v>
      </c>
      <c r="Q52" s="160">
        <v>0</v>
      </c>
      <c r="R52" s="160">
        <v>0</v>
      </c>
      <c r="S52" s="160">
        <v>0</v>
      </c>
      <c r="T52" s="160">
        <v>0</v>
      </c>
      <c r="U52" s="160">
        <v>0</v>
      </c>
      <c r="V52" s="160">
        <v>0</v>
      </c>
      <c r="W52" s="160">
        <v>0</v>
      </c>
      <c r="X52" s="160">
        <v>0</v>
      </c>
      <c r="Y52" s="160">
        <v>0</v>
      </c>
      <c r="Z52" s="160">
        <v>0</v>
      </c>
      <c r="AA52" s="160">
        <v>0</v>
      </c>
      <c r="AB52" s="160">
        <v>0</v>
      </c>
      <c r="AC52" s="160">
        <v>0</v>
      </c>
      <c r="AD52" s="160">
        <v>0</v>
      </c>
      <c r="AE52" s="160">
        <v>0</v>
      </c>
      <c r="AF52" s="160">
        <v>0</v>
      </c>
      <c r="AG52" s="161">
        <v>0</v>
      </c>
      <c r="AH52" s="162">
        <f t="shared" si="1"/>
        <v>0</v>
      </c>
      <c r="AI52" s="163"/>
      <c r="AJ52" s="163"/>
      <c r="AK52" s="163"/>
      <c r="AL52" s="164"/>
      <c r="AM52" s="165"/>
      <c r="AN52" s="8"/>
      <c r="AO52" s="8"/>
      <c r="BA52"/>
      <c r="BC52" s="167"/>
    </row>
    <row r="53" spans="1:55" ht="14.4" hidden="1" outlineLevel="1" thickBot="1">
      <c r="A53" s="144"/>
      <c r="B53" s="145" t="s">
        <v>109</v>
      </c>
      <c r="C53" s="146" t="s">
        <v>138</v>
      </c>
      <c r="D53" s="147" t="s">
        <v>139</v>
      </c>
      <c r="E53" s="148">
        <f>$Q$5</f>
        <v>2024</v>
      </c>
      <c r="F53" s="149">
        <v>5.4000000000000003E-3</v>
      </c>
      <c r="G53" s="150">
        <v>2.2950000000000002E-2</v>
      </c>
      <c r="H53" s="150">
        <v>1.3500000000000002E-2</v>
      </c>
      <c r="I53" s="150">
        <v>1.3500000000000001E-3</v>
      </c>
      <c r="J53" s="150">
        <v>13.097700000000003</v>
      </c>
      <c r="K53" s="150">
        <v>0</v>
      </c>
      <c r="L53" s="150">
        <v>26.253450000000001</v>
      </c>
      <c r="M53" s="150">
        <v>0</v>
      </c>
      <c r="N53" s="150">
        <v>0</v>
      </c>
      <c r="O53" s="150">
        <v>414.77940000000001</v>
      </c>
      <c r="P53" s="150">
        <v>0</v>
      </c>
      <c r="Q53" s="150">
        <v>13.956300000000001</v>
      </c>
      <c r="R53" s="150">
        <v>0</v>
      </c>
      <c r="S53" s="150">
        <v>0</v>
      </c>
      <c r="T53" s="150">
        <v>0</v>
      </c>
      <c r="U53" s="150">
        <v>1.3500000000000001E-3</v>
      </c>
      <c r="V53" s="150">
        <v>0</v>
      </c>
      <c r="W53" s="150">
        <v>1.3500000000000001E-3</v>
      </c>
      <c r="X53" s="150">
        <v>2.1600000000000001E-2</v>
      </c>
      <c r="Y53" s="150">
        <v>0</v>
      </c>
      <c r="Z53" s="150">
        <v>0</v>
      </c>
      <c r="AA53" s="150">
        <v>0</v>
      </c>
      <c r="AB53" s="150">
        <v>0.93825000000000003</v>
      </c>
      <c r="AC53" s="150">
        <v>9.4500000000000015E-2</v>
      </c>
      <c r="AD53" s="150">
        <v>0</v>
      </c>
      <c r="AE53" s="150">
        <v>0</v>
      </c>
      <c r="AF53" s="150">
        <v>2.7000000000000001E-3</v>
      </c>
      <c r="AG53" s="151">
        <v>0</v>
      </c>
      <c r="AH53" s="152">
        <f t="shared" si="1"/>
        <v>469.18979999999999</v>
      </c>
      <c r="AI53" s="153"/>
      <c r="AJ53" s="153"/>
      <c r="AK53" s="153"/>
      <c r="AL53" s="154"/>
      <c r="AM53" s="155">
        <f t="shared" si="2"/>
        <v>2.1160818696267736E-2</v>
      </c>
      <c r="AN53" s="8"/>
      <c r="AO53" s="8"/>
      <c r="BA53"/>
      <c r="BC53" s="167"/>
    </row>
    <row r="54" spans="1:55" ht="14.4" hidden="1" outlineLevel="1" thickBot="1">
      <c r="A54" s="144"/>
      <c r="B54" s="179"/>
      <c r="C54" s="180"/>
      <c r="D54" s="136" t="s">
        <v>139</v>
      </c>
      <c r="E54" s="182">
        <f>E53-1</f>
        <v>2023</v>
      </c>
      <c r="F54" s="170">
        <v>1.3500000000000001E-3</v>
      </c>
      <c r="G54" s="171">
        <v>0</v>
      </c>
      <c r="H54" s="171">
        <v>0</v>
      </c>
      <c r="I54" s="171">
        <v>0.18090000000000003</v>
      </c>
      <c r="J54" s="171">
        <v>2.2950000000000002E-2</v>
      </c>
      <c r="K54" s="171">
        <v>1.3500000000000002E-2</v>
      </c>
      <c r="L54" s="171">
        <v>24.992550000000001</v>
      </c>
      <c r="M54" s="171">
        <v>0</v>
      </c>
      <c r="N54" s="171">
        <v>0</v>
      </c>
      <c r="O54" s="171">
        <v>416.39400000000001</v>
      </c>
      <c r="P54" s="171">
        <v>0</v>
      </c>
      <c r="Q54" s="171">
        <v>8.6953500000000012</v>
      </c>
      <c r="R54" s="171">
        <v>0</v>
      </c>
      <c r="S54" s="171">
        <v>0</v>
      </c>
      <c r="T54" s="171">
        <v>0</v>
      </c>
      <c r="U54" s="171">
        <v>0</v>
      </c>
      <c r="V54" s="171">
        <v>0</v>
      </c>
      <c r="W54" s="171">
        <v>2.2166999999999999</v>
      </c>
      <c r="X54" s="171">
        <v>1.2150000000000001E-2</v>
      </c>
      <c r="Y54" s="171">
        <v>0</v>
      </c>
      <c r="Z54" s="171">
        <v>0</v>
      </c>
      <c r="AA54" s="171">
        <v>0</v>
      </c>
      <c r="AB54" s="171">
        <v>0</v>
      </c>
      <c r="AC54" s="171">
        <v>6.9376499999999997</v>
      </c>
      <c r="AD54" s="171">
        <v>0</v>
      </c>
      <c r="AE54" s="171">
        <v>0</v>
      </c>
      <c r="AF54" s="171">
        <v>0</v>
      </c>
      <c r="AG54" s="172">
        <v>0</v>
      </c>
      <c r="AH54" s="193">
        <f t="shared" si="1"/>
        <v>459.46710000000007</v>
      </c>
      <c r="AI54" s="194"/>
      <c r="AJ54" s="184"/>
      <c r="AK54" s="184"/>
      <c r="AL54" s="185"/>
      <c r="AM54" s="186"/>
      <c r="AN54" s="8"/>
      <c r="AO54" s="8"/>
      <c r="BA54"/>
      <c r="BC54" s="167"/>
    </row>
    <row r="55" spans="1:55" s="95" customFormat="1" ht="13.8" collapsed="1">
      <c r="A55" s="187" t="s">
        <v>134</v>
      </c>
      <c r="B55" s="188" t="s">
        <v>140</v>
      </c>
      <c r="C55" s="188"/>
      <c r="D55" s="124"/>
      <c r="E55" s="174">
        <f>$Q$5</f>
        <v>2024</v>
      </c>
      <c r="F55" s="116">
        <f t="shared" ref="F55:AG56" si="7">F57+F59+F61</f>
        <v>3.1E-2</v>
      </c>
      <c r="G55" s="117">
        <f t="shared" si="7"/>
        <v>0</v>
      </c>
      <c r="H55" s="117">
        <f t="shared" si="7"/>
        <v>0</v>
      </c>
      <c r="I55" s="117">
        <f t="shared" si="7"/>
        <v>0</v>
      </c>
      <c r="J55" s="117">
        <f t="shared" si="7"/>
        <v>3.6</v>
      </c>
      <c r="K55" s="117">
        <f t="shared" si="7"/>
        <v>0</v>
      </c>
      <c r="L55" s="117">
        <f t="shared" si="7"/>
        <v>3.516</v>
      </c>
      <c r="M55" s="117">
        <f t="shared" si="7"/>
        <v>0</v>
      </c>
      <c r="N55" s="117">
        <f t="shared" si="7"/>
        <v>0</v>
      </c>
      <c r="O55" s="117">
        <f t="shared" si="7"/>
        <v>0</v>
      </c>
      <c r="P55" s="117">
        <f t="shared" si="7"/>
        <v>0</v>
      </c>
      <c r="Q55" s="117">
        <f t="shared" si="7"/>
        <v>0</v>
      </c>
      <c r="R55" s="117">
        <f t="shared" si="7"/>
        <v>0</v>
      </c>
      <c r="S55" s="117">
        <f t="shared" si="7"/>
        <v>0</v>
      </c>
      <c r="T55" s="117">
        <f t="shared" si="7"/>
        <v>0</v>
      </c>
      <c r="U55" s="117">
        <f t="shared" si="7"/>
        <v>0</v>
      </c>
      <c r="V55" s="117">
        <f t="shared" si="7"/>
        <v>0</v>
      </c>
      <c r="W55" s="117">
        <f t="shared" si="7"/>
        <v>0</v>
      </c>
      <c r="X55" s="117">
        <f t="shared" si="7"/>
        <v>0.9910000000000001</v>
      </c>
      <c r="Y55" s="117">
        <f t="shared" si="7"/>
        <v>0</v>
      </c>
      <c r="Z55" s="117">
        <f t="shared" si="7"/>
        <v>2.5000000000000001E-2</v>
      </c>
      <c r="AA55" s="117">
        <f t="shared" si="7"/>
        <v>0</v>
      </c>
      <c r="AB55" s="117">
        <f t="shared" si="7"/>
        <v>0</v>
      </c>
      <c r="AC55" s="117">
        <f t="shared" si="7"/>
        <v>0</v>
      </c>
      <c r="AD55" s="117">
        <f t="shared" si="7"/>
        <v>0</v>
      </c>
      <c r="AE55" s="117">
        <f t="shared" si="7"/>
        <v>0</v>
      </c>
      <c r="AF55" s="117">
        <f t="shared" si="7"/>
        <v>4.0000000000000001E-3</v>
      </c>
      <c r="AG55" s="118">
        <f t="shared" si="7"/>
        <v>0</v>
      </c>
      <c r="AH55" s="119">
        <f t="shared" si="1"/>
        <v>8.1669999999999998</v>
      </c>
      <c r="AI55" s="120"/>
      <c r="AJ55" s="129"/>
      <c r="AK55" s="129"/>
      <c r="AL55" s="130"/>
      <c r="AM55" s="131">
        <f t="shared" si="2"/>
        <v>-0.16347434190310361</v>
      </c>
      <c r="AN55" s="587"/>
      <c r="AO55" s="587"/>
      <c r="BB55" s="99"/>
      <c r="BC55" s="99"/>
    </row>
    <row r="56" spans="1:55" s="95" customFormat="1" ht="14.4" thickBot="1">
      <c r="A56" s="175"/>
      <c r="B56" s="135"/>
      <c r="C56" s="135"/>
      <c r="D56" s="136"/>
      <c r="E56" s="176">
        <f>E55-1</f>
        <v>2023</v>
      </c>
      <c r="F56" s="137">
        <f t="shared" si="7"/>
        <v>3.3000000000000002E-2</v>
      </c>
      <c r="G56" s="138">
        <f t="shared" si="7"/>
        <v>0</v>
      </c>
      <c r="H56" s="138">
        <f t="shared" si="7"/>
        <v>0</v>
      </c>
      <c r="I56" s="138">
        <f t="shared" si="7"/>
        <v>0</v>
      </c>
      <c r="J56" s="138">
        <f t="shared" si="7"/>
        <v>4.4770000000000003</v>
      </c>
      <c r="K56" s="138">
        <f t="shared" si="7"/>
        <v>0</v>
      </c>
      <c r="L56" s="138">
        <f t="shared" si="7"/>
        <v>3.7520000000000002</v>
      </c>
      <c r="M56" s="138">
        <f t="shared" si="7"/>
        <v>0</v>
      </c>
      <c r="N56" s="138">
        <f t="shared" si="7"/>
        <v>1E-3</v>
      </c>
      <c r="O56" s="138">
        <f t="shared" si="7"/>
        <v>0.98299999999999998</v>
      </c>
      <c r="P56" s="138">
        <f t="shared" si="7"/>
        <v>0</v>
      </c>
      <c r="Q56" s="138">
        <f t="shared" si="7"/>
        <v>0</v>
      </c>
      <c r="R56" s="138">
        <f t="shared" si="7"/>
        <v>0</v>
      </c>
      <c r="S56" s="138">
        <f t="shared" si="7"/>
        <v>0</v>
      </c>
      <c r="T56" s="138">
        <f t="shared" si="7"/>
        <v>0</v>
      </c>
      <c r="U56" s="138">
        <f t="shared" si="7"/>
        <v>0</v>
      </c>
      <c r="V56" s="138">
        <f t="shared" si="7"/>
        <v>0</v>
      </c>
      <c r="W56" s="138">
        <f t="shared" si="7"/>
        <v>0</v>
      </c>
      <c r="X56" s="138">
        <f t="shared" si="7"/>
        <v>0.41699999999999998</v>
      </c>
      <c r="Y56" s="138">
        <f t="shared" si="7"/>
        <v>0</v>
      </c>
      <c r="Z56" s="138">
        <f t="shared" si="7"/>
        <v>0.1</v>
      </c>
      <c r="AA56" s="138">
        <f t="shared" si="7"/>
        <v>0</v>
      </c>
      <c r="AB56" s="138">
        <f t="shared" si="7"/>
        <v>0</v>
      </c>
      <c r="AC56" s="138">
        <f t="shared" si="7"/>
        <v>0</v>
      </c>
      <c r="AD56" s="138">
        <f t="shared" si="7"/>
        <v>0</v>
      </c>
      <c r="AE56" s="138">
        <f t="shared" si="7"/>
        <v>0</v>
      </c>
      <c r="AF56" s="138">
        <f t="shared" si="7"/>
        <v>0</v>
      </c>
      <c r="AG56" s="139">
        <f t="shared" si="7"/>
        <v>0</v>
      </c>
      <c r="AH56" s="140">
        <f t="shared" si="1"/>
        <v>9.7629999999999999</v>
      </c>
      <c r="AI56" s="141"/>
      <c r="AJ56" s="141"/>
      <c r="AK56" s="141"/>
      <c r="AL56" s="142"/>
      <c r="AM56" s="143"/>
      <c r="AN56" s="587"/>
      <c r="AO56" s="587"/>
      <c r="BB56" s="99"/>
      <c r="BC56" s="99"/>
    </row>
    <row r="57" spans="1:55" ht="14.4" hidden="1" outlineLevel="1" thickBot="1">
      <c r="A57" s="144"/>
      <c r="B57" s="145" t="s">
        <v>141</v>
      </c>
      <c r="C57" s="146" t="s">
        <v>142</v>
      </c>
      <c r="D57" s="147" t="s">
        <v>143</v>
      </c>
      <c r="E57" s="148">
        <f>$Q$5</f>
        <v>2024</v>
      </c>
      <c r="F57" s="149">
        <v>0</v>
      </c>
      <c r="G57" s="150">
        <v>0</v>
      </c>
      <c r="H57" s="150">
        <v>0</v>
      </c>
      <c r="I57" s="150">
        <v>0</v>
      </c>
      <c r="J57" s="150">
        <v>0</v>
      </c>
      <c r="K57" s="150">
        <v>0</v>
      </c>
      <c r="L57" s="150">
        <v>0</v>
      </c>
      <c r="M57" s="150">
        <v>0</v>
      </c>
      <c r="N57" s="150">
        <v>0</v>
      </c>
      <c r="O57" s="150">
        <v>0</v>
      </c>
      <c r="P57" s="150">
        <v>0</v>
      </c>
      <c r="Q57" s="150">
        <v>0</v>
      </c>
      <c r="R57" s="150">
        <v>0</v>
      </c>
      <c r="S57" s="150">
        <v>0</v>
      </c>
      <c r="T57" s="150">
        <v>0</v>
      </c>
      <c r="U57" s="150">
        <v>0</v>
      </c>
      <c r="V57" s="150">
        <v>0</v>
      </c>
      <c r="W57" s="150">
        <v>0</v>
      </c>
      <c r="X57" s="150">
        <v>0</v>
      </c>
      <c r="Y57" s="150">
        <v>0</v>
      </c>
      <c r="Z57" s="150">
        <v>0</v>
      </c>
      <c r="AA57" s="150">
        <v>0</v>
      </c>
      <c r="AB57" s="150">
        <v>0</v>
      </c>
      <c r="AC57" s="150">
        <v>0</v>
      </c>
      <c r="AD57" s="150">
        <v>0</v>
      </c>
      <c r="AE57" s="150">
        <v>0</v>
      </c>
      <c r="AF57" s="150">
        <v>0</v>
      </c>
      <c r="AG57" s="151">
        <v>0</v>
      </c>
      <c r="AH57" s="152">
        <f t="shared" si="1"/>
        <v>0</v>
      </c>
      <c r="AI57" s="153"/>
      <c r="AJ57" s="153"/>
      <c r="AK57" s="153"/>
      <c r="AL57" s="154"/>
      <c r="AM57" s="155">
        <f t="shared" si="2"/>
        <v>-1</v>
      </c>
      <c r="AN57" s="8"/>
      <c r="AO57" s="8"/>
      <c r="BA57"/>
      <c r="BC57" s="167"/>
    </row>
    <row r="58" spans="1:55" ht="14.4" hidden="1" outlineLevel="1" thickBot="1">
      <c r="A58" s="144"/>
      <c r="B58" s="156"/>
      <c r="C58" s="157"/>
      <c r="D58" s="136" t="s">
        <v>143</v>
      </c>
      <c r="E58" s="158">
        <f>E57-1</f>
        <v>2023</v>
      </c>
      <c r="F58" s="159">
        <v>0</v>
      </c>
      <c r="G58" s="160">
        <v>0</v>
      </c>
      <c r="H58" s="160">
        <v>0</v>
      </c>
      <c r="I58" s="160">
        <v>0</v>
      </c>
      <c r="J58" s="160">
        <v>0</v>
      </c>
      <c r="K58" s="160">
        <v>0</v>
      </c>
      <c r="L58" s="160">
        <v>0</v>
      </c>
      <c r="M58" s="160">
        <v>0</v>
      </c>
      <c r="N58" s="160">
        <v>0</v>
      </c>
      <c r="O58" s="160">
        <v>0.98299999999999998</v>
      </c>
      <c r="P58" s="160">
        <v>0</v>
      </c>
      <c r="Q58" s="160">
        <v>0</v>
      </c>
      <c r="R58" s="160">
        <v>0</v>
      </c>
      <c r="S58" s="160">
        <v>0</v>
      </c>
      <c r="T58" s="160">
        <v>0</v>
      </c>
      <c r="U58" s="160">
        <v>0</v>
      </c>
      <c r="V58" s="160">
        <v>0</v>
      </c>
      <c r="W58" s="160">
        <v>0</v>
      </c>
      <c r="X58" s="160">
        <v>0</v>
      </c>
      <c r="Y58" s="160">
        <v>0</v>
      </c>
      <c r="Z58" s="160">
        <v>0</v>
      </c>
      <c r="AA58" s="160">
        <v>0</v>
      </c>
      <c r="AB58" s="160">
        <v>0</v>
      </c>
      <c r="AC58" s="160">
        <v>0</v>
      </c>
      <c r="AD58" s="160">
        <v>0</v>
      </c>
      <c r="AE58" s="160">
        <v>0</v>
      </c>
      <c r="AF58" s="160">
        <v>0</v>
      </c>
      <c r="AG58" s="161">
        <v>0</v>
      </c>
      <c r="AH58" s="162">
        <f t="shared" si="1"/>
        <v>0.98299999999999998</v>
      </c>
      <c r="AI58" s="163"/>
      <c r="AJ58" s="163"/>
      <c r="AK58" s="163"/>
      <c r="AL58" s="164"/>
      <c r="AM58" s="165"/>
      <c r="AN58" s="8"/>
      <c r="AO58" s="8"/>
      <c r="BA58"/>
      <c r="BC58" s="167"/>
    </row>
    <row r="59" spans="1:55" ht="14.4" hidden="1" outlineLevel="1" thickBot="1">
      <c r="A59" s="144"/>
      <c r="B59" s="145" t="s">
        <v>144</v>
      </c>
      <c r="C59" s="146" t="s">
        <v>145</v>
      </c>
      <c r="D59" s="147" t="s">
        <v>146</v>
      </c>
      <c r="E59" s="148">
        <f>$Q$5</f>
        <v>2024</v>
      </c>
      <c r="F59" s="149">
        <v>0</v>
      </c>
      <c r="G59" s="150">
        <v>0</v>
      </c>
      <c r="H59" s="150">
        <v>0</v>
      </c>
      <c r="I59" s="150">
        <v>0</v>
      </c>
      <c r="J59" s="150">
        <v>0</v>
      </c>
      <c r="K59" s="150">
        <v>0</v>
      </c>
      <c r="L59" s="150">
        <v>0</v>
      </c>
      <c r="M59" s="150">
        <v>0</v>
      </c>
      <c r="N59" s="150">
        <v>0</v>
      </c>
      <c r="O59" s="150">
        <v>0</v>
      </c>
      <c r="P59" s="150">
        <v>0</v>
      </c>
      <c r="Q59" s="150">
        <v>0</v>
      </c>
      <c r="R59" s="150">
        <v>0</v>
      </c>
      <c r="S59" s="150">
        <v>0</v>
      </c>
      <c r="T59" s="150">
        <v>0</v>
      </c>
      <c r="U59" s="150">
        <v>0</v>
      </c>
      <c r="V59" s="150">
        <v>0</v>
      </c>
      <c r="W59" s="150">
        <v>0</v>
      </c>
      <c r="X59" s="150">
        <v>2E-3</v>
      </c>
      <c r="Y59" s="150">
        <v>0</v>
      </c>
      <c r="Z59" s="150">
        <v>0</v>
      </c>
      <c r="AA59" s="150">
        <v>0</v>
      </c>
      <c r="AB59" s="150">
        <v>0</v>
      </c>
      <c r="AC59" s="150">
        <v>0</v>
      </c>
      <c r="AD59" s="150">
        <v>0</v>
      </c>
      <c r="AE59" s="150">
        <v>0</v>
      </c>
      <c r="AF59" s="150">
        <v>0</v>
      </c>
      <c r="AG59" s="151">
        <v>0</v>
      </c>
      <c r="AH59" s="152">
        <f t="shared" si="1"/>
        <v>2E-3</v>
      </c>
      <c r="AI59" s="153"/>
      <c r="AJ59" s="153"/>
      <c r="AK59" s="153"/>
      <c r="AL59" s="154"/>
      <c r="AM59" s="155">
        <f t="shared" si="2"/>
        <v>0</v>
      </c>
      <c r="AN59" s="8"/>
      <c r="AO59" s="8"/>
      <c r="BA59"/>
      <c r="BC59" s="167"/>
    </row>
    <row r="60" spans="1:55" ht="14.4" hidden="1" outlineLevel="1" thickBot="1">
      <c r="A60" s="144"/>
      <c r="B60" s="156"/>
      <c r="C60" s="157"/>
      <c r="D60" s="136" t="s">
        <v>146</v>
      </c>
      <c r="E60" s="158">
        <f>E59-1</f>
        <v>2023</v>
      </c>
      <c r="F60" s="159">
        <v>0</v>
      </c>
      <c r="G60" s="160">
        <v>0</v>
      </c>
      <c r="H60" s="160">
        <v>0</v>
      </c>
      <c r="I60" s="160">
        <v>0</v>
      </c>
      <c r="J60" s="160">
        <v>0</v>
      </c>
      <c r="K60" s="160">
        <v>0</v>
      </c>
      <c r="L60" s="160">
        <v>0</v>
      </c>
      <c r="M60" s="160">
        <v>0</v>
      </c>
      <c r="N60" s="160">
        <v>0</v>
      </c>
      <c r="O60" s="160">
        <v>0</v>
      </c>
      <c r="P60" s="160">
        <v>0</v>
      </c>
      <c r="Q60" s="160">
        <v>0</v>
      </c>
      <c r="R60" s="160">
        <v>0</v>
      </c>
      <c r="S60" s="160">
        <v>0</v>
      </c>
      <c r="T60" s="160">
        <v>0</v>
      </c>
      <c r="U60" s="160">
        <v>0</v>
      </c>
      <c r="V60" s="160">
        <v>0</v>
      </c>
      <c r="W60" s="160">
        <v>0</v>
      </c>
      <c r="X60" s="160">
        <v>2E-3</v>
      </c>
      <c r="Y60" s="160">
        <v>0</v>
      </c>
      <c r="Z60" s="160">
        <v>0</v>
      </c>
      <c r="AA60" s="160">
        <v>0</v>
      </c>
      <c r="AB60" s="160">
        <v>0</v>
      </c>
      <c r="AC60" s="160">
        <v>0</v>
      </c>
      <c r="AD60" s="160">
        <v>0</v>
      </c>
      <c r="AE60" s="160">
        <v>0</v>
      </c>
      <c r="AF60" s="160">
        <v>0</v>
      </c>
      <c r="AG60" s="161">
        <v>0</v>
      </c>
      <c r="AH60" s="162">
        <f t="shared" si="1"/>
        <v>2E-3</v>
      </c>
      <c r="AI60" s="163"/>
      <c r="AJ60" s="163"/>
      <c r="AK60" s="163"/>
      <c r="AL60" s="164"/>
      <c r="AM60" s="165"/>
      <c r="AN60" s="8"/>
      <c r="AO60" s="8"/>
      <c r="BA60"/>
      <c r="BC60" s="167"/>
    </row>
    <row r="61" spans="1:55" ht="14.4" hidden="1" outlineLevel="1" thickBot="1">
      <c r="A61" s="144"/>
      <c r="B61" s="145" t="s">
        <v>147</v>
      </c>
      <c r="C61" s="146" t="s">
        <v>148</v>
      </c>
      <c r="D61" s="147" t="s">
        <v>149</v>
      </c>
      <c r="E61" s="148">
        <f>$Q$5</f>
        <v>2024</v>
      </c>
      <c r="F61" s="149">
        <v>3.1E-2</v>
      </c>
      <c r="G61" s="150">
        <v>0</v>
      </c>
      <c r="H61" s="150">
        <v>0</v>
      </c>
      <c r="I61" s="150">
        <v>0</v>
      </c>
      <c r="J61" s="150">
        <v>3.6</v>
      </c>
      <c r="K61" s="150">
        <v>0</v>
      </c>
      <c r="L61" s="150">
        <v>3.516</v>
      </c>
      <c r="M61" s="150">
        <v>0</v>
      </c>
      <c r="N61" s="150">
        <v>0</v>
      </c>
      <c r="O61" s="150">
        <v>0</v>
      </c>
      <c r="P61" s="150">
        <v>0</v>
      </c>
      <c r="Q61" s="150">
        <v>0</v>
      </c>
      <c r="R61" s="150">
        <v>0</v>
      </c>
      <c r="S61" s="150">
        <v>0</v>
      </c>
      <c r="T61" s="150">
        <v>0</v>
      </c>
      <c r="U61" s="150">
        <v>0</v>
      </c>
      <c r="V61" s="150">
        <v>0</v>
      </c>
      <c r="W61" s="150">
        <v>0</v>
      </c>
      <c r="X61" s="150">
        <v>0.9890000000000001</v>
      </c>
      <c r="Y61" s="150">
        <v>0</v>
      </c>
      <c r="Z61" s="150">
        <v>2.5000000000000001E-2</v>
      </c>
      <c r="AA61" s="150">
        <v>0</v>
      </c>
      <c r="AB61" s="150">
        <v>0</v>
      </c>
      <c r="AC61" s="150">
        <v>0</v>
      </c>
      <c r="AD61" s="150">
        <v>0</v>
      </c>
      <c r="AE61" s="150">
        <v>0</v>
      </c>
      <c r="AF61" s="150">
        <v>4.0000000000000001E-3</v>
      </c>
      <c r="AG61" s="151">
        <v>0</v>
      </c>
      <c r="AH61" s="152">
        <f t="shared" si="1"/>
        <v>8.1650000000000009</v>
      </c>
      <c r="AI61" s="153"/>
      <c r="AJ61" s="153"/>
      <c r="AK61" s="153"/>
      <c r="AL61" s="154"/>
      <c r="AM61" s="155">
        <f t="shared" si="2"/>
        <v>-6.9833675096832692E-2</v>
      </c>
      <c r="AN61" s="8"/>
      <c r="AO61" s="8"/>
      <c r="BA61"/>
      <c r="BC61" s="167"/>
    </row>
    <row r="62" spans="1:55" ht="14.4" hidden="1" outlineLevel="1" thickBot="1">
      <c r="A62" s="144"/>
      <c r="B62" s="179"/>
      <c r="C62" s="180"/>
      <c r="D62" s="136" t="s">
        <v>149</v>
      </c>
      <c r="E62" s="195">
        <f>E61-1</f>
        <v>2023</v>
      </c>
      <c r="F62" s="170">
        <v>3.3000000000000002E-2</v>
      </c>
      <c r="G62" s="171">
        <v>0</v>
      </c>
      <c r="H62" s="171">
        <v>0</v>
      </c>
      <c r="I62" s="171">
        <v>0</v>
      </c>
      <c r="J62" s="171">
        <v>4.4770000000000003</v>
      </c>
      <c r="K62" s="171">
        <v>0</v>
      </c>
      <c r="L62" s="171">
        <v>3.7520000000000002</v>
      </c>
      <c r="M62" s="171">
        <v>0</v>
      </c>
      <c r="N62" s="171">
        <v>1E-3</v>
      </c>
      <c r="O62" s="171">
        <v>0</v>
      </c>
      <c r="P62" s="171">
        <v>0</v>
      </c>
      <c r="Q62" s="171">
        <v>0</v>
      </c>
      <c r="R62" s="171">
        <v>0</v>
      </c>
      <c r="S62" s="171">
        <v>0</v>
      </c>
      <c r="T62" s="171">
        <v>0</v>
      </c>
      <c r="U62" s="171">
        <v>0</v>
      </c>
      <c r="V62" s="171">
        <v>0</v>
      </c>
      <c r="W62" s="171">
        <v>0</v>
      </c>
      <c r="X62" s="171">
        <v>0.41499999999999998</v>
      </c>
      <c r="Y62" s="171">
        <v>0</v>
      </c>
      <c r="Z62" s="171">
        <v>0.1</v>
      </c>
      <c r="AA62" s="171">
        <v>0</v>
      </c>
      <c r="AB62" s="171">
        <v>0</v>
      </c>
      <c r="AC62" s="171">
        <v>0</v>
      </c>
      <c r="AD62" s="171">
        <v>0</v>
      </c>
      <c r="AE62" s="171">
        <v>0</v>
      </c>
      <c r="AF62" s="171">
        <v>0</v>
      </c>
      <c r="AG62" s="172">
        <v>0</v>
      </c>
      <c r="AH62" s="193">
        <f t="shared" si="1"/>
        <v>8.7779999999999987</v>
      </c>
      <c r="AI62" s="184"/>
      <c r="AJ62" s="184"/>
      <c r="AK62" s="184"/>
      <c r="AL62" s="185"/>
      <c r="AM62" s="186"/>
      <c r="AN62" s="8"/>
      <c r="AO62" s="8"/>
      <c r="BA62"/>
      <c r="BC62" s="167"/>
    </row>
    <row r="63" spans="1:55" s="95" customFormat="1" ht="13.8" collapsed="1">
      <c r="A63" s="187" t="s">
        <v>150</v>
      </c>
      <c r="B63" s="188" t="s">
        <v>151</v>
      </c>
      <c r="C63" s="188"/>
      <c r="D63" s="124" t="s">
        <v>150</v>
      </c>
      <c r="E63" s="115">
        <f>$Q$5</f>
        <v>2024</v>
      </c>
      <c r="F63" s="116">
        <v>1157.9369999999999</v>
      </c>
      <c r="G63" s="117">
        <v>0</v>
      </c>
      <c r="H63" s="117">
        <v>0</v>
      </c>
      <c r="I63" s="117">
        <v>8.0000000000000002E-3</v>
      </c>
      <c r="J63" s="117">
        <v>10.341999999999999</v>
      </c>
      <c r="K63" s="117">
        <v>0</v>
      </c>
      <c r="L63" s="117">
        <v>190.67399999999998</v>
      </c>
      <c r="M63" s="117">
        <v>0</v>
      </c>
      <c r="N63" s="117">
        <v>0</v>
      </c>
      <c r="O63" s="117">
        <v>279.66200000000003</v>
      </c>
      <c r="P63" s="117">
        <v>0</v>
      </c>
      <c r="Q63" s="117">
        <v>24.04</v>
      </c>
      <c r="R63" s="117">
        <v>0</v>
      </c>
      <c r="S63" s="117">
        <v>0</v>
      </c>
      <c r="T63" s="117">
        <v>4.26</v>
      </c>
      <c r="U63" s="117">
        <v>0</v>
      </c>
      <c r="V63" s="117">
        <v>0</v>
      </c>
      <c r="W63" s="117">
        <v>0</v>
      </c>
      <c r="X63" s="117">
        <v>237.30200000000002</v>
      </c>
      <c r="Y63" s="117">
        <v>1.7999999999999999E-2</v>
      </c>
      <c r="Z63" s="117">
        <v>20.079999999999998</v>
      </c>
      <c r="AA63" s="117">
        <v>6.0999999999999999E-2</v>
      </c>
      <c r="AB63" s="117">
        <v>2.8</v>
      </c>
      <c r="AC63" s="117">
        <v>2.5000000000000001E-2</v>
      </c>
      <c r="AD63" s="117">
        <v>0</v>
      </c>
      <c r="AE63" s="117">
        <v>7.0000000000000001E-3</v>
      </c>
      <c r="AF63" s="117">
        <v>4.330000000000001</v>
      </c>
      <c r="AG63" s="118">
        <v>0</v>
      </c>
      <c r="AH63" s="119">
        <f t="shared" si="1"/>
        <v>1931.5459999999998</v>
      </c>
      <c r="AI63" s="129"/>
      <c r="AJ63" s="129"/>
      <c r="AK63" s="129"/>
      <c r="AL63" s="130"/>
      <c r="AM63" s="131">
        <f t="shared" si="2"/>
        <v>0.39427275411215845</v>
      </c>
      <c r="AN63" s="587"/>
      <c r="AO63" s="587"/>
      <c r="BB63" s="99"/>
      <c r="BC63" s="99"/>
    </row>
    <row r="64" spans="1:55" s="95" customFormat="1" ht="14.4" thickBot="1">
      <c r="A64" s="191"/>
      <c r="B64" s="135"/>
      <c r="C64" s="135"/>
      <c r="D64" s="102" t="s">
        <v>150</v>
      </c>
      <c r="E64" s="103">
        <f>E63-1</f>
        <v>2023</v>
      </c>
      <c r="F64" s="104">
        <v>414.74</v>
      </c>
      <c r="G64" s="105">
        <v>0</v>
      </c>
      <c r="H64" s="105">
        <v>0</v>
      </c>
      <c r="I64" s="105">
        <v>1E-3</v>
      </c>
      <c r="J64" s="105">
        <v>202.21299999999999</v>
      </c>
      <c r="K64" s="105">
        <v>0</v>
      </c>
      <c r="L64" s="105">
        <v>193.018</v>
      </c>
      <c r="M64" s="105">
        <v>0</v>
      </c>
      <c r="N64" s="105">
        <v>0</v>
      </c>
      <c r="O64" s="105">
        <v>236.417</v>
      </c>
      <c r="P64" s="105">
        <v>0</v>
      </c>
      <c r="Q64" s="105">
        <v>0</v>
      </c>
      <c r="R64" s="105">
        <v>0</v>
      </c>
      <c r="S64" s="105">
        <v>0</v>
      </c>
      <c r="T64" s="105">
        <v>4.16</v>
      </c>
      <c r="U64" s="105">
        <v>0</v>
      </c>
      <c r="V64" s="105">
        <v>0</v>
      </c>
      <c r="W64" s="105">
        <v>0</v>
      </c>
      <c r="X64" s="105">
        <v>311.65800000000002</v>
      </c>
      <c r="Y64" s="105">
        <v>0</v>
      </c>
      <c r="Z64" s="105">
        <v>19.934000000000001</v>
      </c>
      <c r="AA64" s="105">
        <v>1E-3</v>
      </c>
      <c r="AB64" s="105">
        <v>3.2</v>
      </c>
      <c r="AC64" s="105">
        <v>0</v>
      </c>
      <c r="AD64" s="105">
        <v>0</v>
      </c>
      <c r="AE64" s="105">
        <v>1E-3</v>
      </c>
      <c r="AF64" s="105">
        <v>0</v>
      </c>
      <c r="AG64" s="106">
        <v>0</v>
      </c>
      <c r="AH64" s="107">
        <f t="shared" si="1"/>
        <v>1385.3429999999998</v>
      </c>
      <c r="AI64" s="108"/>
      <c r="AJ64" s="108"/>
      <c r="AK64" s="108"/>
      <c r="AL64" s="109"/>
      <c r="AM64" s="110"/>
      <c r="AN64" s="587"/>
      <c r="AO64" s="587"/>
      <c r="BB64" s="99"/>
      <c r="BC64" s="99"/>
    </row>
    <row r="65" spans="1:55" s="95" customFormat="1" ht="13.8">
      <c r="A65" s="173" t="s">
        <v>152</v>
      </c>
      <c r="B65" s="123" t="s">
        <v>153</v>
      </c>
      <c r="C65" s="123"/>
      <c r="D65" s="124"/>
      <c r="E65" s="115">
        <f>$Q$5</f>
        <v>2024</v>
      </c>
      <c r="F65" s="116">
        <f t="shared" ref="F65:AG66" si="8">F67+F71+F73</f>
        <v>681.59875</v>
      </c>
      <c r="G65" s="117">
        <f t="shared" si="8"/>
        <v>3.3169499999999998</v>
      </c>
      <c r="H65" s="117">
        <f t="shared" si="8"/>
        <v>0.12675</v>
      </c>
      <c r="I65" s="117">
        <f t="shared" si="8"/>
        <v>119.73375</v>
      </c>
      <c r="J65" s="117">
        <f t="shared" si="8"/>
        <v>120.99375000000001</v>
      </c>
      <c r="K65" s="117">
        <f t="shared" si="8"/>
        <v>0</v>
      </c>
      <c r="L65" s="117">
        <f t="shared" si="8"/>
        <v>545.30034999999998</v>
      </c>
      <c r="M65" s="117">
        <f t="shared" si="8"/>
        <v>0</v>
      </c>
      <c r="N65" s="117">
        <f t="shared" si="8"/>
        <v>97.833949999999987</v>
      </c>
      <c r="O65" s="117">
        <f t="shared" si="8"/>
        <v>238.59420000000003</v>
      </c>
      <c r="P65" s="117">
        <f t="shared" si="8"/>
        <v>27.439999999999998</v>
      </c>
      <c r="Q65" s="117">
        <f t="shared" si="8"/>
        <v>624.38424999999995</v>
      </c>
      <c r="R65" s="117">
        <f t="shared" si="8"/>
        <v>2.3036499999999998</v>
      </c>
      <c r="S65" s="117">
        <f t="shared" si="8"/>
        <v>0</v>
      </c>
      <c r="T65" s="117">
        <f t="shared" si="8"/>
        <v>0</v>
      </c>
      <c r="U65" s="117">
        <f t="shared" si="8"/>
        <v>0</v>
      </c>
      <c r="V65" s="117">
        <f t="shared" si="8"/>
        <v>3.1873999999999998</v>
      </c>
      <c r="W65" s="117">
        <f t="shared" si="8"/>
        <v>82.874900000000011</v>
      </c>
      <c r="X65" s="117">
        <f t="shared" si="8"/>
        <v>337.53500000000003</v>
      </c>
      <c r="Y65" s="117">
        <f t="shared" si="8"/>
        <v>9.1642499999999991</v>
      </c>
      <c r="Z65" s="117">
        <f t="shared" si="8"/>
        <v>0</v>
      </c>
      <c r="AA65" s="117">
        <f t="shared" si="8"/>
        <v>2.9112499999999999</v>
      </c>
      <c r="AB65" s="117">
        <f t="shared" si="8"/>
        <v>4.0500000000000007</v>
      </c>
      <c r="AC65" s="117">
        <f t="shared" si="8"/>
        <v>17.059950000000001</v>
      </c>
      <c r="AD65" s="117">
        <f t="shared" si="8"/>
        <v>0</v>
      </c>
      <c r="AE65" s="117">
        <f t="shared" si="8"/>
        <v>0</v>
      </c>
      <c r="AF65" s="117">
        <f t="shared" si="8"/>
        <v>2.2463499999999996</v>
      </c>
      <c r="AG65" s="118">
        <f t="shared" si="8"/>
        <v>0</v>
      </c>
      <c r="AH65" s="119">
        <f t="shared" si="1"/>
        <v>2920.6554499999988</v>
      </c>
      <c r="AI65" s="120"/>
      <c r="AJ65" s="120"/>
      <c r="AK65" s="120"/>
      <c r="AL65" s="121"/>
      <c r="AM65" s="131">
        <f t="shared" si="2"/>
        <v>-0.26806354293749191</v>
      </c>
      <c r="AN65" s="587"/>
      <c r="AO65" s="587"/>
      <c r="BB65" s="99"/>
      <c r="BC65" s="99"/>
    </row>
    <row r="66" spans="1:55" s="95" customFormat="1" ht="14.4" thickBot="1">
      <c r="A66" s="196"/>
      <c r="B66" s="135"/>
      <c r="C66" s="135"/>
      <c r="D66" s="136"/>
      <c r="E66" s="176">
        <f>E65-1</f>
        <v>2023</v>
      </c>
      <c r="F66" s="232">
        <f t="shared" si="8"/>
        <v>935.31</v>
      </c>
      <c r="G66" s="197">
        <f t="shared" si="8"/>
        <v>1.875</v>
      </c>
      <c r="H66" s="197">
        <f t="shared" si="8"/>
        <v>0.28049999999999997</v>
      </c>
      <c r="I66" s="197">
        <f t="shared" si="8"/>
        <v>187.96819999999997</v>
      </c>
      <c r="J66" s="197">
        <f t="shared" si="8"/>
        <v>220.57874999999999</v>
      </c>
      <c r="K66" s="197">
        <f t="shared" si="8"/>
        <v>0</v>
      </c>
      <c r="L66" s="197">
        <f t="shared" si="8"/>
        <v>451.93635</v>
      </c>
      <c r="M66" s="197">
        <f t="shared" si="8"/>
        <v>8.8567</v>
      </c>
      <c r="N66" s="197">
        <f t="shared" si="8"/>
        <v>106.128</v>
      </c>
      <c r="O66" s="197">
        <f t="shared" si="8"/>
        <v>653.06464999999992</v>
      </c>
      <c r="P66" s="197">
        <f t="shared" si="8"/>
        <v>53.423749999999998</v>
      </c>
      <c r="Q66" s="197">
        <f t="shared" si="8"/>
        <v>647.29499999999996</v>
      </c>
      <c r="R66" s="197">
        <f t="shared" si="8"/>
        <v>5.0891499999999992</v>
      </c>
      <c r="S66" s="197">
        <f t="shared" si="8"/>
        <v>0</v>
      </c>
      <c r="T66" s="197">
        <f t="shared" si="8"/>
        <v>0</v>
      </c>
      <c r="U66" s="197">
        <f t="shared" si="8"/>
        <v>0</v>
      </c>
      <c r="V66" s="197">
        <f t="shared" si="8"/>
        <v>0</v>
      </c>
      <c r="W66" s="197">
        <f t="shared" si="8"/>
        <v>56.607150000000004</v>
      </c>
      <c r="X66" s="197">
        <f t="shared" si="8"/>
        <v>603.99430000000007</v>
      </c>
      <c r="Y66" s="197">
        <f t="shared" si="8"/>
        <v>2.9325000000000001</v>
      </c>
      <c r="Z66" s="197">
        <f t="shared" si="8"/>
        <v>0</v>
      </c>
      <c r="AA66" s="197">
        <f t="shared" si="8"/>
        <v>0.40250000000000002</v>
      </c>
      <c r="AB66" s="197">
        <f t="shared" si="8"/>
        <v>52.358750000000001</v>
      </c>
      <c r="AC66" s="197">
        <f t="shared" si="8"/>
        <v>0</v>
      </c>
      <c r="AD66" s="197">
        <f t="shared" si="8"/>
        <v>0</v>
      </c>
      <c r="AE66" s="197">
        <f t="shared" si="8"/>
        <v>0</v>
      </c>
      <c r="AF66" s="197">
        <f t="shared" si="8"/>
        <v>2.2115999999999998</v>
      </c>
      <c r="AG66" s="198">
        <f t="shared" si="8"/>
        <v>0</v>
      </c>
      <c r="AH66" s="199">
        <f t="shared" si="1"/>
        <v>3990.3128499999993</v>
      </c>
      <c r="AI66" s="244"/>
      <c r="AJ66" s="244"/>
      <c r="AK66" s="244"/>
      <c r="AL66" s="245"/>
      <c r="AM66" s="246"/>
      <c r="AN66" s="587"/>
      <c r="AO66" s="587"/>
      <c r="BB66" s="99"/>
      <c r="BC66" s="99"/>
    </row>
    <row r="67" spans="1:55" ht="15" hidden="1" outlineLevel="1" thickTop="1" thickBot="1">
      <c r="A67" s="144"/>
      <c r="B67" s="145" t="s">
        <v>154</v>
      </c>
      <c r="C67" s="146" t="s">
        <v>155</v>
      </c>
      <c r="D67" s="147" t="s">
        <v>156</v>
      </c>
      <c r="E67" s="148">
        <f>$Q$5</f>
        <v>2024</v>
      </c>
      <c r="F67" s="149">
        <v>42.941249999999997</v>
      </c>
      <c r="G67" s="150">
        <v>0</v>
      </c>
      <c r="H67" s="150">
        <v>0</v>
      </c>
      <c r="I67" s="150">
        <v>0</v>
      </c>
      <c r="J67" s="150">
        <v>24.286249999999999</v>
      </c>
      <c r="K67" s="150">
        <v>0</v>
      </c>
      <c r="L67" s="150">
        <v>26.631250000000001</v>
      </c>
      <c r="M67" s="150">
        <v>0</v>
      </c>
      <c r="N67" s="150">
        <v>97.046249999999986</v>
      </c>
      <c r="O67" s="150">
        <v>22.317499999999999</v>
      </c>
      <c r="P67" s="150">
        <v>0</v>
      </c>
      <c r="Q67" s="150">
        <v>127.93875</v>
      </c>
      <c r="R67" s="150">
        <v>0</v>
      </c>
      <c r="S67" s="150">
        <v>0</v>
      </c>
      <c r="T67" s="150">
        <v>0</v>
      </c>
      <c r="U67" s="150">
        <v>0</v>
      </c>
      <c r="V67" s="150">
        <v>0</v>
      </c>
      <c r="W67" s="150">
        <v>66.197500000000005</v>
      </c>
      <c r="X67" s="150">
        <v>114.08249999999998</v>
      </c>
      <c r="Y67" s="150">
        <v>0</v>
      </c>
      <c r="Z67" s="150">
        <v>0</v>
      </c>
      <c r="AA67" s="150">
        <v>1.44</v>
      </c>
      <c r="AB67" s="150">
        <v>0</v>
      </c>
      <c r="AC67" s="150">
        <v>0</v>
      </c>
      <c r="AD67" s="150">
        <v>0</v>
      </c>
      <c r="AE67" s="150">
        <v>0</v>
      </c>
      <c r="AF67" s="150">
        <v>0</v>
      </c>
      <c r="AG67" s="151">
        <v>0</v>
      </c>
      <c r="AH67" s="152">
        <f t="shared" si="1"/>
        <v>522.88125000000002</v>
      </c>
      <c r="AI67" s="153"/>
      <c r="AJ67" s="153"/>
      <c r="AK67" s="153"/>
      <c r="AL67" s="154"/>
      <c r="AM67" s="155">
        <f t="shared" si="2"/>
        <v>-0.20199432264759964</v>
      </c>
      <c r="AN67" s="8"/>
      <c r="AO67" s="8"/>
      <c r="BA67"/>
      <c r="BC67" s="167"/>
    </row>
    <row r="68" spans="1:55" ht="15" hidden="1" outlineLevel="1" thickTop="1" thickBot="1">
      <c r="A68" s="144"/>
      <c r="B68" s="156"/>
      <c r="C68" s="157"/>
      <c r="D68" s="136" t="s">
        <v>156</v>
      </c>
      <c r="E68" s="158">
        <f>E67-1</f>
        <v>2023</v>
      </c>
      <c r="F68" s="159">
        <v>0</v>
      </c>
      <c r="G68" s="160">
        <v>0</v>
      </c>
      <c r="H68" s="160">
        <v>0</v>
      </c>
      <c r="I68" s="160">
        <v>0.01</v>
      </c>
      <c r="J68" s="160">
        <v>119.38499999999999</v>
      </c>
      <c r="K68" s="160">
        <v>0</v>
      </c>
      <c r="L68" s="160">
        <v>1.5062500000000001</v>
      </c>
      <c r="M68" s="160">
        <v>0</v>
      </c>
      <c r="N68" s="160">
        <v>94.864999999999995</v>
      </c>
      <c r="O68" s="160">
        <v>21.071249999999999</v>
      </c>
      <c r="P68" s="160">
        <v>0</v>
      </c>
      <c r="Q68" s="160">
        <v>43.807499999999997</v>
      </c>
      <c r="R68" s="160">
        <v>0.14874999999999999</v>
      </c>
      <c r="S68" s="160">
        <v>0</v>
      </c>
      <c r="T68" s="160">
        <v>0</v>
      </c>
      <c r="U68" s="160">
        <v>0</v>
      </c>
      <c r="V68" s="160">
        <v>0</v>
      </c>
      <c r="W68" s="160">
        <v>32.7425</v>
      </c>
      <c r="X68" s="160">
        <v>341.69875000000002</v>
      </c>
      <c r="Y68" s="160">
        <v>0</v>
      </c>
      <c r="Z68" s="160">
        <v>0</v>
      </c>
      <c r="AA68" s="160">
        <v>0</v>
      </c>
      <c r="AB68" s="160">
        <v>0</v>
      </c>
      <c r="AC68" s="160">
        <v>0</v>
      </c>
      <c r="AD68" s="160">
        <v>0</v>
      </c>
      <c r="AE68" s="160">
        <v>0</v>
      </c>
      <c r="AF68" s="160">
        <v>0</v>
      </c>
      <c r="AG68" s="161">
        <v>0</v>
      </c>
      <c r="AH68" s="162">
        <f t="shared" si="1"/>
        <v>655.23500000000001</v>
      </c>
      <c r="AI68" s="163"/>
      <c r="AJ68" s="163"/>
      <c r="AK68" s="163"/>
      <c r="AL68" s="164"/>
      <c r="AM68" s="165"/>
      <c r="AN68" s="8"/>
      <c r="AO68" s="8"/>
      <c r="BA68"/>
      <c r="BC68" s="167"/>
    </row>
    <row r="69" spans="1:55" ht="15" hidden="1" outlineLevel="1" thickTop="1" thickBot="1">
      <c r="A69" s="144"/>
      <c r="B69" s="145"/>
      <c r="C69" s="146" t="s">
        <v>157</v>
      </c>
      <c r="D69" s="147"/>
      <c r="E69" s="148">
        <f>E67</f>
        <v>2024</v>
      </c>
      <c r="F69" s="149">
        <f>F71+F73</f>
        <v>638.65750000000003</v>
      </c>
      <c r="G69" s="150">
        <f t="shared" ref="G69:AG70" si="9">G71+G73</f>
        <v>3.3169499999999998</v>
      </c>
      <c r="H69" s="150">
        <f t="shared" si="9"/>
        <v>0.12675</v>
      </c>
      <c r="I69" s="150">
        <f t="shared" si="9"/>
        <v>119.73375</v>
      </c>
      <c r="J69" s="150">
        <f t="shared" si="9"/>
        <v>96.70750000000001</v>
      </c>
      <c r="K69" s="150">
        <f t="shared" si="9"/>
        <v>0</v>
      </c>
      <c r="L69" s="150">
        <f t="shared" si="9"/>
        <v>518.66909999999996</v>
      </c>
      <c r="M69" s="150">
        <f t="shared" si="9"/>
        <v>0</v>
      </c>
      <c r="N69" s="150">
        <f t="shared" si="9"/>
        <v>0.78769999999999996</v>
      </c>
      <c r="O69" s="150">
        <f t="shared" si="9"/>
        <v>216.27670000000003</v>
      </c>
      <c r="P69" s="150">
        <f>P71+P73</f>
        <v>27.439999999999998</v>
      </c>
      <c r="Q69" s="150">
        <f t="shared" si="9"/>
        <v>496.44549999999998</v>
      </c>
      <c r="R69" s="150">
        <f t="shared" si="9"/>
        <v>2.3036499999999998</v>
      </c>
      <c r="S69" s="150">
        <f t="shared" si="9"/>
        <v>0</v>
      </c>
      <c r="T69" s="150">
        <f t="shared" si="9"/>
        <v>0</v>
      </c>
      <c r="U69" s="150">
        <f t="shared" si="9"/>
        <v>0</v>
      </c>
      <c r="V69" s="150">
        <f t="shared" si="9"/>
        <v>3.1873999999999998</v>
      </c>
      <c r="W69" s="150">
        <f t="shared" si="9"/>
        <v>16.677400000000002</v>
      </c>
      <c r="X69" s="150">
        <f t="shared" si="9"/>
        <v>223.45250000000004</v>
      </c>
      <c r="Y69" s="150">
        <f t="shared" si="9"/>
        <v>9.1642499999999991</v>
      </c>
      <c r="Z69" s="150">
        <f t="shared" si="9"/>
        <v>0</v>
      </c>
      <c r="AA69" s="150">
        <f t="shared" si="9"/>
        <v>1.4712499999999999</v>
      </c>
      <c r="AB69" s="150">
        <f t="shared" si="9"/>
        <v>4.0500000000000007</v>
      </c>
      <c r="AC69" s="150">
        <f t="shared" si="9"/>
        <v>17.059950000000001</v>
      </c>
      <c r="AD69" s="150">
        <f t="shared" si="9"/>
        <v>0</v>
      </c>
      <c r="AE69" s="150">
        <f t="shared" si="9"/>
        <v>0</v>
      </c>
      <c r="AF69" s="150">
        <f t="shared" si="9"/>
        <v>2.2463499999999996</v>
      </c>
      <c r="AG69" s="151">
        <f t="shared" si="9"/>
        <v>0</v>
      </c>
      <c r="AH69" s="152">
        <f t="shared" si="1"/>
        <v>2397.7741999999994</v>
      </c>
      <c r="AI69" s="153"/>
      <c r="AJ69" s="153"/>
      <c r="AK69" s="153"/>
      <c r="AL69" s="154"/>
      <c r="AM69" s="155">
        <f>IF(ISERROR(AH69/AH70),"",IF(AH69/AH70&gt;2,"++",AH69/AH70-1))</f>
        <v>-0.28104400921255868</v>
      </c>
      <c r="AN69" s="8"/>
      <c r="AO69" s="8"/>
      <c r="BA69"/>
      <c r="BC69" s="167"/>
    </row>
    <row r="70" spans="1:55" ht="15" hidden="1" outlineLevel="1" thickTop="1" thickBot="1">
      <c r="A70" s="144"/>
      <c r="B70" s="156"/>
      <c r="C70" s="157"/>
      <c r="D70" s="136"/>
      <c r="E70" s="158">
        <f>E68</f>
        <v>2023</v>
      </c>
      <c r="F70" s="200">
        <f>F72+F74</f>
        <v>935.31</v>
      </c>
      <c r="G70" s="201">
        <f t="shared" si="9"/>
        <v>1.875</v>
      </c>
      <c r="H70" s="201">
        <f t="shared" si="9"/>
        <v>0.28049999999999997</v>
      </c>
      <c r="I70" s="201">
        <f t="shared" si="9"/>
        <v>187.95819999999998</v>
      </c>
      <c r="J70" s="201">
        <f t="shared" si="9"/>
        <v>101.19374999999999</v>
      </c>
      <c r="K70" s="201">
        <f t="shared" si="9"/>
        <v>0</v>
      </c>
      <c r="L70" s="201">
        <f t="shared" si="9"/>
        <v>450.43009999999998</v>
      </c>
      <c r="M70" s="201">
        <f t="shared" si="9"/>
        <v>8.8567</v>
      </c>
      <c r="N70" s="201">
        <f t="shared" si="9"/>
        <v>11.263</v>
      </c>
      <c r="O70" s="201">
        <f t="shared" si="9"/>
        <v>631.99339999999995</v>
      </c>
      <c r="P70" s="201">
        <f>P72+P74</f>
        <v>53.423749999999998</v>
      </c>
      <c r="Q70" s="201">
        <f t="shared" si="9"/>
        <v>603.48749999999995</v>
      </c>
      <c r="R70" s="201">
        <f t="shared" si="9"/>
        <v>4.9403999999999995</v>
      </c>
      <c r="S70" s="201">
        <f t="shared" si="9"/>
        <v>0</v>
      </c>
      <c r="T70" s="201">
        <f t="shared" si="9"/>
        <v>0</v>
      </c>
      <c r="U70" s="201">
        <f t="shared" si="9"/>
        <v>0</v>
      </c>
      <c r="V70" s="201">
        <f t="shared" si="9"/>
        <v>0</v>
      </c>
      <c r="W70" s="201">
        <f t="shared" si="9"/>
        <v>23.864650000000005</v>
      </c>
      <c r="X70" s="201">
        <f t="shared" si="9"/>
        <v>262.29555000000005</v>
      </c>
      <c r="Y70" s="201">
        <f t="shared" si="9"/>
        <v>2.9325000000000001</v>
      </c>
      <c r="Z70" s="201">
        <f t="shared" si="9"/>
        <v>0</v>
      </c>
      <c r="AA70" s="201">
        <f t="shared" si="9"/>
        <v>0.40250000000000002</v>
      </c>
      <c r="AB70" s="201">
        <f t="shared" si="9"/>
        <v>52.358750000000001</v>
      </c>
      <c r="AC70" s="201">
        <f t="shared" si="9"/>
        <v>0</v>
      </c>
      <c r="AD70" s="201">
        <f t="shared" si="9"/>
        <v>0</v>
      </c>
      <c r="AE70" s="201">
        <f t="shared" si="9"/>
        <v>0</v>
      </c>
      <c r="AF70" s="201">
        <f t="shared" si="9"/>
        <v>2.2115999999999998</v>
      </c>
      <c r="AG70" s="202">
        <f t="shared" si="9"/>
        <v>0</v>
      </c>
      <c r="AH70" s="203">
        <f t="shared" si="1"/>
        <v>3335.0778499999997</v>
      </c>
      <c r="AI70" s="204"/>
      <c r="AJ70" s="204"/>
      <c r="AK70" s="204"/>
      <c r="AL70" s="205"/>
      <c r="AM70" s="206"/>
      <c r="AN70" s="8"/>
      <c r="AO70" s="8"/>
      <c r="BA70"/>
      <c r="BC70" s="167"/>
    </row>
    <row r="71" spans="1:55" ht="15" hidden="1" outlineLevel="1" thickTop="1" thickBot="1">
      <c r="A71" s="144"/>
      <c r="B71" s="145" t="s">
        <v>158</v>
      </c>
      <c r="C71" s="146" t="s">
        <v>159</v>
      </c>
      <c r="D71" s="147" t="s">
        <v>160</v>
      </c>
      <c r="E71" s="148">
        <f>$Q$5</f>
        <v>2024</v>
      </c>
      <c r="F71" s="149">
        <v>0</v>
      </c>
      <c r="G71" s="150">
        <v>0</v>
      </c>
      <c r="H71" s="150">
        <v>0</v>
      </c>
      <c r="I71" s="150">
        <v>0</v>
      </c>
      <c r="J71" s="150">
        <v>0</v>
      </c>
      <c r="K71" s="150">
        <v>0</v>
      </c>
      <c r="L71" s="150">
        <v>0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50">
        <v>0</v>
      </c>
      <c r="S71" s="150">
        <v>0</v>
      </c>
      <c r="T71" s="150">
        <v>0</v>
      </c>
      <c r="U71" s="150">
        <v>0</v>
      </c>
      <c r="V71" s="150">
        <v>0</v>
      </c>
      <c r="W71" s="150">
        <v>0</v>
      </c>
      <c r="X71" s="150">
        <v>0</v>
      </c>
      <c r="Y71" s="150">
        <v>0</v>
      </c>
      <c r="Z71" s="150">
        <v>0</v>
      </c>
      <c r="AA71" s="150">
        <v>0</v>
      </c>
      <c r="AB71" s="150">
        <v>0</v>
      </c>
      <c r="AC71" s="150">
        <v>0</v>
      </c>
      <c r="AD71" s="150">
        <v>0</v>
      </c>
      <c r="AE71" s="150">
        <v>0</v>
      </c>
      <c r="AF71" s="150">
        <v>0</v>
      </c>
      <c r="AG71" s="151">
        <v>0</v>
      </c>
      <c r="AH71" s="152">
        <f t="shared" si="1"/>
        <v>0</v>
      </c>
      <c r="AI71" s="153"/>
      <c r="AJ71" s="153"/>
      <c r="AK71" s="153"/>
      <c r="AL71" s="154"/>
      <c r="AM71" s="155" t="str">
        <f t="shared" si="2"/>
        <v/>
      </c>
      <c r="AN71" s="8"/>
      <c r="AO71" s="8"/>
      <c r="BA71"/>
      <c r="BC71" s="167"/>
    </row>
    <row r="72" spans="1:55" ht="15" hidden="1" outlineLevel="1" thickTop="1" thickBot="1">
      <c r="A72" s="144"/>
      <c r="B72" s="179"/>
      <c r="C72" s="180"/>
      <c r="D72" s="136" t="s">
        <v>160</v>
      </c>
      <c r="E72" s="182">
        <f>E71-1</f>
        <v>2023</v>
      </c>
      <c r="F72" s="200">
        <v>0</v>
      </c>
      <c r="G72" s="201">
        <v>0</v>
      </c>
      <c r="H72" s="201">
        <v>0</v>
      </c>
      <c r="I72" s="201">
        <v>0</v>
      </c>
      <c r="J72" s="201">
        <v>0</v>
      </c>
      <c r="K72" s="201">
        <v>0</v>
      </c>
      <c r="L72" s="201">
        <v>0</v>
      </c>
      <c r="M72" s="201">
        <v>0</v>
      </c>
      <c r="N72" s="201">
        <v>0</v>
      </c>
      <c r="O72" s="201">
        <v>0</v>
      </c>
      <c r="P72" s="201">
        <v>0</v>
      </c>
      <c r="Q72" s="201">
        <v>0</v>
      </c>
      <c r="R72" s="201">
        <v>0</v>
      </c>
      <c r="S72" s="201">
        <v>0</v>
      </c>
      <c r="T72" s="201">
        <v>0</v>
      </c>
      <c r="U72" s="201">
        <v>0</v>
      </c>
      <c r="V72" s="201">
        <v>0</v>
      </c>
      <c r="W72" s="201">
        <v>0</v>
      </c>
      <c r="X72" s="201">
        <v>0</v>
      </c>
      <c r="Y72" s="201">
        <v>0</v>
      </c>
      <c r="Z72" s="201">
        <v>0</v>
      </c>
      <c r="AA72" s="201">
        <v>0</v>
      </c>
      <c r="AB72" s="201">
        <v>0</v>
      </c>
      <c r="AC72" s="201">
        <v>0</v>
      </c>
      <c r="AD72" s="201">
        <v>0</v>
      </c>
      <c r="AE72" s="201">
        <v>0</v>
      </c>
      <c r="AF72" s="201">
        <v>0</v>
      </c>
      <c r="AG72" s="202">
        <v>0</v>
      </c>
      <c r="AH72" s="203">
        <f t="shared" si="1"/>
        <v>0</v>
      </c>
      <c r="AI72" s="204"/>
      <c r="AJ72" s="204"/>
      <c r="AK72" s="204"/>
      <c r="AL72" s="205"/>
      <c r="AM72" s="206"/>
      <c r="AN72" s="8"/>
      <c r="AO72" s="8"/>
      <c r="BA72"/>
      <c r="BC72" s="167"/>
    </row>
    <row r="73" spans="1:55" ht="15" hidden="1" outlineLevel="1" thickTop="1" thickBot="1">
      <c r="A73" s="144"/>
      <c r="B73" s="207"/>
      <c r="C73" s="208" t="s">
        <v>161</v>
      </c>
      <c r="D73" s="7" t="s">
        <v>162</v>
      </c>
      <c r="E73" s="209">
        <f>$Q$5</f>
        <v>2024</v>
      </c>
      <c r="F73" s="210">
        <v>638.65750000000003</v>
      </c>
      <c r="G73" s="211">
        <v>3.3169499999999998</v>
      </c>
      <c r="H73" s="211">
        <v>0.12675</v>
      </c>
      <c r="I73" s="211">
        <v>119.73375</v>
      </c>
      <c r="J73" s="211">
        <v>96.70750000000001</v>
      </c>
      <c r="K73" s="211">
        <v>0</v>
      </c>
      <c r="L73" s="211">
        <v>518.66909999999996</v>
      </c>
      <c r="M73" s="211">
        <v>0</v>
      </c>
      <c r="N73" s="211">
        <v>0.78769999999999996</v>
      </c>
      <c r="O73" s="211">
        <v>216.27670000000003</v>
      </c>
      <c r="P73" s="211">
        <v>27.439999999999998</v>
      </c>
      <c r="Q73" s="211">
        <v>496.44549999999998</v>
      </c>
      <c r="R73" s="211">
        <v>2.3036499999999998</v>
      </c>
      <c r="S73" s="211">
        <v>0</v>
      </c>
      <c r="T73" s="211">
        <v>0</v>
      </c>
      <c r="U73" s="211">
        <v>0</v>
      </c>
      <c r="V73" s="211">
        <v>3.1873999999999998</v>
      </c>
      <c r="W73" s="211">
        <v>16.677400000000002</v>
      </c>
      <c r="X73" s="211">
        <v>223.45250000000004</v>
      </c>
      <c r="Y73" s="211">
        <v>9.1642499999999991</v>
      </c>
      <c r="Z73" s="211">
        <v>0</v>
      </c>
      <c r="AA73" s="211">
        <v>1.4712499999999999</v>
      </c>
      <c r="AB73" s="211">
        <v>4.0500000000000007</v>
      </c>
      <c r="AC73" s="211">
        <v>17.059950000000001</v>
      </c>
      <c r="AD73" s="211">
        <v>0</v>
      </c>
      <c r="AE73" s="211">
        <v>0</v>
      </c>
      <c r="AF73" s="211">
        <v>2.2463499999999996</v>
      </c>
      <c r="AG73" s="212">
        <v>0</v>
      </c>
      <c r="AH73" s="213">
        <f t="shared" si="1"/>
        <v>2397.7741999999994</v>
      </c>
      <c r="AI73" s="214"/>
      <c r="AJ73" s="214"/>
      <c r="AK73" s="214"/>
      <c r="AL73" s="215"/>
      <c r="AM73" s="216">
        <f t="shared" si="2"/>
        <v>-0.28104400921255868</v>
      </c>
      <c r="AN73" s="8"/>
      <c r="AO73" s="8"/>
      <c r="BA73"/>
      <c r="BC73" s="167"/>
    </row>
    <row r="74" spans="1:55" ht="15" hidden="1" outlineLevel="1" thickTop="1" thickBot="1">
      <c r="A74" s="144"/>
      <c r="B74" s="207"/>
      <c r="C74" s="208"/>
      <c r="D74" s="217" t="str">
        <f>D73</f>
        <v>1602Other</v>
      </c>
      <c r="E74" s="209">
        <f>E73-1</f>
        <v>2023</v>
      </c>
      <c r="F74" s="218">
        <v>935.31</v>
      </c>
      <c r="G74" s="219">
        <v>1.875</v>
      </c>
      <c r="H74" s="219">
        <v>0.28049999999999997</v>
      </c>
      <c r="I74" s="219">
        <v>187.95819999999998</v>
      </c>
      <c r="J74" s="219">
        <v>101.19374999999999</v>
      </c>
      <c r="K74" s="219">
        <v>0</v>
      </c>
      <c r="L74" s="219">
        <v>450.43009999999998</v>
      </c>
      <c r="M74" s="219">
        <v>8.8567</v>
      </c>
      <c r="N74" s="219">
        <v>11.263</v>
      </c>
      <c r="O74" s="219">
        <v>631.99339999999995</v>
      </c>
      <c r="P74" s="219">
        <v>53.423749999999998</v>
      </c>
      <c r="Q74" s="219">
        <v>603.48749999999995</v>
      </c>
      <c r="R74" s="219">
        <v>4.9403999999999995</v>
      </c>
      <c r="S74" s="219">
        <v>0</v>
      </c>
      <c r="T74" s="219">
        <v>0</v>
      </c>
      <c r="U74" s="219">
        <v>0</v>
      </c>
      <c r="V74" s="219">
        <v>0</v>
      </c>
      <c r="W74" s="219">
        <v>23.864650000000005</v>
      </c>
      <c r="X74" s="219">
        <v>262.29555000000005</v>
      </c>
      <c r="Y74" s="219">
        <v>2.9325000000000001</v>
      </c>
      <c r="Z74" s="219">
        <v>0</v>
      </c>
      <c r="AA74" s="219">
        <v>0.40250000000000002</v>
      </c>
      <c r="AB74" s="219">
        <v>52.358750000000001</v>
      </c>
      <c r="AC74" s="219">
        <v>0</v>
      </c>
      <c r="AD74" s="219">
        <v>0</v>
      </c>
      <c r="AE74" s="219">
        <v>0</v>
      </c>
      <c r="AF74" s="219">
        <v>2.2115999999999998</v>
      </c>
      <c r="AG74" s="220">
        <v>0</v>
      </c>
      <c r="AH74" s="221">
        <f t="shared" si="1"/>
        <v>3335.0778499999997</v>
      </c>
      <c r="AI74" s="222"/>
      <c r="AJ74" s="222"/>
      <c r="AK74" s="222"/>
      <c r="AL74" s="223"/>
      <c r="AM74" s="224"/>
      <c r="AN74" s="8"/>
      <c r="AO74" s="8"/>
      <c r="BA74"/>
      <c r="BC74" s="167"/>
    </row>
    <row r="75" spans="1:55" ht="14.4" collapsed="1" thickTop="1">
      <c r="A75" s="225" t="s">
        <v>163</v>
      </c>
      <c r="B75" s="226"/>
      <c r="C75" s="226"/>
      <c r="D75" s="227"/>
      <c r="E75" s="228">
        <f>$Q$5</f>
        <v>2024</v>
      </c>
      <c r="F75" s="116">
        <f t="shared" ref="F75:AG76" si="10">F11+F13+F15+F29+F47+F49+F55+F63+F65</f>
        <v>2113.0079500000002</v>
      </c>
      <c r="G75" s="117">
        <f t="shared" si="10"/>
        <v>3.3398999999999996</v>
      </c>
      <c r="H75" s="117">
        <f t="shared" si="10"/>
        <v>109.47024999999999</v>
      </c>
      <c r="I75" s="117">
        <f t="shared" si="10"/>
        <v>536.3569</v>
      </c>
      <c r="J75" s="117">
        <f t="shared" si="10"/>
        <v>7953.1433700000007</v>
      </c>
      <c r="K75" s="117">
        <f t="shared" si="10"/>
        <v>0</v>
      </c>
      <c r="L75" s="117">
        <f t="shared" si="10"/>
        <v>6106.9606599999988</v>
      </c>
      <c r="M75" s="117">
        <f t="shared" si="10"/>
        <v>1079.6014000000002</v>
      </c>
      <c r="N75" s="117">
        <f t="shared" si="10"/>
        <v>4083.2600600000001</v>
      </c>
      <c r="O75" s="117">
        <f t="shared" si="10"/>
        <v>9957.5771999999997</v>
      </c>
      <c r="P75" s="117">
        <f t="shared" si="10"/>
        <v>27.439999999999998</v>
      </c>
      <c r="Q75" s="117">
        <f t="shared" si="10"/>
        <v>9339.7821500000009</v>
      </c>
      <c r="R75" s="117">
        <f t="shared" si="10"/>
        <v>4.6904500000000002</v>
      </c>
      <c r="S75" s="117">
        <f t="shared" si="10"/>
        <v>0</v>
      </c>
      <c r="T75" s="117">
        <f t="shared" si="10"/>
        <v>15.814399999999999</v>
      </c>
      <c r="U75" s="117">
        <f t="shared" si="10"/>
        <v>1.3500000000000001E-3</v>
      </c>
      <c r="V75" s="117">
        <f t="shared" si="10"/>
        <v>4.0167999999999999</v>
      </c>
      <c r="W75" s="117">
        <f t="shared" si="10"/>
        <v>82.876250000000013</v>
      </c>
      <c r="X75" s="117">
        <f t="shared" si="10"/>
        <v>16492.547279999999</v>
      </c>
      <c r="Y75" s="117">
        <f t="shared" si="10"/>
        <v>10.568949999999999</v>
      </c>
      <c r="Z75" s="117">
        <f t="shared" si="10"/>
        <v>47.756</v>
      </c>
      <c r="AA75" s="117">
        <f t="shared" si="10"/>
        <v>892.20105000000001</v>
      </c>
      <c r="AB75" s="117">
        <f t="shared" si="10"/>
        <v>19.449249999999999</v>
      </c>
      <c r="AC75" s="117">
        <f t="shared" si="10"/>
        <v>19.49605</v>
      </c>
      <c r="AD75" s="117">
        <f t="shared" si="10"/>
        <v>0</v>
      </c>
      <c r="AE75" s="117">
        <f t="shared" si="10"/>
        <v>9.0000000000000011E-3</v>
      </c>
      <c r="AF75" s="117">
        <f t="shared" si="10"/>
        <v>274.81504999999999</v>
      </c>
      <c r="AG75" s="118">
        <f t="shared" si="10"/>
        <v>0</v>
      </c>
      <c r="AH75" s="91">
        <f t="shared" si="1"/>
        <v>59174.18172</v>
      </c>
      <c r="AI75" s="92"/>
      <c r="AJ75" s="92"/>
      <c r="AK75" s="92"/>
      <c r="AL75" s="93"/>
      <c r="AM75" s="94">
        <f t="shared" si="2"/>
        <v>2.4235684097007715E-2</v>
      </c>
      <c r="AN75" s="8"/>
      <c r="AO75" s="8"/>
      <c r="BA75"/>
      <c r="BC75" s="167"/>
    </row>
    <row r="76" spans="1:55" ht="14.4" thickBot="1">
      <c r="A76" s="229"/>
      <c r="B76" s="230"/>
      <c r="C76" s="230"/>
      <c r="D76" s="76"/>
      <c r="E76" s="231">
        <f>E75-1</f>
        <v>2023</v>
      </c>
      <c r="F76" s="232">
        <f t="shared" si="10"/>
        <v>1904.81485</v>
      </c>
      <c r="G76" s="197">
        <f t="shared" si="10"/>
        <v>1.875</v>
      </c>
      <c r="H76" s="197">
        <f t="shared" si="10"/>
        <v>9.4726999999999997</v>
      </c>
      <c r="I76" s="197">
        <f t="shared" si="10"/>
        <v>414.72719999999998</v>
      </c>
      <c r="J76" s="197">
        <f t="shared" si="10"/>
        <v>6863.3482999999987</v>
      </c>
      <c r="K76" s="197">
        <f t="shared" si="10"/>
        <v>1.3500000000000002E-2</v>
      </c>
      <c r="L76" s="197">
        <f t="shared" si="10"/>
        <v>6579.8596000000016</v>
      </c>
      <c r="M76" s="197">
        <f t="shared" si="10"/>
        <v>291.08279999999996</v>
      </c>
      <c r="N76" s="197">
        <f t="shared" si="10"/>
        <v>2958.8716000000004</v>
      </c>
      <c r="O76" s="197">
        <f t="shared" si="10"/>
        <v>9858.8836499999998</v>
      </c>
      <c r="P76" s="197">
        <f t="shared" si="10"/>
        <v>53.423749999999998</v>
      </c>
      <c r="Q76" s="197">
        <f t="shared" si="10"/>
        <v>8230.6203499999992</v>
      </c>
      <c r="R76" s="197">
        <f t="shared" si="10"/>
        <v>10.370749999999999</v>
      </c>
      <c r="S76" s="197">
        <f t="shared" si="10"/>
        <v>0</v>
      </c>
      <c r="T76" s="197">
        <f t="shared" si="10"/>
        <v>4.16</v>
      </c>
      <c r="U76" s="197">
        <f t="shared" si="10"/>
        <v>0.89050000000000007</v>
      </c>
      <c r="V76" s="197">
        <f t="shared" si="10"/>
        <v>20.264069999999997</v>
      </c>
      <c r="W76" s="197">
        <f t="shared" si="10"/>
        <v>58.881050000000002</v>
      </c>
      <c r="X76" s="197">
        <f t="shared" si="10"/>
        <v>19036.197690000001</v>
      </c>
      <c r="Y76" s="197">
        <f t="shared" si="10"/>
        <v>4.1065000000000005</v>
      </c>
      <c r="Z76" s="197">
        <f t="shared" si="10"/>
        <v>65.122299999999996</v>
      </c>
      <c r="AA76" s="197">
        <f t="shared" si="10"/>
        <v>980.74169999999992</v>
      </c>
      <c r="AB76" s="197">
        <f t="shared" si="10"/>
        <v>98.555049999999994</v>
      </c>
      <c r="AC76" s="197">
        <f t="shared" si="10"/>
        <v>6.9376499999999997</v>
      </c>
      <c r="AD76" s="197">
        <f t="shared" si="10"/>
        <v>0</v>
      </c>
      <c r="AE76" s="197">
        <f t="shared" si="10"/>
        <v>0.78100000000000003</v>
      </c>
      <c r="AF76" s="197">
        <f t="shared" si="10"/>
        <v>319.988</v>
      </c>
      <c r="AG76" s="198">
        <f t="shared" si="10"/>
        <v>0</v>
      </c>
      <c r="AH76" s="233">
        <f t="shared" ref="AH76:AH82" si="11">SUM(F76:AG76)</f>
        <v>57773.989560000016</v>
      </c>
      <c r="AI76" s="234"/>
      <c r="AJ76" s="234"/>
      <c r="AK76" s="234"/>
      <c r="AL76" s="235"/>
      <c r="AM76" s="236"/>
      <c r="AN76" s="8"/>
      <c r="AO76" s="8"/>
      <c r="BA76"/>
      <c r="BC76" s="167"/>
    </row>
    <row r="77" spans="1:55" ht="5.25" customHeight="1" thickTop="1">
      <c r="A77" s="237"/>
      <c r="B77" s="8"/>
      <c r="C77" s="8"/>
      <c r="D77" s="7"/>
      <c r="E77" s="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239" t="str">
        <f t="shared" si="2"/>
        <v/>
      </c>
      <c r="AN77" s="8"/>
      <c r="AO77" s="8"/>
      <c r="BA77"/>
      <c r="BC77" s="167"/>
    </row>
    <row r="78" spans="1:55" ht="14.4" thickBot="1">
      <c r="A78" s="240" t="s">
        <v>164</v>
      </c>
      <c r="B78" s="8"/>
      <c r="C78" s="8"/>
      <c r="D78" s="7"/>
      <c r="E78" s="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239"/>
      <c r="AN78" s="8"/>
      <c r="AO78" s="8"/>
      <c r="BA78"/>
      <c r="BC78" s="167"/>
    </row>
    <row r="79" spans="1:55" s="95" customFormat="1" ht="14.4" thickTop="1">
      <c r="A79" s="50"/>
      <c r="B79" s="226"/>
      <c r="C79" s="588" t="s">
        <v>165</v>
      </c>
      <c r="D79" s="589"/>
      <c r="E79" s="87">
        <f>$Q$5</f>
        <v>2024</v>
      </c>
      <c r="F79" s="88">
        <f t="shared" ref="F79:AG80" si="12">F11+F13</f>
        <v>0</v>
      </c>
      <c r="G79" s="89">
        <f t="shared" si="12"/>
        <v>0</v>
      </c>
      <c r="H79" s="89">
        <f t="shared" si="12"/>
        <v>0</v>
      </c>
      <c r="I79" s="89">
        <f t="shared" si="12"/>
        <v>0</v>
      </c>
      <c r="J79" s="89">
        <f t="shared" si="12"/>
        <v>1.0651200000000001</v>
      </c>
      <c r="K79" s="89">
        <f t="shared" si="12"/>
        <v>0</v>
      </c>
      <c r="L79" s="89">
        <f t="shared" si="12"/>
        <v>1.0675600000000001</v>
      </c>
      <c r="M79" s="89">
        <f t="shared" si="12"/>
        <v>0</v>
      </c>
      <c r="N79" s="89">
        <f t="shared" si="12"/>
        <v>13.079909999999998</v>
      </c>
      <c r="O79" s="89">
        <f t="shared" si="12"/>
        <v>1.2423999999999999</v>
      </c>
      <c r="P79" s="89">
        <f t="shared" si="12"/>
        <v>0</v>
      </c>
      <c r="Q79" s="89">
        <f t="shared" si="12"/>
        <v>0.25200000000000006</v>
      </c>
      <c r="R79" s="89">
        <f t="shared" si="12"/>
        <v>0</v>
      </c>
      <c r="S79" s="89">
        <f t="shared" si="12"/>
        <v>0</v>
      </c>
      <c r="T79" s="89">
        <f t="shared" si="12"/>
        <v>0</v>
      </c>
      <c r="U79" s="89">
        <f t="shared" si="12"/>
        <v>0</v>
      </c>
      <c r="V79" s="89">
        <f t="shared" si="12"/>
        <v>0</v>
      </c>
      <c r="W79" s="89">
        <f t="shared" si="12"/>
        <v>0</v>
      </c>
      <c r="X79" s="89">
        <f t="shared" si="12"/>
        <v>10.08728</v>
      </c>
      <c r="Y79" s="89">
        <f t="shared" si="12"/>
        <v>0.5716</v>
      </c>
      <c r="Z79" s="89">
        <f t="shared" si="12"/>
        <v>0</v>
      </c>
      <c r="AA79" s="89">
        <f t="shared" si="12"/>
        <v>0</v>
      </c>
      <c r="AB79" s="89">
        <f t="shared" si="12"/>
        <v>0</v>
      </c>
      <c r="AC79" s="89">
        <f t="shared" si="12"/>
        <v>0</v>
      </c>
      <c r="AD79" s="89">
        <f t="shared" si="12"/>
        <v>0</v>
      </c>
      <c r="AE79" s="89">
        <f t="shared" si="12"/>
        <v>0</v>
      </c>
      <c r="AF79" s="89">
        <f t="shared" si="12"/>
        <v>0</v>
      </c>
      <c r="AG79" s="90">
        <f t="shared" si="12"/>
        <v>0</v>
      </c>
      <c r="AH79" s="590">
        <f t="shared" si="11"/>
        <v>27.365869999999997</v>
      </c>
      <c r="AI79" s="591"/>
      <c r="AJ79" s="92"/>
      <c r="AK79" s="92"/>
      <c r="AL79" s="93"/>
      <c r="AM79" s="94">
        <f>IF(ISERROR(AH79/AH80),"",IF(AH79/AH80&gt;2,"++",AH79/AH80-1))</f>
        <v>-0.13657925881006627</v>
      </c>
      <c r="AN79" s="587"/>
      <c r="AO79" s="587"/>
      <c r="BB79" s="99"/>
      <c r="BC79" s="99"/>
    </row>
    <row r="80" spans="1:55" s="95" customFormat="1" ht="14.4" thickBot="1">
      <c r="A80" s="592"/>
      <c r="B80" s="230"/>
      <c r="C80" s="593"/>
      <c r="D80" s="594"/>
      <c r="E80" s="595">
        <f>E79-1</f>
        <v>2023</v>
      </c>
      <c r="F80" s="232">
        <f t="shared" si="12"/>
        <v>0</v>
      </c>
      <c r="G80" s="197">
        <f t="shared" si="12"/>
        <v>0</v>
      </c>
      <c r="H80" s="197">
        <f t="shared" si="12"/>
        <v>0</v>
      </c>
      <c r="I80" s="197">
        <f t="shared" si="12"/>
        <v>0</v>
      </c>
      <c r="J80" s="197">
        <f t="shared" si="12"/>
        <v>0.43120000000000003</v>
      </c>
      <c r="K80" s="197">
        <f t="shared" si="12"/>
        <v>0</v>
      </c>
      <c r="L80" s="197">
        <f t="shared" si="12"/>
        <v>0</v>
      </c>
      <c r="M80" s="197">
        <f t="shared" si="12"/>
        <v>0</v>
      </c>
      <c r="N80" s="197">
        <f t="shared" si="12"/>
        <v>6.9425999999999997</v>
      </c>
      <c r="O80" s="197">
        <f t="shared" si="12"/>
        <v>0.25100000000000006</v>
      </c>
      <c r="P80" s="197">
        <f t="shared" si="12"/>
        <v>0</v>
      </c>
      <c r="Q80" s="197">
        <f t="shared" si="12"/>
        <v>1.2888000000000002</v>
      </c>
      <c r="R80" s="197">
        <f t="shared" si="12"/>
        <v>0</v>
      </c>
      <c r="S80" s="197">
        <f t="shared" si="12"/>
        <v>0</v>
      </c>
      <c r="T80" s="197">
        <f t="shared" si="12"/>
        <v>0</v>
      </c>
      <c r="U80" s="197">
        <f t="shared" si="12"/>
        <v>0</v>
      </c>
      <c r="V80" s="197">
        <f t="shared" si="12"/>
        <v>20.264069999999997</v>
      </c>
      <c r="W80" s="197">
        <f t="shared" si="12"/>
        <v>0</v>
      </c>
      <c r="X80" s="197">
        <f t="shared" si="12"/>
        <v>1.34304</v>
      </c>
      <c r="Y80" s="197">
        <f t="shared" si="12"/>
        <v>1.1740000000000002</v>
      </c>
      <c r="Z80" s="197">
        <f t="shared" si="12"/>
        <v>0</v>
      </c>
      <c r="AA80" s="197">
        <f t="shared" si="12"/>
        <v>0</v>
      </c>
      <c r="AB80" s="197">
        <f t="shared" si="12"/>
        <v>0</v>
      </c>
      <c r="AC80" s="197">
        <f t="shared" si="12"/>
        <v>0</v>
      </c>
      <c r="AD80" s="197">
        <f t="shared" si="12"/>
        <v>0</v>
      </c>
      <c r="AE80" s="197">
        <f t="shared" si="12"/>
        <v>0</v>
      </c>
      <c r="AF80" s="197">
        <f t="shared" si="12"/>
        <v>0</v>
      </c>
      <c r="AG80" s="198">
        <f t="shared" si="12"/>
        <v>0</v>
      </c>
      <c r="AH80" s="596">
        <f t="shared" si="11"/>
        <v>31.694709999999993</v>
      </c>
      <c r="AI80" s="597"/>
      <c r="AJ80" s="244"/>
      <c r="AK80" s="244"/>
      <c r="AL80" s="245"/>
      <c r="AM80" s="246"/>
      <c r="AN80" s="587"/>
      <c r="AO80" s="587"/>
      <c r="BB80" s="99"/>
      <c r="BC80" s="99"/>
    </row>
    <row r="81" spans="1:55" s="95" customFormat="1" ht="14.4" thickTop="1">
      <c r="A81" s="62"/>
      <c r="B81" s="587"/>
      <c r="C81" s="598" t="s">
        <v>166</v>
      </c>
      <c r="D81" s="599"/>
      <c r="E81" s="115">
        <f>$Q$5</f>
        <v>2024</v>
      </c>
      <c r="F81" s="116">
        <f t="shared" ref="F81:AF82" si="13">F15+F29+F49+F67</f>
        <v>304.48644999999999</v>
      </c>
      <c r="G81" s="117">
        <f t="shared" si="13"/>
        <v>2.2950000000000002E-2</v>
      </c>
      <c r="H81" s="117">
        <f t="shared" si="13"/>
        <v>109.34349999999999</v>
      </c>
      <c r="I81" s="117">
        <f t="shared" si="13"/>
        <v>392.44315</v>
      </c>
      <c r="J81" s="117">
        <f t="shared" si="13"/>
        <v>7630.3227500000003</v>
      </c>
      <c r="K81" s="117">
        <f t="shared" si="13"/>
        <v>0</v>
      </c>
      <c r="L81" s="117">
        <f t="shared" si="13"/>
        <v>5198.5030000000006</v>
      </c>
      <c r="M81" s="117">
        <f t="shared" si="13"/>
        <v>1063.6054000000001</v>
      </c>
      <c r="N81" s="117">
        <f t="shared" si="13"/>
        <v>4053.8694499999997</v>
      </c>
      <c r="O81" s="117">
        <f t="shared" si="13"/>
        <v>8264.0370999999996</v>
      </c>
      <c r="P81" s="117">
        <f>P15+P29+P49+P67</f>
        <v>0</v>
      </c>
      <c r="Q81" s="117">
        <f t="shared" si="13"/>
        <v>8817.3986499999992</v>
      </c>
      <c r="R81" s="117">
        <f t="shared" si="13"/>
        <v>2.3868</v>
      </c>
      <c r="S81" s="117">
        <f t="shared" si="13"/>
        <v>0</v>
      </c>
      <c r="T81" s="117">
        <f t="shared" si="13"/>
        <v>11.554399999999999</v>
      </c>
      <c r="U81" s="117">
        <f t="shared" si="13"/>
        <v>1.3500000000000001E-3</v>
      </c>
      <c r="V81" s="117">
        <f t="shared" si="13"/>
        <v>0.82940000000000003</v>
      </c>
      <c r="W81" s="117">
        <f t="shared" si="13"/>
        <v>66.198850000000007</v>
      </c>
      <c r="X81" s="117">
        <f t="shared" si="13"/>
        <v>15801.1165</v>
      </c>
      <c r="Y81" s="117">
        <f t="shared" si="13"/>
        <v>0.81510000000000016</v>
      </c>
      <c r="Z81" s="117">
        <f t="shared" si="13"/>
        <v>27.651</v>
      </c>
      <c r="AA81" s="117">
        <f t="shared" si="13"/>
        <v>890.64280000000008</v>
      </c>
      <c r="AB81" s="117">
        <f t="shared" si="13"/>
        <v>12.59925</v>
      </c>
      <c r="AC81" s="117">
        <f t="shared" si="13"/>
        <v>2.4111000000000002</v>
      </c>
      <c r="AD81" s="117">
        <f t="shared" si="13"/>
        <v>0</v>
      </c>
      <c r="AE81" s="117">
        <f t="shared" si="13"/>
        <v>2E-3</v>
      </c>
      <c r="AF81" s="117">
        <f t="shared" si="13"/>
        <v>268.23469999999998</v>
      </c>
      <c r="AG81" s="118">
        <f>AG15+AG29+AG49+AG67</f>
        <v>0</v>
      </c>
      <c r="AH81" s="600">
        <f t="shared" si="11"/>
        <v>52918.475649999993</v>
      </c>
      <c r="AI81" s="601"/>
      <c r="AJ81" s="120"/>
      <c r="AK81" s="120"/>
      <c r="AL81" s="121"/>
      <c r="AM81" s="122">
        <f>IF(ISERROR(AH81/AH82),"",IF(AH81/AH82&gt;2,"++",AH81/AH82-1))</f>
        <v>3.6367960118033338E-2</v>
      </c>
      <c r="AN81" s="587"/>
      <c r="AO81" s="587"/>
      <c r="BB81" s="99"/>
      <c r="BC81" s="99"/>
    </row>
    <row r="82" spans="1:55" s="95" customFormat="1" ht="14.4" thickBot="1">
      <c r="A82" s="592"/>
      <c r="B82" s="230"/>
      <c r="C82" s="593"/>
      <c r="D82" s="594"/>
      <c r="E82" s="595">
        <f>E81-1</f>
        <v>2023</v>
      </c>
      <c r="F82" s="232">
        <f t="shared" si="13"/>
        <v>554.27385000000004</v>
      </c>
      <c r="G82" s="197">
        <f t="shared" si="13"/>
        <v>0</v>
      </c>
      <c r="H82" s="197">
        <f t="shared" si="13"/>
        <v>9.1921999999999997</v>
      </c>
      <c r="I82" s="197">
        <f t="shared" si="13"/>
        <v>223.596</v>
      </c>
      <c r="J82" s="197">
        <f t="shared" si="13"/>
        <v>6330.0623500000002</v>
      </c>
      <c r="K82" s="197">
        <f t="shared" si="13"/>
        <v>1.3500000000000002E-2</v>
      </c>
      <c r="L82" s="197">
        <f t="shared" si="13"/>
        <v>5636.7535000000016</v>
      </c>
      <c r="M82" s="197">
        <f t="shared" si="13"/>
        <v>275.14109999999999</v>
      </c>
      <c r="N82" s="197">
        <f t="shared" si="13"/>
        <v>2930.5249999999996</v>
      </c>
      <c r="O82" s="197">
        <f t="shared" si="13"/>
        <v>7788.2202499999994</v>
      </c>
      <c r="P82" s="197">
        <f>P16+P30+P50+P68</f>
        <v>0</v>
      </c>
      <c r="Q82" s="197">
        <f t="shared" si="13"/>
        <v>7624.4690500000006</v>
      </c>
      <c r="R82" s="197">
        <f t="shared" si="13"/>
        <v>5.4303499999999998</v>
      </c>
      <c r="S82" s="197">
        <f t="shared" si="13"/>
        <v>0</v>
      </c>
      <c r="T82" s="197">
        <f t="shared" si="13"/>
        <v>0</v>
      </c>
      <c r="U82" s="197">
        <f t="shared" si="13"/>
        <v>0.89050000000000007</v>
      </c>
      <c r="V82" s="197">
        <f t="shared" si="13"/>
        <v>0</v>
      </c>
      <c r="W82" s="197">
        <f t="shared" si="13"/>
        <v>35.016399999999997</v>
      </c>
      <c r="X82" s="197">
        <f t="shared" si="13"/>
        <v>18283.7291</v>
      </c>
      <c r="Y82" s="197">
        <f t="shared" si="13"/>
        <v>0</v>
      </c>
      <c r="Z82" s="197">
        <f t="shared" si="13"/>
        <v>25.832299999999996</v>
      </c>
      <c r="AA82" s="197">
        <f t="shared" si="13"/>
        <v>980.33819999999992</v>
      </c>
      <c r="AB82" s="197">
        <f t="shared" si="13"/>
        <v>42.996299999999998</v>
      </c>
      <c r="AC82" s="197">
        <f t="shared" si="13"/>
        <v>6.9376499999999997</v>
      </c>
      <c r="AD82" s="197">
        <f t="shared" si="13"/>
        <v>0</v>
      </c>
      <c r="AE82" s="197">
        <f t="shared" si="13"/>
        <v>0.78</v>
      </c>
      <c r="AF82" s="197">
        <f t="shared" si="13"/>
        <v>307.27640000000002</v>
      </c>
      <c r="AG82" s="198">
        <f>AG16+AG30+AG50+AG68</f>
        <v>0</v>
      </c>
      <c r="AH82" s="596">
        <f t="shared" si="11"/>
        <v>51061.474000000002</v>
      </c>
      <c r="AI82" s="597"/>
      <c r="AJ82" s="244"/>
      <c r="AK82" s="244"/>
      <c r="AL82" s="245"/>
      <c r="AM82" s="246"/>
      <c r="AN82" s="587"/>
      <c r="AO82" s="587"/>
      <c r="BB82" s="99"/>
      <c r="BC82" s="99"/>
    </row>
    <row r="83" spans="1:55" ht="13.8" thickTop="1">
      <c r="A83" s="240" t="s">
        <v>167</v>
      </c>
      <c r="B83" s="8"/>
      <c r="C83" s="8"/>
      <c r="D83" s="7"/>
      <c r="E83" s="8"/>
      <c r="F83" s="602"/>
      <c r="G83" s="602"/>
      <c r="H83" s="602"/>
      <c r="I83" s="602"/>
      <c r="J83" s="602"/>
      <c r="K83" s="602"/>
      <c r="L83" s="602"/>
      <c r="M83" s="602"/>
      <c r="N83" s="602"/>
      <c r="O83" s="602"/>
      <c r="P83" s="602"/>
      <c r="Q83" s="602"/>
      <c r="R83" s="602"/>
      <c r="S83" s="602"/>
      <c r="T83" s="602"/>
      <c r="U83" s="602"/>
      <c r="V83" s="602"/>
      <c r="W83" s="602"/>
      <c r="X83" s="602"/>
      <c r="Y83" s="602"/>
      <c r="Z83" s="602"/>
      <c r="AA83" s="602"/>
      <c r="AB83" s="602"/>
      <c r="AC83" s="602"/>
      <c r="AD83" s="602"/>
      <c r="AE83" s="602"/>
      <c r="AF83" s="602"/>
      <c r="AG83" s="602"/>
      <c r="AH83" s="602"/>
      <c r="AI83" s="602"/>
      <c r="AJ83" s="602"/>
      <c r="AK83" s="602"/>
      <c r="AL83" s="602"/>
      <c r="AM83" s="602"/>
      <c r="AN83" s="8"/>
      <c r="AO83" s="8"/>
      <c r="BA83"/>
      <c r="BC83" s="167"/>
    </row>
    <row r="84" spans="1:55"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BA84"/>
      <c r="BC84" s="167"/>
    </row>
    <row r="85" spans="1:55"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</row>
    <row r="86" spans="1:55"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</row>
    <row r="87" spans="1:55"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</row>
    <row r="88" spans="1:55"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243"/>
      <c r="AH88" s="243"/>
      <c r="AI88" s="168"/>
      <c r="AJ88" s="168"/>
      <c r="AK88" s="168"/>
      <c r="AL88" s="168"/>
    </row>
    <row r="89" spans="1:55"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</row>
    <row r="90" spans="1:55"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</row>
    <row r="91" spans="1:55"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</row>
    <row r="92" spans="1:55"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</row>
    <row r="93" spans="1:55"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</row>
    <row r="94" spans="1:55"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</row>
    <row r="95" spans="1:55"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</row>
    <row r="96" spans="1:55"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</row>
    <row r="97" spans="6:38"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8"/>
    </row>
    <row r="98" spans="6:38"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</row>
    <row r="99" spans="6:38"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</row>
    <row r="100" spans="6:38"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</row>
    <row r="101" spans="6:38"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</row>
    <row r="102" spans="6:38"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</row>
    <row r="103" spans="6:38"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</row>
    <row r="104" spans="6:38"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</row>
    <row r="105" spans="6:38"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</row>
    <row r="106" spans="6:38"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</row>
    <row r="107" spans="6:38"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</row>
    <row r="108" spans="6:38"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168"/>
    </row>
    <row r="109" spans="6:38"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8"/>
      <c r="AI109" s="168"/>
      <c r="AJ109" s="168"/>
      <c r="AK109" s="168"/>
      <c r="AL109" s="168"/>
    </row>
    <row r="110" spans="6:38"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</row>
    <row r="111" spans="6:38"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</row>
    <row r="112" spans="6:38"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/>
    </row>
    <row r="113" spans="6:38"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</row>
    <row r="114" spans="6:38"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</row>
    <row r="115" spans="6:38"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</row>
    <row r="116" spans="6:38"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</row>
    <row r="117" spans="6:38"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</row>
    <row r="118" spans="6:38"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</row>
    <row r="119" spans="6:38"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8"/>
      <c r="AG119" s="168"/>
      <c r="AH119" s="168"/>
      <c r="AI119" s="168"/>
      <c r="AJ119" s="168"/>
      <c r="AK119" s="168"/>
      <c r="AL119" s="168"/>
    </row>
    <row r="120" spans="6:38"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</row>
    <row r="121" spans="6:38"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</row>
    <row r="122" spans="6:38"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</row>
    <row r="123" spans="6:38"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68"/>
      <c r="AJ123" s="168"/>
      <c r="AK123" s="168"/>
      <c r="AL123" s="168"/>
    </row>
    <row r="124" spans="6:38"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</row>
    <row r="125" spans="6:38"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168"/>
      <c r="AK125" s="168"/>
      <c r="AL125" s="168"/>
    </row>
    <row r="126" spans="6:38"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68"/>
      <c r="AJ126" s="168"/>
      <c r="AK126" s="168"/>
      <c r="AL126" s="168"/>
    </row>
    <row r="127" spans="6:38"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</row>
    <row r="128" spans="6:38"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</row>
    <row r="129" spans="6:38"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  <c r="AG129" s="168"/>
      <c r="AH129" s="168"/>
      <c r="AI129" s="168"/>
      <c r="AJ129" s="168"/>
      <c r="AK129" s="168"/>
      <c r="AL129" s="168"/>
    </row>
    <row r="130" spans="6:38"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168"/>
      <c r="AK130" s="168"/>
      <c r="AL130" s="168"/>
    </row>
    <row r="131" spans="6:38"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8"/>
      <c r="AL131" s="168"/>
    </row>
    <row r="132" spans="6:38"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</row>
    <row r="133" spans="6:38"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168"/>
      <c r="AK133" s="168"/>
      <c r="AL133" s="168"/>
    </row>
    <row r="134" spans="6:38"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</row>
    <row r="135" spans="6:38"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</row>
    <row r="136" spans="6:38"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168"/>
      <c r="AK136" s="168"/>
      <c r="AL136" s="168"/>
    </row>
    <row r="137" spans="6:38"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  <c r="AG137" s="168"/>
      <c r="AH137" s="168"/>
      <c r="AI137" s="168"/>
      <c r="AJ137" s="168"/>
      <c r="AK137" s="168"/>
      <c r="AL137" s="168"/>
    </row>
    <row r="138" spans="6:38"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168"/>
      <c r="AK138" s="168"/>
      <c r="AL138" s="168"/>
    </row>
    <row r="139" spans="6:38"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</row>
    <row r="140" spans="6:38"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  <c r="AG140" s="168"/>
      <c r="AH140" s="168"/>
      <c r="AI140" s="168"/>
      <c r="AJ140" s="168"/>
      <c r="AK140" s="168"/>
      <c r="AL140" s="168"/>
    </row>
    <row r="141" spans="6:38"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  <c r="AF141" s="168"/>
      <c r="AG141" s="168"/>
      <c r="AH141" s="168"/>
      <c r="AI141" s="168"/>
      <c r="AJ141" s="168"/>
      <c r="AK141" s="168"/>
      <c r="AL141" s="168"/>
    </row>
    <row r="142" spans="6:38"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  <c r="AF142" s="168"/>
      <c r="AG142" s="168"/>
      <c r="AH142" s="168"/>
      <c r="AI142" s="168"/>
      <c r="AJ142" s="168"/>
      <c r="AK142" s="168"/>
      <c r="AL142" s="168"/>
    </row>
    <row r="143" spans="6:38"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  <c r="AE143" s="168"/>
      <c r="AF143" s="168"/>
      <c r="AG143" s="168"/>
      <c r="AH143" s="168"/>
      <c r="AI143" s="168"/>
      <c r="AJ143" s="168"/>
      <c r="AK143" s="168"/>
      <c r="AL143" s="168"/>
    </row>
  </sheetData>
  <mergeCells count="17">
    <mergeCell ref="B49:C50"/>
    <mergeCell ref="B55:C56"/>
    <mergeCell ref="B63:C64"/>
    <mergeCell ref="B65:C66"/>
    <mergeCell ref="A13:A14"/>
    <mergeCell ref="B13:C14"/>
    <mergeCell ref="A15:A16"/>
    <mergeCell ref="B15:C16"/>
    <mergeCell ref="B29:C30"/>
    <mergeCell ref="B47:C48"/>
    <mergeCell ref="K4:M4"/>
    <mergeCell ref="K5:M5"/>
    <mergeCell ref="K6:M6"/>
    <mergeCell ref="AH8:AL8"/>
    <mergeCell ref="AM8:AM10"/>
    <mergeCell ref="A11:A12"/>
    <mergeCell ref="B11:C12"/>
  </mergeCells>
  <conditionalFormatting sqref="F10:O10 Q10:AG10">
    <cfRule type="expression" dxfId="11" priority="2" stopIfTrue="1">
      <formula>ISNA(F10)</formula>
    </cfRule>
  </conditionalFormatting>
  <conditionalFormatting sqref="P10">
    <cfRule type="expression" dxfId="10" priority="1" stopIfTrue="1">
      <formula>ISNA(P10)</formula>
    </cfRule>
  </conditionalFormatting>
  <dataValidations count="2">
    <dataValidation type="list" allowBlank="1" showInputMessage="1" showErrorMessage="1" sqref="K5" xr:uid="{2EFE9119-C0B6-45A1-9DD8-CFFAA5C8DB27}">
      <formula1>$BB$17:$BB$18</formula1>
    </dataValidation>
    <dataValidation type="list" allowBlank="1" showInputMessage="1" showErrorMessage="1" sqref="K6" xr:uid="{917DC43A-5458-4791-AD9A-BA8680587807}">
      <formula1>$BB$20:$BB$21</formula1>
    </dataValidation>
  </dataValidations>
  <pageMargins left="0.32" right="0.28000000000000003" top="0.38" bottom="0.41" header="0.28000000000000003" footer="0.25"/>
  <pageSetup paperSize="9" scale="52" fitToHeight="2" orientation="landscape" r:id="rId1"/>
  <headerFooter alignWithMargins="0">
    <oddHeader>&amp;L&amp;8AGRI-C4-mw/df&amp;R&amp;8&amp;D</oddHeader>
    <oddFooter>&amp;L&amp;"Arial,Italique"&amp;8&amp;Z&amp;F&amp;R&amp;8&amp;P/&amp;N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11CA2-CFC9-4E76-95FD-F1EDCF9D4236}">
  <sheetPr codeName="Sheet8">
    <tabColor rgb="FFFF0000"/>
    <pageSetUpPr fitToPage="1"/>
  </sheetPr>
  <dimension ref="A1:BH143"/>
  <sheetViews>
    <sheetView showGridLines="0" showZeros="0" tabSelected="1" workbookViewId="0">
      <pane xSplit="5" ySplit="10" topLeftCell="O55" activePane="bottomRight" state="frozen"/>
      <selection activeCell="A2" sqref="A2:AO83"/>
      <selection pane="topRight" activeCell="A2" sqref="A2:AO83"/>
      <selection pane="bottomLeft" activeCell="A2" sqref="A2:AO83"/>
      <selection pane="bottomRight" activeCell="A2" sqref="A2:AO83"/>
    </sheetView>
  </sheetViews>
  <sheetFormatPr defaultRowHeight="13.2" outlineLevelRow="1" outlineLevelCol="1"/>
  <cols>
    <col min="1" max="1" width="5.88671875" style="242" customWidth="1"/>
    <col min="2" max="2" width="5" customWidth="1"/>
    <col min="3" max="3" width="20.44140625" customWidth="1"/>
    <col min="4" max="4" width="11.33203125" style="241" hidden="1" customWidth="1" outlineLevel="1"/>
    <col min="5" max="5" width="6.44140625" customWidth="1" collapsed="1"/>
    <col min="6" max="10" width="6.5546875" customWidth="1"/>
    <col min="11" max="11" width="7.44140625" customWidth="1"/>
    <col min="12" max="13" width="7.5546875" customWidth="1"/>
    <col min="14" max="32" width="6.5546875" customWidth="1"/>
    <col min="33" max="33" width="8.109375" hidden="1" customWidth="1" outlineLevel="1"/>
    <col min="34" max="34" width="9.5546875" customWidth="1" collapsed="1"/>
    <col min="35" max="36" width="8.109375" hidden="1" customWidth="1" outlineLevel="1"/>
    <col min="37" max="37" width="7.5546875" hidden="1" customWidth="1" outlineLevel="1"/>
    <col min="38" max="38" width="8.109375" hidden="1" customWidth="1" outlineLevel="1"/>
    <col min="39" max="39" width="7.88671875" customWidth="1" collapsed="1"/>
    <col min="40" max="52" width="1" customWidth="1"/>
    <col min="53" max="53" width="24.88671875" style="167" hidden="1" customWidth="1" outlineLevel="1"/>
    <col min="54" max="54" width="19.88671875" style="167" hidden="1" customWidth="1" outlineLevel="1"/>
    <col min="55" max="55" width="7.5546875" hidden="1" customWidth="1" outlineLevel="1"/>
    <col min="56" max="56" width="5.44140625" hidden="1" customWidth="1" outlineLevel="1"/>
    <col min="57" max="57" width="9.109375" hidden="1" customWidth="1" outlineLevel="1" collapsed="1"/>
    <col min="58" max="58" width="10.5546875" hidden="1" customWidth="1" outlineLevel="1"/>
    <col min="59" max="59" width="9.109375" hidden="1" customWidth="1" outlineLevel="1"/>
    <col min="60" max="60" width="9.109375" customWidth="1" collapsed="1"/>
  </cols>
  <sheetData>
    <row r="1" spans="1:59" ht="51" customHeight="1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4"/>
      <c r="BA1"/>
      <c r="BB1"/>
    </row>
    <row r="2" spans="1:59" ht="52.65" customHeight="1">
      <c r="A2" s="5" t="str">
        <f>IF(K5="Export","EU "&amp;K5&amp;" of Bovine Products to Third Countries","EU 28 "&amp;K5&amp;" of Bovine Products from Third Countries")</f>
        <v>EU 28 Import of Bovine Products from Third Countries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8"/>
      <c r="R2" s="6"/>
      <c r="S2" s="6"/>
      <c r="T2" s="9" t="str">
        <f>K5&amp;"s in TONNES by Member State"</f>
        <v>Imports in TONNES by Member State</v>
      </c>
      <c r="U2" s="6"/>
      <c r="V2" s="8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8"/>
      <c r="AN2" s="8"/>
      <c r="AO2" s="8"/>
      <c r="BA2"/>
      <c r="BB2"/>
    </row>
    <row r="3" spans="1:59" ht="7.5" customHeight="1" thickBot="1">
      <c r="A3" s="6"/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8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8"/>
      <c r="AN3" s="8"/>
      <c r="AO3" s="8"/>
      <c r="BA3"/>
      <c r="BB3"/>
    </row>
    <row r="4" spans="1:59" s="25" customFormat="1" ht="18" customHeight="1" thickBot="1">
      <c r="A4" s="10"/>
      <c r="B4" s="11" t="s">
        <v>177</v>
      </c>
      <c r="C4" s="12"/>
      <c r="D4" s="13"/>
      <c r="E4" s="14"/>
      <c r="F4" s="14"/>
      <c r="G4" s="14"/>
      <c r="H4" s="15"/>
      <c r="I4" s="16"/>
      <c r="J4" s="17" t="s">
        <v>1</v>
      </c>
      <c r="K4" s="18" t="s">
        <v>2</v>
      </c>
      <c r="L4" s="19"/>
      <c r="M4" s="20"/>
      <c r="N4" s="12"/>
      <c r="O4" s="21"/>
      <c r="P4" s="22" t="s">
        <v>3</v>
      </c>
      <c r="Q4" s="23">
        <v>2</v>
      </c>
      <c r="R4" s="24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59" s="37" customFormat="1" ht="18" customHeight="1" thickBot="1">
      <c r="A5" s="26"/>
      <c r="B5" s="27"/>
      <c r="C5" s="27"/>
      <c r="D5" s="28">
        <f>DATE($Q$5,$Q$4,1)</f>
        <v>45323</v>
      </c>
      <c r="E5" s="27"/>
      <c r="F5" s="27"/>
      <c r="G5" s="27"/>
      <c r="H5" s="29"/>
      <c r="I5" s="30"/>
      <c r="J5" s="31" t="s">
        <v>4</v>
      </c>
      <c r="K5" s="32" t="s">
        <v>91</v>
      </c>
      <c r="L5" s="33"/>
      <c r="M5" s="34"/>
      <c r="N5" s="27"/>
      <c r="O5" s="35"/>
      <c r="P5" s="36" t="s">
        <v>6</v>
      </c>
      <c r="Q5" s="23">
        <v>2024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</row>
    <row r="6" spans="1:59" s="37" customFormat="1" ht="18" customHeight="1" thickBot="1">
      <c r="A6" s="38"/>
      <c r="B6" s="38"/>
      <c r="C6" s="38"/>
      <c r="D6" s="38"/>
      <c r="E6" s="38"/>
      <c r="F6" s="38"/>
      <c r="G6" s="27"/>
      <c r="H6" s="39"/>
      <c r="I6" s="40"/>
      <c r="J6" s="41" t="s">
        <v>7</v>
      </c>
      <c r="K6" s="42" t="s">
        <v>99</v>
      </c>
      <c r="L6" s="43"/>
      <c r="M6" s="44"/>
      <c r="N6" s="45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59" s="37" customFormat="1" ht="8.25" customHeight="1" thickBot="1">
      <c r="A7" s="38"/>
      <c r="B7" s="38"/>
      <c r="C7" s="47"/>
      <c r="D7" s="48"/>
      <c r="E7" s="47"/>
      <c r="F7" s="47"/>
      <c r="G7" s="27"/>
      <c r="H7" s="27"/>
      <c r="I7" s="27"/>
      <c r="J7" s="27"/>
      <c r="K7" s="27"/>
      <c r="L7" s="27"/>
      <c r="M7" s="27"/>
      <c r="N7" s="27"/>
      <c r="O7" s="49"/>
      <c r="P7" s="49"/>
      <c r="Q7" s="49"/>
      <c r="R7" s="49"/>
      <c r="S7" s="49"/>
      <c r="T7" s="49"/>
      <c r="U7" s="49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59" s="61" customFormat="1" ht="15" customHeight="1" thickTop="1">
      <c r="A8" s="50"/>
      <c r="B8" s="51"/>
      <c r="C8" s="51"/>
      <c r="D8" s="52"/>
      <c r="E8" s="53"/>
      <c r="F8" s="54" t="s">
        <v>9</v>
      </c>
      <c r="G8" s="55" t="s">
        <v>10</v>
      </c>
      <c r="H8" s="55" t="s">
        <v>11</v>
      </c>
      <c r="I8" s="55" t="s">
        <v>12</v>
      </c>
      <c r="J8" s="55" t="s">
        <v>13</v>
      </c>
      <c r="K8" s="55" t="s">
        <v>14</v>
      </c>
      <c r="L8" s="55" t="s">
        <v>15</v>
      </c>
      <c r="M8" s="55" t="s">
        <v>16</v>
      </c>
      <c r="N8" s="55" t="s">
        <v>17</v>
      </c>
      <c r="O8" s="55" t="s">
        <v>18</v>
      </c>
      <c r="P8" s="55" t="s">
        <v>19</v>
      </c>
      <c r="Q8" s="55" t="s">
        <v>20</v>
      </c>
      <c r="R8" s="55" t="s">
        <v>21</v>
      </c>
      <c r="S8" s="55" t="s">
        <v>22</v>
      </c>
      <c r="T8" s="55" t="s">
        <v>23</v>
      </c>
      <c r="U8" s="55" t="s">
        <v>24</v>
      </c>
      <c r="V8" s="55" t="s">
        <v>25</v>
      </c>
      <c r="W8" s="55" t="s">
        <v>26</v>
      </c>
      <c r="X8" s="55" t="s">
        <v>27</v>
      </c>
      <c r="Y8" s="55" t="s">
        <v>28</v>
      </c>
      <c r="Z8" s="55" t="s">
        <v>29</v>
      </c>
      <c r="AA8" s="55" t="s">
        <v>30</v>
      </c>
      <c r="AB8" s="55" t="s">
        <v>31</v>
      </c>
      <c r="AC8" s="55" t="s">
        <v>32</v>
      </c>
      <c r="AD8" s="55" t="s">
        <v>33</v>
      </c>
      <c r="AE8" s="55" t="s">
        <v>34</v>
      </c>
      <c r="AF8" s="55" t="s">
        <v>35</v>
      </c>
      <c r="AG8" s="56" t="s">
        <v>36</v>
      </c>
      <c r="AH8" s="57" t="s">
        <v>37</v>
      </c>
      <c r="AI8" s="58"/>
      <c r="AJ8" s="58"/>
      <c r="AK8" s="58"/>
      <c r="AL8" s="59"/>
      <c r="AM8" s="60" t="str">
        <f>"EU % " &amp; RIGHT(E11,2) &amp; "/" &amp; RIGHT(E12,2)</f>
        <v>EU % 24/23</v>
      </c>
      <c r="AN8" s="63"/>
      <c r="AO8" s="63"/>
    </row>
    <row r="9" spans="1:59" s="61" customFormat="1" hidden="1" outlineLevel="1">
      <c r="A9" s="62"/>
      <c r="B9" s="63"/>
      <c r="C9" s="63"/>
      <c r="D9" s="64"/>
      <c r="E9" s="65"/>
      <c r="F9" s="66" t="s">
        <v>38</v>
      </c>
      <c r="G9" s="67" t="s">
        <v>39</v>
      </c>
      <c r="H9" s="67" t="s">
        <v>40</v>
      </c>
      <c r="I9" s="67" t="s">
        <v>41</v>
      </c>
      <c r="J9" s="67" t="s">
        <v>42</v>
      </c>
      <c r="K9" s="67" t="s">
        <v>43</v>
      </c>
      <c r="L9" s="67" t="s">
        <v>44</v>
      </c>
      <c r="M9" s="67" t="s">
        <v>45</v>
      </c>
      <c r="N9" s="67" t="s">
        <v>46</v>
      </c>
      <c r="O9" s="67" t="s">
        <v>47</v>
      </c>
      <c r="P9" s="68" t="s">
        <v>48</v>
      </c>
      <c r="Q9" s="67" t="s">
        <v>49</v>
      </c>
      <c r="R9" s="67" t="s">
        <v>50</v>
      </c>
      <c r="S9" s="67" t="s">
        <v>51</v>
      </c>
      <c r="T9" s="67" t="s">
        <v>52</v>
      </c>
      <c r="U9" s="67" t="s">
        <v>53</v>
      </c>
      <c r="V9" s="67" t="s">
        <v>54</v>
      </c>
      <c r="W9" s="67" t="s">
        <v>55</v>
      </c>
      <c r="X9" s="67" t="s">
        <v>56</v>
      </c>
      <c r="Y9" s="67" t="s">
        <v>57</v>
      </c>
      <c r="Z9" s="67" t="s">
        <v>58</v>
      </c>
      <c r="AA9" s="67" t="s">
        <v>59</v>
      </c>
      <c r="AB9" s="67" t="s">
        <v>60</v>
      </c>
      <c r="AC9" s="67" t="s">
        <v>61</v>
      </c>
      <c r="AD9" s="67" t="s">
        <v>62</v>
      </c>
      <c r="AE9" s="67" t="s">
        <v>63</v>
      </c>
      <c r="AF9" s="67" t="s">
        <v>64</v>
      </c>
      <c r="AG9" s="69" t="s">
        <v>65</v>
      </c>
      <c r="AH9" s="70"/>
      <c r="AI9" s="71"/>
      <c r="AJ9" s="71"/>
      <c r="AK9" s="71"/>
      <c r="AL9" s="72"/>
      <c r="AM9" s="73"/>
      <c r="AN9" s="63"/>
      <c r="AO9" s="63"/>
    </row>
    <row r="10" spans="1:59" ht="15.75" customHeight="1" collapsed="1" thickBot="1">
      <c r="A10" s="74"/>
      <c r="B10" s="75"/>
      <c r="C10" s="75"/>
      <c r="D10" s="76"/>
      <c r="E10" s="77"/>
      <c r="F10" s="78">
        <f>$Q$4</f>
        <v>2</v>
      </c>
      <c r="G10" s="79">
        <f t="shared" ref="G10:AF10" si="0">$Q$4</f>
        <v>2</v>
      </c>
      <c r="H10" s="79">
        <f t="shared" si="0"/>
        <v>2</v>
      </c>
      <c r="I10" s="79">
        <f t="shared" si="0"/>
        <v>2</v>
      </c>
      <c r="J10" s="79">
        <f t="shared" si="0"/>
        <v>2</v>
      </c>
      <c r="K10" s="79">
        <f t="shared" si="0"/>
        <v>2</v>
      </c>
      <c r="L10" s="79">
        <f t="shared" si="0"/>
        <v>2</v>
      </c>
      <c r="M10" s="79">
        <f t="shared" si="0"/>
        <v>2</v>
      </c>
      <c r="N10" s="79">
        <f t="shared" si="0"/>
        <v>2</v>
      </c>
      <c r="O10" s="79">
        <f t="shared" si="0"/>
        <v>2</v>
      </c>
      <c r="P10" s="79">
        <f t="shared" si="0"/>
        <v>2</v>
      </c>
      <c r="Q10" s="79">
        <f t="shared" si="0"/>
        <v>2</v>
      </c>
      <c r="R10" s="79">
        <f t="shared" si="0"/>
        <v>2</v>
      </c>
      <c r="S10" s="79">
        <f t="shared" si="0"/>
        <v>2</v>
      </c>
      <c r="T10" s="79">
        <f t="shared" si="0"/>
        <v>2</v>
      </c>
      <c r="U10" s="79">
        <f t="shared" si="0"/>
        <v>2</v>
      </c>
      <c r="V10" s="79">
        <f t="shared" si="0"/>
        <v>2</v>
      </c>
      <c r="W10" s="79">
        <f t="shared" si="0"/>
        <v>2</v>
      </c>
      <c r="X10" s="79">
        <f t="shared" si="0"/>
        <v>2</v>
      </c>
      <c r="Y10" s="79">
        <f t="shared" si="0"/>
        <v>2</v>
      </c>
      <c r="Z10" s="79">
        <f t="shared" si="0"/>
        <v>2</v>
      </c>
      <c r="AA10" s="79">
        <f t="shared" si="0"/>
        <v>2</v>
      </c>
      <c r="AB10" s="79">
        <f t="shared" si="0"/>
        <v>2</v>
      </c>
      <c r="AC10" s="79">
        <f t="shared" si="0"/>
        <v>2</v>
      </c>
      <c r="AD10" s="79">
        <f t="shared" si="0"/>
        <v>2</v>
      </c>
      <c r="AE10" s="79">
        <f t="shared" si="0"/>
        <v>2</v>
      </c>
      <c r="AF10" s="79">
        <f t="shared" si="0"/>
        <v>2</v>
      </c>
      <c r="AG10" s="80" t="e">
        <v>#N/A</v>
      </c>
      <c r="AH10" s="81" t="s">
        <v>66</v>
      </c>
      <c r="AI10" s="82"/>
      <c r="AJ10" s="82"/>
      <c r="AK10" s="82"/>
      <c r="AL10" s="83"/>
      <c r="AM10" s="84"/>
      <c r="AN10" s="8"/>
      <c r="AO10" s="8"/>
      <c r="BA10"/>
      <c r="BB10"/>
    </row>
    <row r="11" spans="1:59" s="95" customFormat="1" ht="15" thickTop="1" thickBot="1">
      <c r="A11" s="85" t="s">
        <v>67</v>
      </c>
      <c r="B11" s="86" t="s">
        <v>68</v>
      </c>
      <c r="C11" s="86"/>
      <c r="D11" s="7" t="s">
        <v>69</v>
      </c>
      <c r="E11" s="87">
        <f>$Q$5</f>
        <v>2024</v>
      </c>
      <c r="F11" s="88">
        <v>0</v>
      </c>
      <c r="G11" s="89">
        <v>0</v>
      </c>
      <c r="H11" s="89">
        <v>0</v>
      </c>
      <c r="I11" s="89">
        <v>0</v>
      </c>
      <c r="J11" s="89">
        <v>1.9020000000000001</v>
      </c>
      <c r="K11" s="89">
        <v>0</v>
      </c>
      <c r="L11" s="89">
        <v>2.0529999999999999</v>
      </c>
      <c r="M11" s="89">
        <v>0</v>
      </c>
      <c r="N11" s="89">
        <v>0.45200000000000001</v>
      </c>
      <c r="O11" s="89">
        <v>2.34</v>
      </c>
      <c r="P11" s="89">
        <v>0</v>
      </c>
      <c r="Q11" s="89">
        <v>0.45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7.6520000000000001</v>
      </c>
      <c r="Y11" s="89">
        <v>1.08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90">
        <v>0</v>
      </c>
      <c r="AH11" s="91">
        <f>SUM(F11:AG11)</f>
        <v>15.929</v>
      </c>
      <c r="AI11" s="92"/>
      <c r="AJ11" s="92"/>
      <c r="AK11" s="92"/>
      <c r="AL11" s="93"/>
      <c r="AM11" s="94" t="str">
        <f>IF(ISERROR(AH11/AH12),"",IF(AH11/AH12&gt;2,"++",AH11/AH12-1))</f>
        <v>++</v>
      </c>
      <c r="AN11" s="587"/>
      <c r="AO11" s="587"/>
      <c r="BB11" s="96" t="s">
        <v>70</v>
      </c>
      <c r="BC11" s="97" t="str">
        <f>VLOOKUP($K$4,$BB$12:$BC$15,2,0)</f>
        <v>4+</v>
      </c>
      <c r="BE11" s="98">
        <v>1</v>
      </c>
      <c r="BF11" s="98">
        <v>2010</v>
      </c>
      <c r="BG11" s="99" t="s">
        <v>71</v>
      </c>
    </row>
    <row r="12" spans="1:59" s="95" customFormat="1" ht="14.4" thickBot="1">
      <c r="A12" s="100"/>
      <c r="B12" s="101"/>
      <c r="C12" s="101"/>
      <c r="D12" s="102" t="str">
        <f>D11</f>
        <v>0102 Pure Bred Breeding</v>
      </c>
      <c r="E12" s="103">
        <f>E11-1</f>
        <v>2023</v>
      </c>
      <c r="F12" s="104">
        <v>0</v>
      </c>
      <c r="G12" s="105">
        <v>0</v>
      </c>
      <c r="H12" s="105">
        <v>0</v>
      </c>
      <c r="I12" s="105">
        <v>0</v>
      </c>
      <c r="J12" s="105">
        <v>0.77</v>
      </c>
      <c r="K12" s="105">
        <v>0</v>
      </c>
      <c r="L12" s="105">
        <v>0</v>
      </c>
      <c r="M12" s="105">
        <v>0</v>
      </c>
      <c r="N12" s="105">
        <v>0</v>
      </c>
      <c r="O12" s="105">
        <v>0.45</v>
      </c>
      <c r="P12" s="105">
        <v>0</v>
      </c>
      <c r="Q12" s="105">
        <v>1.73</v>
      </c>
      <c r="R12" s="105">
        <v>0</v>
      </c>
      <c r="S12" s="105">
        <v>0</v>
      </c>
      <c r="T12" s="105">
        <v>0</v>
      </c>
      <c r="U12" s="105">
        <v>0</v>
      </c>
      <c r="V12" s="105">
        <v>0</v>
      </c>
      <c r="W12" s="105">
        <v>0</v>
      </c>
      <c r="X12" s="105">
        <v>0.29700000000000004</v>
      </c>
      <c r="Y12" s="105">
        <v>2.2000000000000002</v>
      </c>
      <c r="Z12" s="105">
        <v>0</v>
      </c>
      <c r="AA12" s="105">
        <v>0</v>
      </c>
      <c r="AB12" s="105">
        <v>0</v>
      </c>
      <c r="AC12" s="105">
        <v>0</v>
      </c>
      <c r="AD12" s="105">
        <v>0</v>
      </c>
      <c r="AE12" s="105">
        <v>0</v>
      </c>
      <c r="AF12" s="105">
        <v>0</v>
      </c>
      <c r="AG12" s="106">
        <v>0</v>
      </c>
      <c r="AH12" s="107">
        <f t="shared" ref="AH12:AH75" si="1">SUM(F12:AG12)</f>
        <v>5.447000000000001</v>
      </c>
      <c r="AI12" s="108"/>
      <c r="AJ12" s="108"/>
      <c r="AK12" s="108"/>
      <c r="AL12" s="109"/>
      <c r="AM12" s="110"/>
      <c r="AN12" s="587"/>
      <c r="AO12" s="587"/>
      <c r="BB12" s="111" t="s">
        <v>72</v>
      </c>
      <c r="BC12" s="112">
        <v>1</v>
      </c>
      <c r="BE12" s="98">
        <v>2</v>
      </c>
      <c r="BF12" s="98">
        <f>1+BF11</f>
        <v>2011</v>
      </c>
      <c r="BG12" s="99" t="s">
        <v>73</v>
      </c>
    </row>
    <row r="13" spans="1:59" s="95" customFormat="1" ht="13.8">
      <c r="A13" s="113" t="s">
        <v>67</v>
      </c>
      <c r="B13" s="114" t="s">
        <v>74</v>
      </c>
      <c r="C13" s="114"/>
      <c r="D13" s="7" t="s">
        <v>75</v>
      </c>
      <c r="E13" s="115">
        <f>$Q$5</f>
        <v>2024</v>
      </c>
      <c r="F13" s="116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22.518999999999998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10.370000000000001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8">
        <v>0</v>
      </c>
      <c r="AH13" s="119">
        <f t="shared" si="1"/>
        <v>32.888999999999996</v>
      </c>
      <c r="AI13" s="120"/>
      <c r="AJ13" s="120"/>
      <c r="AK13" s="120"/>
      <c r="AL13" s="121"/>
      <c r="AM13" s="122">
        <f t="shared" ref="AM13:AM77" si="2">IF(ISERROR(AH13/AH14),"",IF(AH13/AH14&gt;2,"++",AH13/AH14-1))</f>
        <v>-0.34953126854159255</v>
      </c>
      <c r="AN13" s="587"/>
      <c r="AO13" s="587"/>
      <c r="BB13" s="111" t="s">
        <v>76</v>
      </c>
      <c r="BC13" s="112" t="s">
        <v>77</v>
      </c>
      <c r="BE13" s="98">
        <v>3</v>
      </c>
      <c r="BF13" s="98">
        <f>1+BF12</f>
        <v>2012</v>
      </c>
      <c r="BG13" s="99" t="s">
        <v>78</v>
      </c>
    </row>
    <row r="14" spans="1:59" s="95" customFormat="1" ht="14.4" thickBot="1">
      <c r="A14" s="100"/>
      <c r="B14" s="101"/>
      <c r="C14" s="101"/>
      <c r="D14" s="7" t="s">
        <v>75</v>
      </c>
      <c r="E14" s="103">
        <f>E13-1</f>
        <v>2023</v>
      </c>
      <c r="F14" s="104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12.18</v>
      </c>
      <c r="O14" s="105">
        <v>0</v>
      </c>
      <c r="P14" s="105">
        <v>0</v>
      </c>
      <c r="Q14" s="105">
        <v>0.62</v>
      </c>
      <c r="R14" s="105">
        <v>0</v>
      </c>
      <c r="S14" s="105">
        <v>0</v>
      </c>
      <c r="T14" s="105">
        <v>0</v>
      </c>
      <c r="U14" s="105">
        <v>0</v>
      </c>
      <c r="V14" s="105">
        <v>35.551000000000002</v>
      </c>
      <c r="W14" s="105">
        <v>0</v>
      </c>
      <c r="X14" s="105">
        <v>2.2109999999999999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105">
        <v>0</v>
      </c>
      <c r="AE14" s="105">
        <v>0</v>
      </c>
      <c r="AF14" s="105">
        <v>0</v>
      </c>
      <c r="AG14" s="106">
        <v>0</v>
      </c>
      <c r="AH14" s="107">
        <f t="shared" si="1"/>
        <v>50.561999999999998</v>
      </c>
      <c r="AI14" s="108"/>
      <c r="AJ14" s="108"/>
      <c r="AK14" s="108"/>
      <c r="AL14" s="109"/>
      <c r="AM14" s="110"/>
      <c r="AN14" s="587"/>
      <c r="AO14" s="587"/>
      <c r="BB14" s="111" t="s">
        <v>79</v>
      </c>
      <c r="BC14" s="112" t="s">
        <v>80</v>
      </c>
      <c r="BE14" s="98">
        <v>4</v>
      </c>
      <c r="BF14" s="98">
        <f>1+BF13</f>
        <v>2013</v>
      </c>
      <c r="BG14" s="99" t="s">
        <v>81</v>
      </c>
    </row>
    <row r="15" spans="1:59" s="95" customFormat="1" ht="14.4" thickBot="1">
      <c r="A15" s="113" t="s">
        <v>82</v>
      </c>
      <c r="B15" s="123" t="s">
        <v>83</v>
      </c>
      <c r="C15" s="123"/>
      <c r="D15" s="124"/>
      <c r="E15" s="115">
        <f>$Q$5</f>
        <v>2024</v>
      </c>
      <c r="F15" s="125">
        <f t="shared" ref="F15:AG16" si="3">F17+F19+F21+F23+F25+F27</f>
        <v>167.14400000000001</v>
      </c>
      <c r="G15" s="126">
        <f t="shared" si="3"/>
        <v>0</v>
      </c>
      <c r="H15" s="126">
        <f t="shared" si="3"/>
        <v>0</v>
      </c>
      <c r="I15" s="126">
        <f t="shared" si="3"/>
        <v>263.37900000000002</v>
      </c>
      <c r="J15" s="126">
        <f t="shared" si="3"/>
        <v>5283.0510000000004</v>
      </c>
      <c r="K15" s="126">
        <f t="shared" si="3"/>
        <v>0</v>
      </c>
      <c r="L15" s="126">
        <f t="shared" si="3"/>
        <v>3004.3440000000001</v>
      </c>
      <c r="M15" s="126">
        <f t="shared" si="3"/>
        <v>54.750999999999998</v>
      </c>
      <c r="N15" s="126">
        <f t="shared" si="3"/>
        <v>1661.4889999999998</v>
      </c>
      <c r="O15" s="126">
        <f t="shared" si="3"/>
        <v>5424.389000000001</v>
      </c>
      <c r="P15" s="126">
        <f t="shared" si="3"/>
        <v>0</v>
      </c>
      <c r="Q15" s="126">
        <f t="shared" si="3"/>
        <v>1986.1090000000002</v>
      </c>
      <c r="R15" s="126">
        <f t="shared" si="3"/>
        <v>1.7769999999999999</v>
      </c>
      <c r="S15" s="126">
        <f t="shared" si="3"/>
        <v>0</v>
      </c>
      <c r="T15" s="126">
        <f t="shared" si="3"/>
        <v>0</v>
      </c>
      <c r="U15" s="126">
        <f t="shared" si="3"/>
        <v>0</v>
      </c>
      <c r="V15" s="126">
        <f t="shared" si="3"/>
        <v>0.63800000000000001</v>
      </c>
      <c r="W15" s="126">
        <f t="shared" si="3"/>
        <v>0</v>
      </c>
      <c r="X15" s="126">
        <f t="shared" si="3"/>
        <v>9702.5769999999993</v>
      </c>
      <c r="Y15" s="126">
        <f t="shared" si="3"/>
        <v>0.34600000000000003</v>
      </c>
      <c r="Z15" s="126">
        <f t="shared" si="3"/>
        <v>0.69499999999999995</v>
      </c>
      <c r="AA15" s="126">
        <f t="shared" si="3"/>
        <v>416.81</v>
      </c>
      <c r="AB15" s="126">
        <f t="shared" si="3"/>
        <v>4.2970000000000006</v>
      </c>
      <c r="AC15" s="126">
        <f t="shared" si="3"/>
        <v>0</v>
      </c>
      <c r="AD15" s="126">
        <f t="shared" si="3"/>
        <v>0</v>
      </c>
      <c r="AE15" s="126">
        <f t="shared" si="3"/>
        <v>2E-3</v>
      </c>
      <c r="AF15" s="126">
        <f t="shared" si="3"/>
        <v>189.58499999999998</v>
      </c>
      <c r="AG15" s="127">
        <f t="shared" si="3"/>
        <v>0</v>
      </c>
      <c r="AH15" s="128">
        <f t="shared" si="1"/>
        <v>28161.383000000002</v>
      </c>
      <c r="AI15" s="129"/>
      <c r="AJ15" s="129"/>
      <c r="AK15" s="129"/>
      <c r="AL15" s="130"/>
      <c r="AM15" s="131">
        <f t="shared" si="2"/>
        <v>4.4252359074941738E-2</v>
      </c>
      <c r="AN15" s="587"/>
      <c r="AO15" s="587"/>
      <c r="BB15" s="132" t="s">
        <v>2</v>
      </c>
      <c r="BC15" s="133" t="s">
        <v>84</v>
      </c>
      <c r="BE15" s="98">
        <v>5</v>
      </c>
      <c r="BF15" s="98">
        <f>1+BF14</f>
        <v>2014</v>
      </c>
      <c r="BG15" s="99" t="s">
        <v>85</v>
      </c>
    </row>
    <row r="16" spans="1:59" s="95" customFormat="1" ht="14.4" thickBot="1">
      <c r="A16" s="134"/>
      <c r="B16" s="135"/>
      <c r="C16" s="135"/>
      <c r="D16" s="136"/>
      <c r="E16" s="103">
        <f>E15-1</f>
        <v>2023</v>
      </c>
      <c r="F16" s="137">
        <f t="shared" si="3"/>
        <v>375.173</v>
      </c>
      <c r="G16" s="138">
        <f t="shared" si="3"/>
        <v>0</v>
      </c>
      <c r="H16" s="138">
        <f t="shared" si="3"/>
        <v>7.2409999999999997</v>
      </c>
      <c r="I16" s="138">
        <f t="shared" si="3"/>
        <v>144.44800000000001</v>
      </c>
      <c r="J16" s="138">
        <f t="shared" si="3"/>
        <v>4002.3539999999998</v>
      </c>
      <c r="K16" s="138">
        <f t="shared" si="3"/>
        <v>0</v>
      </c>
      <c r="L16" s="138">
        <f t="shared" si="3"/>
        <v>3101.5970000000002</v>
      </c>
      <c r="M16" s="138">
        <f t="shared" si="3"/>
        <v>80.183999999999997</v>
      </c>
      <c r="N16" s="138">
        <f t="shared" si="3"/>
        <v>1240.0429999999999</v>
      </c>
      <c r="O16" s="138">
        <f t="shared" si="3"/>
        <v>5207.0639999999994</v>
      </c>
      <c r="P16" s="138">
        <f t="shared" si="3"/>
        <v>0</v>
      </c>
      <c r="Q16" s="138">
        <f t="shared" si="3"/>
        <v>1988.9120000000003</v>
      </c>
      <c r="R16" s="138">
        <f t="shared" si="3"/>
        <v>0</v>
      </c>
      <c r="S16" s="138">
        <f t="shared" si="3"/>
        <v>0</v>
      </c>
      <c r="T16" s="138">
        <f t="shared" si="3"/>
        <v>0</v>
      </c>
      <c r="U16" s="138">
        <f t="shared" si="3"/>
        <v>0.68500000000000005</v>
      </c>
      <c r="V16" s="138">
        <f t="shared" si="3"/>
        <v>0</v>
      </c>
      <c r="W16" s="138">
        <f t="shared" si="3"/>
        <v>0</v>
      </c>
      <c r="X16" s="138">
        <f t="shared" si="3"/>
        <v>10366.548000000001</v>
      </c>
      <c r="Y16" s="138">
        <f t="shared" si="3"/>
        <v>0</v>
      </c>
      <c r="Z16" s="138">
        <f t="shared" si="3"/>
        <v>0.60199999999999998</v>
      </c>
      <c r="AA16" s="138">
        <f t="shared" si="3"/>
        <v>243.59299999999999</v>
      </c>
      <c r="AB16" s="138">
        <f t="shared" si="3"/>
        <v>6.5329999999999995</v>
      </c>
      <c r="AC16" s="138">
        <f t="shared" si="3"/>
        <v>0</v>
      </c>
      <c r="AD16" s="138">
        <f t="shared" si="3"/>
        <v>0</v>
      </c>
      <c r="AE16" s="138">
        <f t="shared" si="3"/>
        <v>0.6</v>
      </c>
      <c r="AF16" s="138">
        <f t="shared" si="3"/>
        <v>202.40899999999999</v>
      </c>
      <c r="AG16" s="139">
        <f t="shared" si="3"/>
        <v>0</v>
      </c>
      <c r="AH16" s="140">
        <f t="shared" si="1"/>
        <v>26967.985999999997</v>
      </c>
      <c r="AI16" s="141"/>
      <c r="AJ16" s="141"/>
      <c r="AK16" s="141"/>
      <c r="AL16" s="142"/>
      <c r="AM16" s="143"/>
      <c r="AN16" s="587"/>
      <c r="AO16" s="587"/>
      <c r="BB16" s="96" t="s">
        <v>86</v>
      </c>
      <c r="BC16" s="97">
        <f>VLOOKUP($K$5,$BB$17:$BC$18,2,0)</f>
        <v>1</v>
      </c>
      <c r="BE16" s="98">
        <v>6</v>
      </c>
      <c r="BF16" s="98">
        <f>1+BF15</f>
        <v>2015</v>
      </c>
      <c r="BG16" s="99" t="s">
        <v>87</v>
      </c>
    </row>
    <row r="17" spans="1:60" ht="14.4" hidden="1" outlineLevel="1" thickBot="1">
      <c r="A17" s="144"/>
      <c r="B17" s="145" t="s">
        <v>88</v>
      </c>
      <c r="C17" s="146" t="s">
        <v>89</v>
      </c>
      <c r="D17" s="147" t="s">
        <v>90</v>
      </c>
      <c r="E17" s="148">
        <f>$Q$5</f>
        <v>2024</v>
      </c>
      <c r="F17" s="149">
        <v>0</v>
      </c>
      <c r="G17" s="150">
        <v>0</v>
      </c>
      <c r="H17" s="150">
        <v>0</v>
      </c>
      <c r="I17" s="150">
        <v>0</v>
      </c>
      <c r="J17" s="150">
        <v>0</v>
      </c>
      <c r="K17" s="150">
        <v>0</v>
      </c>
      <c r="L17" s="150">
        <v>433.83299999999997</v>
      </c>
      <c r="M17" s="150">
        <v>0</v>
      </c>
      <c r="N17" s="150">
        <v>0</v>
      </c>
      <c r="O17" s="150">
        <v>1985.672</v>
      </c>
      <c r="P17" s="150">
        <v>0</v>
      </c>
      <c r="Q17" s="150">
        <v>0</v>
      </c>
      <c r="R17" s="150">
        <v>0</v>
      </c>
      <c r="S17" s="150">
        <v>0</v>
      </c>
      <c r="T17" s="150">
        <v>0</v>
      </c>
      <c r="U17" s="150">
        <v>0</v>
      </c>
      <c r="V17" s="150">
        <v>0</v>
      </c>
      <c r="W17" s="150">
        <v>0</v>
      </c>
      <c r="X17" s="150">
        <v>29.102</v>
      </c>
      <c r="Y17" s="150">
        <v>0</v>
      </c>
      <c r="Z17" s="150">
        <v>0</v>
      </c>
      <c r="AA17" s="150">
        <v>0</v>
      </c>
      <c r="AB17" s="150">
        <v>0</v>
      </c>
      <c r="AC17" s="150">
        <v>0</v>
      </c>
      <c r="AD17" s="150">
        <v>0</v>
      </c>
      <c r="AE17" s="150">
        <v>2E-3</v>
      </c>
      <c r="AF17" s="150">
        <v>5.2999999999999999E-2</v>
      </c>
      <c r="AG17" s="151">
        <v>0</v>
      </c>
      <c r="AH17" s="152">
        <f t="shared" si="1"/>
        <v>2448.6619999999998</v>
      </c>
      <c r="AI17" s="153"/>
      <c r="AJ17" s="153"/>
      <c r="AK17" s="153"/>
      <c r="AL17" s="154"/>
      <c r="AM17" s="155">
        <f t="shared" si="2"/>
        <v>-0.14200348291653986</v>
      </c>
      <c r="AN17" s="8"/>
      <c r="AO17" s="8"/>
      <c r="BA17"/>
      <c r="BB17" s="111" t="s">
        <v>91</v>
      </c>
      <c r="BC17" s="112">
        <v>1</v>
      </c>
      <c r="BE17" s="98">
        <v>7</v>
      </c>
      <c r="BF17" s="98">
        <f t="shared" ref="BF17:BF28" si="4">1+BF16</f>
        <v>2016</v>
      </c>
      <c r="BG17" s="99" t="s">
        <v>92</v>
      </c>
    </row>
    <row r="18" spans="1:60" ht="14.4" hidden="1" outlineLevel="1" thickBot="1">
      <c r="A18" s="144"/>
      <c r="B18" s="156"/>
      <c r="C18" s="157"/>
      <c r="D18" s="136" t="s">
        <v>90</v>
      </c>
      <c r="E18" s="158">
        <f>E17-1</f>
        <v>2023</v>
      </c>
      <c r="F18" s="159">
        <v>0</v>
      </c>
      <c r="G18" s="160">
        <v>0</v>
      </c>
      <c r="H18" s="160">
        <v>0</v>
      </c>
      <c r="I18" s="160">
        <v>0</v>
      </c>
      <c r="J18" s="160">
        <v>0</v>
      </c>
      <c r="K18" s="160">
        <v>0</v>
      </c>
      <c r="L18" s="160">
        <v>586.51</v>
      </c>
      <c r="M18" s="160">
        <v>0</v>
      </c>
      <c r="N18" s="160">
        <v>0</v>
      </c>
      <c r="O18" s="160">
        <v>2159.6350000000002</v>
      </c>
      <c r="P18" s="160">
        <v>0</v>
      </c>
      <c r="Q18" s="160">
        <v>0</v>
      </c>
      <c r="R18" s="160">
        <v>0</v>
      </c>
      <c r="S18" s="160">
        <v>0</v>
      </c>
      <c r="T18" s="160">
        <v>0</v>
      </c>
      <c r="U18" s="160">
        <v>0</v>
      </c>
      <c r="V18" s="160">
        <v>0</v>
      </c>
      <c r="W18" s="160">
        <v>0</v>
      </c>
      <c r="X18" s="160">
        <v>107.785</v>
      </c>
      <c r="Y18" s="160">
        <v>0</v>
      </c>
      <c r="Z18" s="160">
        <v>0</v>
      </c>
      <c r="AA18" s="160">
        <v>0</v>
      </c>
      <c r="AB18" s="160">
        <v>0</v>
      </c>
      <c r="AC18" s="160">
        <v>0</v>
      </c>
      <c r="AD18" s="160">
        <v>0</v>
      </c>
      <c r="AE18" s="160">
        <v>0</v>
      </c>
      <c r="AF18" s="160">
        <v>0</v>
      </c>
      <c r="AG18" s="161">
        <v>0</v>
      </c>
      <c r="AH18" s="162">
        <f t="shared" si="1"/>
        <v>2853.9300000000003</v>
      </c>
      <c r="AI18" s="163"/>
      <c r="AJ18" s="163"/>
      <c r="AK18" s="163"/>
      <c r="AL18" s="164"/>
      <c r="AM18" s="165"/>
      <c r="AN18" s="8"/>
      <c r="AO18" s="8"/>
      <c r="BA18"/>
      <c r="BB18" s="132" t="s">
        <v>5</v>
      </c>
      <c r="BC18" s="166">
        <v>2</v>
      </c>
      <c r="BE18" s="98">
        <v>8</v>
      </c>
      <c r="BF18" s="98">
        <f t="shared" si="4"/>
        <v>2017</v>
      </c>
      <c r="BG18" s="99" t="s">
        <v>93</v>
      </c>
    </row>
    <row r="19" spans="1:60" ht="14.4" hidden="1" outlineLevel="1" thickBot="1">
      <c r="A19" s="144"/>
      <c r="B19" s="145" t="s">
        <v>94</v>
      </c>
      <c r="C19" s="146" t="s">
        <v>95</v>
      </c>
      <c r="D19" s="147" t="s">
        <v>96</v>
      </c>
      <c r="E19" s="148">
        <f>$Q$5</f>
        <v>2024</v>
      </c>
      <c r="F19" s="149">
        <v>0</v>
      </c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567.6579999999999</v>
      </c>
      <c r="M19" s="150">
        <v>0</v>
      </c>
      <c r="N19" s="150">
        <v>0</v>
      </c>
      <c r="O19" s="150">
        <v>399.91300000000001</v>
      </c>
      <c r="P19" s="150">
        <v>0</v>
      </c>
      <c r="Q19" s="150">
        <v>0.55300000000000005</v>
      </c>
      <c r="R19" s="150">
        <v>0</v>
      </c>
      <c r="S19" s="150">
        <v>0</v>
      </c>
      <c r="T19" s="150">
        <v>0</v>
      </c>
      <c r="U19" s="150">
        <v>0</v>
      </c>
      <c r="V19" s="150">
        <v>0</v>
      </c>
      <c r="W19" s="150">
        <v>0</v>
      </c>
      <c r="X19" s="150">
        <v>3.2030000000000003</v>
      </c>
      <c r="Y19" s="150">
        <v>0</v>
      </c>
      <c r="Z19" s="150">
        <v>0</v>
      </c>
      <c r="AA19" s="150">
        <v>0</v>
      </c>
      <c r="AB19" s="150">
        <v>0</v>
      </c>
      <c r="AC19" s="150">
        <v>0</v>
      </c>
      <c r="AD19" s="150">
        <v>0</v>
      </c>
      <c r="AE19" s="150">
        <v>0</v>
      </c>
      <c r="AF19" s="150">
        <v>0</v>
      </c>
      <c r="AG19" s="151">
        <v>0</v>
      </c>
      <c r="AH19" s="152">
        <f t="shared" si="1"/>
        <v>971.32699999999988</v>
      </c>
      <c r="AI19" s="153"/>
      <c r="AJ19" s="153"/>
      <c r="AK19" s="153"/>
      <c r="AL19" s="154"/>
      <c r="AM19" s="155">
        <f t="shared" si="2"/>
        <v>8.7180181702794846E-2</v>
      </c>
      <c r="AN19" s="8"/>
      <c r="AO19" s="8"/>
      <c r="BA19"/>
      <c r="BB19" s="96" t="s">
        <v>97</v>
      </c>
      <c r="BC19" s="97">
        <f>VLOOKUP($K$6,$BB$20:$BC$21,2,0)</f>
        <v>8</v>
      </c>
      <c r="BE19" s="98">
        <v>9</v>
      </c>
      <c r="BF19" s="98">
        <f t="shared" si="4"/>
        <v>2018</v>
      </c>
      <c r="BG19" s="99" t="s">
        <v>98</v>
      </c>
    </row>
    <row r="20" spans="1:60" ht="14.4" hidden="1" outlineLevel="1" thickBot="1">
      <c r="A20" s="144"/>
      <c r="B20" s="156"/>
      <c r="C20" s="157"/>
      <c r="D20" s="136" t="s">
        <v>96</v>
      </c>
      <c r="E20" s="158">
        <f>E19-1</f>
        <v>2023</v>
      </c>
      <c r="F20" s="159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458.13499999999999</v>
      </c>
      <c r="M20" s="160">
        <v>0</v>
      </c>
      <c r="N20" s="160">
        <v>0</v>
      </c>
      <c r="O20" s="160">
        <v>432.72199999999998</v>
      </c>
      <c r="P20" s="160">
        <v>0</v>
      </c>
      <c r="Q20" s="160">
        <v>0.56699999999999995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2.0129999999999999</v>
      </c>
      <c r="Y20" s="160">
        <v>0</v>
      </c>
      <c r="Z20" s="160">
        <v>0</v>
      </c>
      <c r="AA20" s="160">
        <v>0</v>
      </c>
      <c r="AB20" s="160">
        <v>0</v>
      </c>
      <c r="AC20" s="160">
        <v>0</v>
      </c>
      <c r="AD20" s="160">
        <v>0</v>
      </c>
      <c r="AE20" s="160">
        <v>0</v>
      </c>
      <c r="AF20" s="160">
        <v>0</v>
      </c>
      <c r="AG20" s="161">
        <v>0</v>
      </c>
      <c r="AH20" s="162">
        <f t="shared" si="1"/>
        <v>893.43700000000001</v>
      </c>
      <c r="AI20" s="163"/>
      <c r="AJ20" s="163"/>
      <c r="AK20" s="163"/>
      <c r="AL20" s="164"/>
      <c r="AM20" s="165"/>
      <c r="AN20" s="8"/>
      <c r="AO20" s="8"/>
      <c r="BA20"/>
      <c r="BB20" s="111" t="s">
        <v>99</v>
      </c>
      <c r="BC20" s="112">
        <v>8</v>
      </c>
      <c r="BE20" s="98">
        <v>10</v>
      </c>
      <c r="BF20" s="98">
        <f t="shared" si="4"/>
        <v>2019</v>
      </c>
      <c r="BG20" s="99" t="s">
        <v>100</v>
      </c>
    </row>
    <row r="21" spans="1:60" ht="14.4" hidden="1" outlineLevel="1" thickBot="1">
      <c r="A21" s="144"/>
      <c r="B21" s="145" t="s">
        <v>101</v>
      </c>
      <c r="C21" s="146" t="s">
        <v>102</v>
      </c>
      <c r="D21" s="147" t="s">
        <v>103</v>
      </c>
      <c r="E21" s="148">
        <f>$Q$5</f>
        <v>2024</v>
      </c>
      <c r="F21" s="149">
        <v>0</v>
      </c>
      <c r="G21" s="150">
        <v>0</v>
      </c>
      <c r="H21" s="150">
        <v>0</v>
      </c>
      <c r="I21" s="150">
        <v>0</v>
      </c>
      <c r="J21" s="150">
        <v>0</v>
      </c>
      <c r="K21" s="150">
        <v>0</v>
      </c>
      <c r="L21" s="150">
        <v>2E-3</v>
      </c>
      <c r="M21" s="150">
        <v>0</v>
      </c>
      <c r="N21" s="150">
        <v>0</v>
      </c>
      <c r="O21" s="150">
        <v>31.786000000000001</v>
      </c>
      <c r="P21" s="150">
        <v>0</v>
      </c>
      <c r="Q21" s="150">
        <v>2.9129999999999998</v>
      </c>
      <c r="R21" s="150">
        <v>0</v>
      </c>
      <c r="S21" s="150">
        <v>0</v>
      </c>
      <c r="T21" s="150">
        <v>0</v>
      </c>
      <c r="U21" s="150">
        <v>0</v>
      </c>
      <c r="V21" s="150">
        <v>0</v>
      </c>
      <c r="W21" s="150">
        <v>0</v>
      </c>
      <c r="X21" s="150">
        <v>1E-3</v>
      </c>
      <c r="Y21" s="150">
        <v>0</v>
      </c>
      <c r="Z21" s="150">
        <v>0</v>
      </c>
      <c r="AA21" s="150">
        <v>0</v>
      </c>
      <c r="AB21" s="150">
        <v>0</v>
      </c>
      <c r="AC21" s="150">
        <v>0</v>
      </c>
      <c r="AD21" s="150">
        <v>0</v>
      </c>
      <c r="AE21" s="150">
        <v>0</v>
      </c>
      <c r="AF21" s="150">
        <v>0</v>
      </c>
      <c r="AG21" s="151">
        <v>0</v>
      </c>
      <c r="AH21" s="152">
        <f t="shared" si="1"/>
        <v>34.701999999999998</v>
      </c>
      <c r="AI21" s="153"/>
      <c r="AJ21" s="153"/>
      <c r="AK21" s="153"/>
      <c r="AL21" s="154"/>
      <c r="AM21" s="155">
        <f t="shared" si="2"/>
        <v>0.3102510855201055</v>
      </c>
      <c r="AN21" s="8"/>
      <c r="AO21" s="8"/>
      <c r="BA21"/>
      <c r="BB21" s="132" t="s">
        <v>8</v>
      </c>
      <c r="BC21" s="166">
        <v>9</v>
      </c>
      <c r="BE21" s="98">
        <v>11</v>
      </c>
      <c r="BF21" s="98">
        <f t="shared" si="4"/>
        <v>2020</v>
      </c>
      <c r="BG21" s="99" t="s">
        <v>104</v>
      </c>
    </row>
    <row r="22" spans="1:60" ht="14.4" hidden="1" outlineLevel="1" thickBot="1">
      <c r="A22" s="144"/>
      <c r="B22" s="156"/>
      <c r="C22" s="157"/>
      <c r="D22" s="136" t="s">
        <v>103</v>
      </c>
      <c r="E22" s="158">
        <f>E21-1</f>
        <v>2023</v>
      </c>
      <c r="F22" s="159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7.6999999999999999E-2</v>
      </c>
      <c r="M22" s="160">
        <v>0</v>
      </c>
      <c r="N22" s="160">
        <v>0</v>
      </c>
      <c r="O22" s="160">
        <v>26.384</v>
      </c>
      <c r="P22" s="160">
        <v>0</v>
      </c>
      <c r="Q22" s="160">
        <v>0</v>
      </c>
      <c r="R22" s="160">
        <v>0</v>
      </c>
      <c r="S22" s="160">
        <v>0</v>
      </c>
      <c r="T22" s="160">
        <v>0</v>
      </c>
      <c r="U22" s="160">
        <v>0</v>
      </c>
      <c r="V22" s="160">
        <v>0</v>
      </c>
      <c r="W22" s="160">
        <v>0</v>
      </c>
      <c r="X22" s="160">
        <v>0</v>
      </c>
      <c r="Y22" s="160">
        <v>0</v>
      </c>
      <c r="Z22" s="160">
        <v>0</v>
      </c>
      <c r="AA22" s="160">
        <v>0</v>
      </c>
      <c r="AB22" s="160">
        <v>0</v>
      </c>
      <c r="AC22" s="160">
        <v>0</v>
      </c>
      <c r="AD22" s="160">
        <v>0</v>
      </c>
      <c r="AE22" s="160">
        <v>0</v>
      </c>
      <c r="AF22" s="160">
        <v>2.4E-2</v>
      </c>
      <c r="AG22" s="161">
        <v>0</v>
      </c>
      <c r="AH22" s="162">
        <f t="shared" si="1"/>
        <v>26.485000000000003</v>
      </c>
      <c r="AI22" s="163"/>
      <c r="AJ22" s="163"/>
      <c r="AK22" s="163"/>
      <c r="AL22" s="164"/>
      <c r="AM22" s="165"/>
      <c r="AN22" s="8"/>
      <c r="AO22" s="8"/>
      <c r="BA22"/>
      <c r="BC22" s="167"/>
      <c r="BE22" s="98">
        <v>12</v>
      </c>
      <c r="BF22" s="98">
        <f t="shared" si="4"/>
        <v>2021</v>
      </c>
      <c r="BG22" s="99" t="s">
        <v>105</v>
      </c>
    </row>
    <row r="23" spans="1:60" ht="14.4" hidden="1" outlineLevel="1" thickBot="1">
      <c r="A23" s="144"/>
      <c r="B23" s="145" t="s">
        <v>106</v>
      </c>
      <c r="C23" s="146" t="s">
        <v>107</v>
      </c>
      <c r="D23" s="147" t="s">
        <v>108</v>
      </c>
      <c r="E23" s="148">
        <f>$Q$5</f>
        <v>2024</v>
      </c>
      <c r="F23" s="149">
        <v>0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0.38</v>
      </c>
      <c r="M23" s="150">
        <v>0</v>
      </c>
      <c r="N23" s="150">
        <v>1.149</v>
      </c>
      <c r="O23" s="150">
        <v>8.5470000000000006</v>
      </c>
      <c r="P23" s="150">
        <v>0</v>
      </c>
      <c r="Q23" s="150">
        <v>32.438000000000002</v>
      </c>
      <c r="R23" s="150">
        <v>0</v>
      </c>
      <c r="S23" s="150">
        <v>0</v>
      </c>
      <c r="T23" s="150">
        <v>0</v>
      </c>
      <c r="U23" s="150">
        <v>0</v>
      </c>
      <c r="V23" s="150">
        <v>0</v>
      </c>
      <c r="W23" s="150">
        <v>0</v>
      </c>
      <c r="X23" s="150">
        <v>167.411</v>
      </c>
      <c r="Y23" s="150">
        <v>0</v>
      </c>
      <c r="Z23" s="150">
        <v>0</v>
      </c>
      <c r="AA23" s="150">
        <v>2.9980000000000002</v>
      </c>
      <c r="AB23" s="150">
        <v>0</v>
      </c>
      <c r="AC23" s="150">
        <v>0</v>
      </c>
      <c r="AD23" s="150">
        <v>0</v>
      </c>
      <c r="AE23" s="150">
        <v>0</v>
      </c>
      <c r="AF23" s="150">
        <v>0</v>
      </c>
      <c r="AG23" s="151">
        <v>0</v>
      </c>
      <c r="AH23" s="152">
        <f t="shared" si="1"/>
        <v>212.923</v>
      </c>
      <c r="AI23" s="153"/>
      <c r="AJ23" s="153"/>
      <c r="AK23" s="153"/>
      <c r="AL23" s="154"/>
      <c r="AM23" s="155">
        <f t="shared" si="2"/>
        <v>-4.0182656635277203E-2</v>
      </c>
      <c r="AN23" s="8"/>
      <c r="AO23" s="8"/>
      <c r="BA23"/>
      <c r="BC23" s="167"/>
      <c r="BF23" s="98">
        <f t="shared" si="4"/>
        <v>2022</v>
      </c>
    </row>
    <row r="24" spans="1:60" ht="14.4" hidden="1" outlineLevel="1" thickBot="1">
      <c r="A24" s="144"/>
      <c r="B24" s="156"/>
      <c r="C24" s="157"/>
      <c r="D24" s="136" t="s">
        <v>108</v>
      </c>
      <c r="E24" s="158">
        <f>E23-1</f>
        <v>2023</v>
      </c>
      <c r="F24" s="159">
        <v>0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160">
        <v>1.1060000000000001</v>
      </c>
      <c r="M24" s="160">
        <v>0</v>
      </c>
      <c r="N24" s="160">
        <v>2.3340000000000001</v>
      </c>
      <c r="O24" s="160">
        <v>15.565999999999999</v>
      </c>
      <c r="P24" s="160">
        <v>0</v>
      </c>
      <c r="Q24" s="160">
        <v>52.737000000000002</v>
      </c>
      <c r="R24" s="160">
        <v>0</v>
      </c>
      <c r="S24" s="160">
        <v>0</v>
      </c>
      <c r="T24" s="160">
        <v>0</v>
      </c>
      <c r="U24" s="160">
        <v>0</v>
      </c>
      <c r="V24" s="160">
        <v>0</v>
      </c>
      <c r="W24" s="160">
        <v>0</v>
      </c>
      <c r="X24" s="160">
        <v>148.19</v>
      </c>
      <c r="Y24" s="160">
        <v>0</v>
      </c>
      <c r="Z24" s="160">
        <v>0</v>
      </c>
      <c r="AA24" s="160">
        <v>1.9039999999999999</v>
      </c>
      <c r="AB24" s="160">
        <v>0</v>
      </c>
      <c r="AC24" s="160">
        <v>0</v>
      </c>
      <c r="AD24" s="160">
        <v>0</v>
      </c>
      <c r="AE24" s="160">
        <v>0</v>
      </c>
      <c r="AF24" s="160">
        <v>0</v>
      </c>
      <c r="AG24" s="161">
        <v>0</v>
      </c>
      <c r="AH24" s="162">
        <f t="shared" si="1"/>
        <v>221.83699999999999</v>
      </c>
      <c r="AI24" s="163"/>
      <c r="AJ24" s="163"/>
      <c r="AK24" s="163"/>
      <c r="AL24" s="164"/>
      <c r="AM24" s="165"/>
      <c r="AN24" s="8"/>
      <c r="AO24" s="8"/>
      <c r="BA24"/>
      <c r="BC24" s="167"/>
      <c r="BF24" s="98">
        <f t="shared" si="4"/>
        <v>2023</v>
      </c>
    </row>
    <row r="25" spans="1:60" ht="14.4" hidden="1" outlineLevel="1" thickBot="1">
      <c r="A25" s="144"/>
      <c r="B25" s="145" t="s">
        <v>109</v>
      </c>
      <c r="C25" s="146" t="s">
        <v>110</v>
      </c>
      <c r="D25" s="147" t="s">
        <v>111</v>
      </c>
      <c r="E25" s="148">
        <f>$Q$5</f>
        <v>2024</v>
      </c>
      <c r="F25" s="149">
        <v>13.245000000000001</v>
      </c>
      <c r="G25" s="150">
        <v>0</v>
      </c>
      <c r="H25" s="150">
        <v>0</v>
      </c>
      <c r="I25" s="150">
        <v>3.6820000000000004</v>
      </c>
      <c r="J25" s="150">
        <v>11.942</v>
      </c>
      <c r="K25" s="150">
        <v>0</v>
      </c>
      <c r="L25" s="150">
        <v>22.82</v>
      </c>
      <c r="M25" s="150">
        <v>0</v>
      </c>
      <c r="N25" s="150">
        <v>3.7210000000000001</v>
      </c>
      <c r="O25" s="150">
        <v>512.74599999999998</v>
      </c>
      <c r="P25" s="150">
        <v>0</v>
      </c>
      <c r="Q25" s="150">
        <v>87.313999999999993</v>
      </c>
      <c r="R25" s="150">
        <v>0</v>
      </c>
      <c r="S25" s="150">
        <v>0</v>
      </c>
      <c r="T25" s="150">
        <v>0</v>
      </c>
      <c r="U25" s="150">
        <v>0</v>
      </c>
      <c r="V25" s="150">
        <v>0</v>
      </c>
      <c r="W25" s="150">
        <v>0</v>
      </c>
      <c r="X25" s="150">
        <v>164.601</v>
      </c>
      <c r="Y25" s="150">
        <v>0</v>
      </c>
      <c r="Z25" s="150">
        <v>0</v>
      </c>
      <c r="AA25" s="150">
        <v>0</v>
      </c>
      <c r="AB25" s="150">
        <v>0</v>
      </c>
      <c r="AC25" s="150">
        <v>0</v>
      </c>
      <c r="AD25" s="150">
        <v>0</v>
      </c>
      <c r="AE25" s="150">
        <v>0</v>
      </c>
      <c r="AF25" s="150">
        <v>0</v>
      </c>
      <c r="AG25" s="151">
        <v>0</v>
      </c>
      <c r="AH25" s="152">
        <f t="shared" si="1"/>
        <v>820.07099999999991</v>
      </c>
      <c r="AI25" s="153"/>
      <c r="AJ25" s="153"/>
      <c r="AK25" s="153"/>
      <c r="AL25" s="154"/>
      <c r="AM25" s="155">
        <f t="shared" si="2"/>
        <v>-3.4740450054497218E-2</v>
      </c>
      <c r="AN25" s="8"/>
      <c r="AO25" s="8"/>
      <c r="BA25"/>
      <c r="BC25" s="167"/>
      <c r="BF25" s="98">
        <f t="shared" si="4"/>
        <v>2024</v>
      </c>
      <c r="BH25" s="168"/>
    </row>
    <row r="26" spans="1:60" ht="14.4" hidden="1" outlineLevel="1" thickBot="1">
      <c r="A26" s="144"/>
      <c r="B26" s="156"/>
      <c r="C26" s="157"/>
      <c r="D26" s="136" t="s">
        <v>111</v>
      </c>
      <c r="E26" s="158">
        <f>E25-1</f>
        <v>2023</v>
      </c>
      <c r="F26" s="159">
        <v>26.778000000000002</v>
      </c>
      <c r="G26" s="160">
        <v>0</v>
      </c>
      <c r="H26" s="160">
        <v>0.73699999999999999</v>
      </c>
      <c r="I26" s="160">
        <v>1.655</v>
      </c>
      <c r="J26" s="160">
        <v>14.264000000000001</v>
      </c>
      <c r="K26" s="160">
        <v>0</v>
      </c>
      <c r="L26" s="160">
        <v>35.600999999999999</v>
      </c>
      <c r="M26" s="160">
        <v>0</v>
      </c>
      <c r="N26" s="160">
        <v>6.07</v>
      </c>
      <c r="O26" s="160">
        <v>513.678</v>
      </c>
      <c r="P26" s="160">
        <v>0</v>
      </c>
      <c r="Q26" s="160">
        <v>65.912999999999997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184.08699999999999</v>
      </c>
      <c r="Y26" s="160">
        <v>0</v>
      </c>
      <c r="Z26" s="160">
        <v>0</v>
      </c>
      <c r="AA26" s="160">
        <v>0.80300000000000005</v>
      </c>
      <c r="AB26" s="160">
        <v>0</v>
      </c>
      <c r="AC26" s="160">
        <v>0</v>
      </c>
      <c r="AD26" s="160">
        <v>0</v>
      </c>
      <c r="AE26" s="160">
        <v>0</v>
      </c>
      <c r="AF26" s="160">
        <v>0</v>
      </c>
      <c r="AG26" s="161">
        <v>0</v>
      </c>
      <c r="AH26" s="162">
        <f t="shared" si="1"/>
        <v>849.58600000000001</v>
      </c>
      <c r="AI26" s="163"/>
      <c r="AJ26" s="163"/>
      <c r="AK26" s="163"/>
      <c r="AL26" s="164"/>
      <c r="AM26" s="165"/>
      <c r="AN26" s="8"/>
      <c r="AO26" s="8"/>
      <c r="BA26"/>
      <c r="BC26" s="167"/>
      <c r="BF26" s="98">
        <f t="shared" si="4"/>
        <v>2025</v>
      </c>
    </row>
    <row r="27" spans="1:60" ht="14.4" hidden="1" outlineLevel="1" thickBot="1">
      <c r="A27" s="144"/>
      <c r="B27" s="145" t="s">
        <v>112</v>
      </c>
      <c r="C27" s="146" t="s">
        <v>113</v>
      </c>
      <c r="D27" s="147" t="s">
        <v>114</v>
      </c>
      <c r="E27" s="148">
        <f>$Q$5</f>
        <v>2024</v>
      </c>
      <c r="F27" s="149">
        <v>153.899</v>
      </c>
      <c r="G27" s="150">
        <v>0</v>
      </c>
      <c r="H27" s="150">
        <v>0</v>
      </c>
      <c r="I27" s="150">
        <v>259.697</v>
      </c>
      <c r="J27" s="150">
        <v>5271.1090000000004</v>
      </c>
      <c r="K27" s="150">
        <v>0</v>
      </c>
      <c r="L27" s="150">
        <v>1979.6510000000001</v>
      </c>
      <c r="M27" s="150">
        <v>54.750999999999998</v>
      </c>
      <c r="N27" s="150">
        <v>1656.6189999999999</v>
      </c>
      <c r="O27" s="150">
        <v>2485.7250000000004</v>
      </c>
      <c r="P27" s="150">
        <v>0</v>
      </c>
      <c r="Q27" s="150">
        <v>1862.8910000000001</v>
      </c>
      <c r="R27" s="150">
        <v>1.7769999999999999</v>
      </c>
      <c r="S27" s="150">
        <v>0</v>
      </c>
      <c r="T27" s="150">
        <v>0</v>
      </c>
      <c r="U27" s="150">
        <v>0</v>
      </c>
      <c r="V27" s="150">
        <v>0.63800000000000001</v>
      </c>
      <c r="W27" s="150">
        <v>0</v>
      </c>
      <c r="X27" s="150">
        <v>9338.259</v>
      </c>
      <c r="Y27" s="150">
        <v>0.34600000000000003</v>
      </c>
      <c r="Z27" s="150">
        <v>0.69499999999999995</v>
      </c>
      <c r="AA27" s="150">
        <v>413.81200000000001</v>
      </c>
      <c r="AB27" s="150">
        <v>4.2970000000000006</v>
      </c>
      <c r="AC27" s="150">
        <v>0</v>
      </c>
      <c r="AD27" s="150">
        <v>0</v>
      </c>
      <c r="AE27" s="150">
        <v>0</v>
      </c>
      <c r="AF27" s="150">
        <v>189.53199999999998</v>
      </c>
      <c r="AG27" s="151">
        <v>0</v>
      </c>
      <c r="AH27" s="152">
        <f t="shared" si="1"/>
        <v>23673.698000000004</v>
      </c>
      <c r="AI27" s="153"/>
      <c r="AJ27" s="153"/>
      <c r="AK27" s="153"/>
      <c r="AL27" s="154"/>
      <c r="AM27" s="155">
        <f t="shared" si="2"/>
        <v>7.0108360589261176E-2</v>
      </c>
      <c r="AN27" s="8"/>
      <c r="AO27" s="8"/>
      <c r="BA27"/>
      <c r="BC27" s="167"/>
      <c r="BF27" s="98">
        <f t="shared" si="4"/>
        <v>2026</v>
      </c>
    </row>
    <row r="28" spans="1:60" ht="14.4" hidden="1" outlineLevel="1" thickBot="1">
      <c r="A28" s="169"/>
      <c r="B28" s="156"/>
      <c r="C28" s="157"/>
      <c r="D28" s="136" t="s">
        <v>114</v>
      </c>
      <c r="E28" s="158">
        <f>E27-1</f>
        <v>2023</v>
      </c>
      <c r="F28" s="170">
        <v>348.39499999999998</v>
      </c>
      <c r="G28" s="171">
        <v>0</v>
      </c>
      <c r="H28" s="171">
        <v>6.5039999999999996</v>
      </c>
      <c r="I28" s="171">
        <v>142.79300000000001</v>
      </c>
      <c r="J28" s="171">
        <v>3988.0899999999997</v>
      </c>
      <c r="K28" s="171">
        <v>0</v>
      </c>
      <c r="L28" s="171">
        <v>2020.1680000000001</v>
      </c>
      <c r="M28" s="171">
        <v>80.183999999999997</v>
      </c>
      <c r="N28" s="171">
        <v>1231.6389999999999</v>
      </c>
      <c r="O28" s="171">
        <v>2059.0789999999997</v>
      </c>
      <c r="P28" s="171">
        <v>0</v>
      </c>
      <c r="Q28" s="171">
        <v>1869.6950000000002</v>
      </c>
      <c r="R28" s="171">
        <v>0</v>
      </c>
      <c r="S28" s="171">
        <v>0</v>
      </c>
      <c r="T28" s="171">
        <v>0</v>
      </c>
      <c r="U28" s="171">
        <v>0.68500000000000005</v>
      </c>
      <c r="V28" s="171">
        <v>0</v>
      </c>
      <c r="W28" s="171">
        <v>0</v>
      </c>
      <c r="X28" s="171">
        <v>9924.473</v>
      </c>
      <c r="Y28" s="171">
        <v>0</v>
      </c>
      <c r="Z28" s="171">
        <v>0.60199999999999998</v>
      </c>
      <c r="AA28" s="171">
        <v>240.886</v>
      </c>
      <c r="AB28" s="171">
        <v>6.5329999999999995</v>
      </c>
      <c r="AC28" s="171">
        <v>0</v>
      </c>
      <c r="AD28" s="171">
        <v>0</v>
      </c>
      <c r="AE28" s="171">
        <v>0.6</v>
      </c>
      <c r="AF28" s="171">
        <v>202.38499999999999</v>
      </c>
      <c r="AG28" s="172">
        <v>0</v>
      </c>
      <c r="AH28" s="162">
        <f t="shared" si="1"/>
        <v>22122.710999999992</v>
      </c>
      <c r="AI28" s="163"/>
      <c r="AJ28" s="163"/>
      <c r="AK28" s="163"/>
      <c r="AL28" s="164"/>
      <c r="AM28" s="165"/>
      <c r="AN28" s="8"/>
      <c r="AO28" s="8"/>
      <c r="BA28"/>
      <c r="BC28" s="167"/>
      <c r="BF28" s="98">
        <f t="shared" si="4"/>
        <v>2027</v>
      </c>
    </row>
    <row r="29" spans="1:60" s="95" customFormat="1" ht="13.8" collapsed="1">
      <c r="A29" s="173" t="s">
        <v>115</v>
      </c>
      <c r="B29" s="123" t="s">
        <v>116</v>
      </c>
      <c r="C29" s="123"/>
      <c r="D29" s="124"/>
      <c r="E29" s="174">
        <f>$Q$5</f>
        <v>2024</v>
      </c>
      <c r="F29" s="125">
        <f t="shared" ref="F29:AG30" si="5">F31+F33+F35+F37+F39+F41+F43+F45</f>
        <v>37.097000000000001</v>
      </c>
      <c r="G29" s="126">
        <f t="shared" si="5"/>
        <v>0</v>
      </c>
      <c r="H29" s="126">
        <f t="shared" si="5"/>
        <v>84.1</v>
      </c>
      <c r="I29" s="126">
        <f t="shared" si="5"/>
        <v>39.349000000000004</v>
      </c>
      <c r="J29" s="126">
        <f t="shared" si="5"/>
        <v>560.42700000000002</v>
      </c>
      <c r="K29" s="126">
        <f t="shared" si="5"/>
        <v>0</v>
      </c>
      <c r="L29" s="126">
        <f t="shared" si="5"/>
        <v>1193.6099999999999</v>
      </c>
      <c r="M29" s="126">
        <f t="shared" si="5"/>
        <v>763.40699999999993</v>
      </c>
      <c r="N29" s="126">
        <f t="shared" si="5"/>
        <v>1383.345</v>
      </c>
      <c r="O29" s="126">
        <f t="shared" si="5"/>
        <v>1274.4989999999998</v>
      </c>
      <c r="P29" s="126">
        <f t="shared" si="5"/>
        <v>0</v>
      </c>
      <c r="Q29" s="126">
        <f t="shared" si="5"/>
        <v>4716.6090000000004</v>
      </c>
      <c r="R29" s="126">
        <f t="shared" si="5"/>
        <v>5.8999999999999997E-2</v>
      </c>
      <c r="S29" s="126">
        <f t="shared" si="5"/>
        <v>0</v>
      </c>
      <c r="T29" s="126">
        <f t="shared" si="5"/>
        <v>8.8879999999999999</v>
      </c>
      <c r="U29" s="126">
        <f t="shared" si="5"/>
        <v>0</v>
      </c>
      <c r="V29" s="126">
        <f t="shared" si="5"/>
        <v>0</v>
      </c>
      <c r="W29" s="126">
        <f t="shared" si="5"/>
        <v>0</v>
      </c>
      <c r="X29" s="126">
        <f t="shared" si="5"/>
        <v>2451.0839999999998</v>
      </c>
      <c r="Y29" s="126">
        <f t="shared" si="5"/>
        <v>0.28100000000000003</v>
      </c>
      <c r="Z29" s="126">
        <f t="shared" si="5"/>
        <v>20.574999999999999</v>
      </c>
      <c r="AA29" s="126">
        <f t="shared" si="5"/>
        <v>267.88400000000001</v>
      </c>
      <c r="AB29" s="126">
        <f t="shared" si="5"/>
        <v>4.673</v>
      </c>
      <c r="AC29" s="126">
        <f t="shared" si="5"/>
        <v>1.782</v>
      </c>
      <c r="AD29" s="126">
        <f t="shared" si="5"/>
        <v>0</v>
      </c>
      <c r="AE29" s="126">
        <f t="shared" si="5"/>
        <v>0</v>
      </c>
      <c r="AF29" s="126">
        <f t="shared" si="5"/>
        <v>16.757999999999999</v>
      </c>
      <c r="AG29" s="127">
        <f t="shared" si="5"/>
        <v>0</v>
      </c>
      <c r="AH29" s="128">
        <f t="shared" si="1"/>
        <v>12824.427</v>
      </c>
      <c r="AI29" s="129"/>
      <c r="AJ29" s="129"/>
      <c r="AK29" s="129"/>
      <c r="AL29" s="130"/>
      <c r="AM29" s="131">
        <f t="shared" si="2"/>
        <v>1.9496992289873338E-2</v>
      </c>
      <c r="AN29" s="587"/>
      <c r="AO29" s="587"/>
      <c r="BB29" s="99"/>
      <c r="BC29" s="99"/>
      <c r="BF29" s="98"/>
    </row>
    <row r="30" spans="1:60" s="95" customFormat="1" ht="14.4" thickBot="1">
      <c r="A30" s="175"/>
      <c r="B30" s="135"/>
      <c r="C30" s="135"/>
      <c r="D30" s="136"/>
      <c r="E30" s="176">
        <f>E29-1</f>
        <v>2023</v>
      </c>
      <c r="F30" s="137">
        <f t="shared" si="5"/>
        <v>57.37</v>
      </c>
      <c r="G30" s="138">
        <f t="shared" si="5"/>
        <v>0</v>
      </c>
      <c r="H30" s="138">
        <f t="shared" si="5"/>
        <v>0</v>
      </c>
      <c r="I30" s="138">
        <f t="shared" si="5"/>
        <v>27.784000000000002</v>
      </c>
      <c r="J30" s="138">
        <f t="shared" si="5"/>
        <v>778.7170000000001</v>
      </c>
      <c r="K30" s="138">
        <f t="shared" si="5"/>
        <v>0</v>
      </c>
      <c r="L30" s="138">
        <f t="shared" si="5"/>
        <v>1466.6140000000003</v>
      </c>
      <c r="M30" s="138">
        <f t="shared" si="5"/>
        <v>131.46299999999999</v>
      </c>
      <c r="N30" s="138">
        <f t="shared" si="5"/>
        <v>943.18300000000011</v>
      </c>
      <c r="O30" s="138">
        <f t="shared" si="5"/>
        <v>1177.8649999999998</v>
      </c>
      <c r="P30" s="138">
        <f t="shared" si="5"/>
        <v>0</v>
      </c>
      <c r="Q30" s="138">
        <f t="shared" si="5"/>
        <v>3863.1890000000003</v>
      </c>
      <c r="R30" s="138">
        <f t="shared" si="5"/>
        <v>4.0780000000000003</v>
      </c>
      <c r="S30" s="138">
        <f t="shared" si="5"/>
        <v>0</v>
      </c>
      <c r="T30" s="138">
        <f t="shared" si="5"/>
        <v>0</v>
      </c>
      <c r="U30" s="138">
        <f t="shared" si="5"/>
        <v>0</v>
      </c>
      <c r="V30" s="138">
        <f t="shared" si="5"/>
        <v>0</v>
      </c>
      <c r="W30" s="138">
        <f t="shared" si="5"/>
        <v>4.3999999999999997E-2</v>
      </c>
      <c r="X30" s="138">
        <f t="shared" si="5"/>
        <v>3537.85</v>
      </c>
      <c r="Y30" s="138">
        <f t="shared" si="5"/>
        <v>0</v>
      </c>
      <c r="Z30" s="138">
        <f t="shared" si="5"/>
        <v>19.268999999999998</v>
      </c>
      <c r="AA30" s="138">
        <f t="shared" si="5"/>
        <v>511.13799999999998</v>
      </c>
      <c r="AB30" s="138">
        <f t="shared" si="5"/>
        <v>26.644000000000002</v>
      </c>
      <c r="AC30" s="138">
        <f t="shared" si="5"/>
        <v>0</v>
      </c>
      <c r="AD30" s="138">
        <f t="shared" si="5"/>
        <v>0</v>
      </c>
      <c r="AE30" s="138">
        <f t="shared" si="5"/>
        <v>0</v>
      </c>
      <c r="AF30" s="138">
        <f t="shared" si="5"/>
        <v>33.963000000000001</v>
      </c>
      <c r="AG30" s="139">
        <f t="shared" si="5"/>
        <v>0</v>
      </c>
      <c r="AH30" s="140">
        <f t="shared" si="1"/>
        <v>12579.171000000002</v>
      </c>
      <c r="AI30" s="141"/>
      <c r="AJ30" s="141"/>
      <c r="AK30" s="141"/>
      <c r="AL30" s="142"/>
      <c r="AM30" s="143"/>
      <c r="AN30" s="587"/>
      <c r="AO30" s="587"/>
      <c r="BB30" s="99"/>
      <c r="BC30" s="99"/>
    </row>
    <row r="31" spans="1:60" ht="14.4" hidden="1" outlineLevel="1" thickBot="1">
      <c r="A31" s="144"/>
      <c r="B31" s="145" t="s">
        <v>88</v>
      </c>
      <c r="C31" s="146" t="s">
        <v>89</v>
      </c>
      <c r="D31" s="147" t="s">
        <v>117</v>
      </c>
      <c r="E31" s="148">
        <f>$Q$5</f>
        <v>2024</v>
      </c>
      <c r="F31" s="149">
        <v>0</v>
      </c>
      <c r="G31" s="150">
        <v>0</v>
      </c>
      <c r="H31" s="150">
        <v>0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50">
        <v>0</v>
      </c>
      <c r="O31" s="150">
        <v>0</v>
      </c>
      <c r="P31" s="150">
        <v>0</v>
      </c>
      <c r="Q31" s="150">
        <v>3.548</v>
      </c>
      <c r="R31" s="150">
        <v>0</v>
      </c>
      <c r="S31" s="150">
        <v>0</v>
      </c>
      <c r="T31" s="150">
        <v>0</v>
      </c>
      <c r="U31" s="150">
        <v>0</v>
      </c>
      <c r="V31" s="150">
        <v>0</v>
      </c>
      <c r="W31" s="150">
        <v>0</v>
      </c>
      <c r="X31" s="150">
        <v>0</v>
      </c>
      <c r="Y31" s="150">
        <v>0</v>
      </c>
      <c r="Z31" s="150">
        <v>0</v>
      </c>
      <c r="AA31" s="150">
        <v>0</v>
      </c>
      <c r="AB31" s="150">
        <v>0</v>
      </c>
      <c r="AC31" s="150">
        <v>0</v>
      </c>
      <c r="AD31" s="150">
        <v>0</v>
      </c>
      <c r="AE31" s="150">
        <v>0</v>
      </c>
      <c r="AF31" s="150">
        <v>0</v>
      </c>
      <c r="AG31" s="151">
        <v>0</v>
      </c>
      <c r="AH31" s="152">
        <f t="shared" si="1"/>
        <v>3.548</v>
      </c>
      <c r="AI31" s="153"/>
      <c r="AJ31" s="153"/>
      <c r="AK31" s="153"/>
      <c r="AL31" s="154"/>
      <c r="AM31" s="155" t="str">
        <f t="shared" si="2"/>
        <v/>
      </c>
      <c r="AN31" s="8"/>
      <c r="AO31" s="8"/>
      <c r="BA31"/>
      <c r="BC31" s="167"/>
    </row>
    <row r="32" spans="1:60" ht="14.4" hidden="1" outlineLevel="1" thickBot="1">
      <c r="A32" s="144"/>
      <c r="B32" s="156"/>
      <c r="C32" s="157"/>
      <c r="D32" s="177" t="s">
        <v>117</v>
      </c>
      <c r="E32" s="158">
        <f>E31-1</f>
        <v>2023</v>
      </c>
      <c r="F32" s="159">
        <v>0</v>
      </c>
      <c r="G32" s="160">
        <v>0</v>
      </c>
      <c r="H32" s="160">
        <v>0</v>
      </c>
      <c r="I32" s="160">
        <v>0</v>
      </c>
      <c r="J32" s="160"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0">
        <v>0</v>
      </c>
      <c r="R32" s="160">
        <v>0</v>
      </c>
      <c r="S32" s="160">
        <v>0</v>
      </c>
      <c r="T32" s="160">
        <v>0</v>
      </c>
      <c r="U32" s="160">
        <v>0</v>
      </c>
      <c r="V32" s="160">
        <v>0</v>
      </c>
      <c r="W32" s="160">
        <v>0</v>
      </c>
      <c r="X32" s="160">
        <v>0</v>
      </c>
      <c r="Y32" s="160">
        <v>0</v>
      </c>
      <c r="Z32" s="160">
        <v>0</v>
      </c>
      <c r="AA32" s="160">
        <v>0</v>
      </c>
      <c r="AB32" s="160">
        <v>0</v>
      </c>
      <c r="AC32" s="160">
        <v>0</v>
      </c>
      <c r="AD32" s="160">
        <v>0</v>
      </c>
      <c r="AE32" s="160">
        <v>0</v>
      </c>
      <c r="AF32" s="160">
        <v>0</v>
      </c>
      <c r="AG32" s="161">
        <v>0</v>
      </c>
      <c r="AH32" s="162">
        <f t="shared" si="1"/>
        <v>0</v>
      </c>
      <c r="AI32" s="163"/>
      <c r="AJ32" s="163"/>
      <c r="AK32" s="163"/>
      <c r="AL32" s="164"/>
      <c r="AM32" s="165"/>
      <c r="AN32" s="8"/>
      <c r="AO32" s="8"/>
      <c r="BA32"/>
      <c r="BC32" s="167"/>
    </row>
    <row r="33" spans="1:55" ht="14.4" hidden="1" outlineLevel="1" thickBot="1">
      <c r="A33" s="144"/>
      <c r="B33" s="145" t="s">
        <v>118</v>
      </c>
      <c r="C33" s="146" t="s">
        <v>95</v>
      </c>
      <c r="D33" s="147" t="s">
        <v>119</v>
      </c>
      <c r="E33" s="148">
        <f>$Q$5</f>
        <v>2024</v>
      </c>
      <c r="F33" s="149">
        <v>0</v>
      </c>
      <c r="G33" s="150">
        <v>0</v>
      </c>
      <c r="H33" s="150">
        <v>0</v>
      </c>
      <c r="I33" s="150">
        <v>0</v>
      </c>
      <c r="J33" s="150">
        <v>0</v>
      </c>
      <c r="K33" s="150">
        <v>0</v>
      </c>
      <c r="L33" s="150">
        <v>0</v>
      </c>
      <c r="M33" s="150">
        <v>0</v>
      </c>
      <c r="N33" s="150">
        <v>0</v>
      </c>
      <c r="O33" s="150">
        <v>0</v>
      </c>
      <c r="P33" s="150">
        <v>0</v>
      </c>
      <c r="Q33" s="150">
        <v>0</v>
      </c>
      <c r="R33" s="150">
        <v>0</v>
      </c>
      <c r="S33" s="150">
        <v>0</v>
      </c>
      <c r="T33" s="150">
        <v>0</v>
      </c>
      <c r="U33" s="150">
        <v>0</v>
      </c>
      <c r="V33" s="150">
        <v>0</v>
      </c>
      <c r="W33" s="150">
        <v>0</v>
      </c>
      <c r="X33" s="150">
        <v>0</v>
      </c>
      <c r="Y33" s="150">
        <v>0</v>
      </c>
      <c r="Z33" s="150">
        <v>0</v>
      </c>
      <c r="AA33" s="150">
        <v>0</v>
      </c>
      <c r="AB33" s="150">
        <v>0</v>
      </c>
      <c r="AC33" s="150">
        <v>0</v>
      </c>
      <c r="AD33" s="150">
        <v>0</v>
      </c>
      <c r="AE33" s="150">
        <v>0</v>
      </c>
      <c r="AF33" s="150">
        <v>0</v>
      </c>
      <c r="AG33" s="151">
        <v>0</v>
      </c>
      <c r="AH33" s="152">
        <f t="shared" si="1"/>
        <v>0</v>
      </c>
      <c r="AI33" s="153"/>
      <c r="AJ33" s="153"/>
      <c r="AK33" s="153"/>
      <c r="AL33" s="154"/>
      <c r="AM33" s="155">
        <f t="shared" si="2"/>
        <v>-1</v>
      </c>
      <c r="AN33" s="8"/>
      <c r="AO33" s="8"/>
      <c r="BA33"/>
      <c r="BC33" s="167"/>
    </row>
    <row r="34" spans="1:55" ht="14.4" hidden="1" outlineLevel="1" thickBot="1">
      <c r="A34" s="144"/>
      <c r="B34" s="156"/>
      <c r="C34" s="157"/>
      <c r="D34" s="136" t="s">
        <v>119</v>
      </c>
      <c r="E34" s="158">
        <f>E33-1</f>
        <v>2023</v>
      </c>
      <c r="F34" s="159">
        <v>0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0">
        <v>0</v>
      </c>
      <c r="M34" s="160">
        <v>0</v>
      </c>
      <c r="N34" s="160">
        <v>4.2000000000000003E-2</v>
      </c>
      <c r="O34" s="160">
        <v>0</v>
      </c>
      <c r="P34" s="160">
        <v>0</v>
      </c>
      <c r="Q34" s="160">
        <v>0</v>
      </c>
      <c r="R34" s="160">
        <v>0</v>
      </c>
      <c r="S34" s="160">
        <v>0</v>
      </c>
      <c r="T34" s="160">
        <v>0</v>
      </c>
      <c r="U34" s="160">
        <v>0</v>
      </c>
      <c r="V34" s="160">
        <v>0</v>
      </c>
      <c r="W34" s="160">
        <v>0</v>
      </c>
      <c r="X34" s="160">
        <v>0</v>
      </c>
      <c r="Y34" s="160">
        <v>0</v>
      </c>
      <c r="Z34" s="160">
        <v>0</v>
      </c>
      <c r="AA34" s="160">
        <v>0</v>
      </c>
      <c r="AB34" s="160">
        <v>0</v>
      </c>
      <c r="AC34" s="160">
        <v>0</v>
      </c>
      <c r="AD34" s="160">
        <v>0</v>
      </c>
      <c r="AE34" s="160">
        <v>0</v>
      </c>
      <c r="AF34" s="160">
        <v>0</v>
      </c>
      <c r="AG34" s="161">
        <v>0</v>
      </c>
      <c r="AH34" s="162">
        <f t="shared" si="1"/>
        <v>4.2000000000000003E-2</v>
      </c>
      <c r="AI34" s="163"/>
      <c r="AJ34" s="163"/>
      <c r="AK34" s="163"/>
      <c r="AL34" s="164"/>
      <c r="AM34" s="165"/>
      <c r="AN34" s="8"/>
      <c r="AO34" s="8"/>
      <c r="BA34"/>
      <c r="BC34" s="167"/>
    </row>
    <row r="35" spans="1:55" ht="14.4" hidden="1" outlineLevel="1" thickBot="1">
      <c r="A35" s="144"/>
      <c r="B35" s="145" t="s">
        <v>101</v>
      </c>
      <c r="C35" s="146" t="s">
        <v>102</v>
      </c>
      <c r="D35" s="178" t="s">
        <v>120</v>
      </c>
      <c r="E35" s="148">
        <f>$Q$5</f>
        <v>2024</v>
      </c>
      <c r="F35" s="149">
        <v>0</v>
      </c>
      <c r="G35" s="150">
        <v>0</v>
      </c>
      <c r="H35" s="150">
        <v>0</v>
      </c>
      <c r="I35" s="150">
        <v>0</v>
      </c>
      <c r="J35" s="150">
        <v>0</v>
      </c>
      <c r="K35" s="150">
        <v>0</v>
      </c>
      <c r="L35" s="150">
        <v>1.4489999999999998</v>
      </c>
      <c r="M35" s="150">
        <v>0</v>
      </c>
      <c r="N35" s="150">
        <v>0</v>
      </c>
      <c r="O35" s="150">
        <v>0</v>
      </c>
      <c r="P35" s="150">
        <v>0</v>
      </c>
      <c r="Q35" s="150">
        <v>0</v>
      </c>
      <c r="R35" s="150">
        <v>0</v>
      </c>
      <c r="S35" s="150">
        <v>0</v>
      </c>
      <c r="T35" s="150">
        <v>0</v>
      </c>
      <c r="U35" s="150">
        <v>0</v>
      </c>
      <c r="V35" s="150">
        <v>0</v>
      </c>
      <c r="W35" s="150">
        <v>0</v>
      </c>
      <c r="X35" s="150">
        <v>1.6E-2</v>
      </c>
      <c r="Y35" s="150">
        <v>0</v>
      </c>
      <c r="Z35" s="150">
        <v>0</v>
      </c>
      <c r="AA35" s="150">
        <v>0</v>
      </c>
      <c r="AB35" s="150">
        <v>0</v>
      </c>
      <c r="AC35" s="150">
        <v>0</v>
      </c>
      <c r="AD35" s="150">
        <v>0</v>
      </c>
      <c r="AE35" s="150">
        <v>0</v>
      </c>
      <c r="AF35" s="150">
        <v>0</v>
      </c>
      <c r="AG35" s="151">
        <v>0</v>
      </c>
      <c r="AH35" s="152">
        <f t="shared" si="1"/>
        <v>1.4649999999999999</v>
      </c>
      <c r="AI35" s="153"/>
      <c r="AJ35" s="153"/>
      <c r="AK35" s="153"/>
      <c r="AL35" s="154"/>
      <c r="AM35" s="155" t="str">
        <f t="shared" si="2"/>
        <v>++</v>
      </c>
      <c r="AN35" s="8"/>
      <c r="AO35" s="8"/>
      <c r="BA35"/>
      <c r="BC35" s="167"/>
    </row>
    <row r="36" spans="1:55" ht="14.4" hidden="1" outlineLevel="1" thickBot="1">
      <c r="A36" s="144"/>
      <c r="B36" s="156"/>
      <c r="C36" s="157"/>
      <c r="D36" s="136" t="s">
        <v>120</v>
      </c>
      <c r="E36" s="158">
        <f>E35-1</f>
        <v>2023</v>
      </c>
      <c r="F36" s="159">
        <v>0</v>
      </c>
      <c r="G36" s="160">
        <v>0</v>
      </c>
      <c r="H36" s="160">
        <v>0</v>
      </c>
      <c r="I36" s="160">
        <v>0</v>
      </c>
      <c r="J36" s="160">
        <v>0</v>
      </c>
      <c r="K36" s="160">
        <v>0</v>
      </c>
      <c r="L36" s="160">
        <v>0.38600000000000001</v>
      </c>
      <c r="M36" s="160">
        <v>0</v>
      </c>
      <c r="N36" s="160">
        <v>0</v>
      </c>
      <c r="O36" s="160">
        <v>0</v>
      </c>
      <c r="P36" s="160">
        <v>0</v>
      </c>
      <c r="Q36" s="160">
        <v>0</v>
      </c>
      <c r="R36" s="160">
        <v>0</v>
      </c>
      <c r="S36" s="160">
        <v>0</v>
      </c>
      <c r="T36" s="160">
        <v>0</v>
      </c>
      <c r="U36" s="160">
        <v>0</v>
      </c>
      <c r="V36" s="160">
        <v>0</v>
      </c>
      <c r="W36" s="160">
        <v>0</v>
      </c>
      <c r="X36" s="160">
        <v>0.01</v>
      </c>
      <c r="Y36" s="160">
        <v>0</v>
      </c>
      <c r="Z36" s="160">
        <v>0</v>
      </c>
      <c r="AA36" s="160">
        <v>0</v>
      </c>
      <c r="AB36" s="160">
        <v>0</v>
      </c>
      <c r="AC36" s="160">
        <v>0</v>
      </c>
      <c r="AD36" s="160">
        <v>0</v>
      </c>
      <c r="AE36" s="160">
        <v>0</v>
      </c>
      <c r="AF36" s="160">
        <v>0</v>
      </c>
      <c r="AG36" s="161">
        <v>0</v>
      </c>
      <c r="AH36" s="162">
        <f t="shared" si="1"/>
        <v>0.39600000000000002</v>
      </c>
      <c r="AI36" s="163"/>
      <c r="AJ36" s="163"/>
      <c r="AK36" s="163"/>
      <c r="AL36" s="164"/>
      <c r="AM36" s="165"/>
      <c r="AN36" s="8"/>
      <c r="AO36" s="8"/>
      <c r="BA36"/>
      <c r="BC36" s="167"/>
    </row>
    <row r="37" spans="1:55" ht="14.4" hidden="1" outlineLevel="1" thickBot="1">
      <c r="A37" s="144"/>
      <c r="B37" s="145" t="s">
        <v>106</v>
      </c>
      <c r="C37" s="146" t="s">
        <v>107</v>
      </c>
      <c r="D37" s="178" t="s">
        <v>121</v>
      </c>
      <c r="E37" s="148">
        <f>$Q$5</f>
        <v>2024</v>
      </c>
      <c r="F37" s="149">
        <v>0</v>
      </c>
      <c r="G37" s="150">
        <v>0</v>
      </c>
      <c r="H37" s="150">
        <v>0</v>
      </c>
      <c r="I37" s="150">
        <v>0</v>
      </c>
      <c r="J37" s="150">
        <v>0</v>
      </c>
      <c r="K37" s="150">
        <v>0</v>
      </c>
      <c r="L37" s="150">
        <v>0</v>
      </c>
      <c r="M37" s="150">
        <v>0</v>
      </c>
      <c r="N37" s="150">
        <v>0</v>
      </c>
      <c r="O37" s="150">
        <v>0</v>
      </c>
      <c r="P37" s="150">
        <v>0</v>
      </c>
      <c r="Q37" s="150">
        <v>0</v>
      </c>
      <c r="R37" s="150">
        <v>0</v>
      </c>
      <c r="S37" s="150">
        <v>0</v>
      </c>
      <c r="T37" s="150">
        <v>0</v>
      </c>
      <c r="U37" s="150">
        <v>0</v>
      </c>
      <c r="V37" s="150">
        <v>0</v>
      </c>
      <c r="W37" s="150">
        <v>0</v>
      </c>
      <c r="X37" s="150">
        <v>0</v>
      </c>
      <c r="Y37" s="150">
        <v>0</v>
      </c>
      <c r="Z37" s="150">
        <v>0</v>
      </c>
      <c r="AA37" s="150">
        <v>0</v>
      </c>
      <c r="AB37" s="150">
        <v>0</v>
      </c>
      <c r="AC37" s="150">
        <v>0</v>
      </c>
      <c r="AD37" s="150">
        <v>0</v>
      </c>
      <c r="AE37" s="150">
        <v>0</v>
      </c>
      <c r="AF37" s="150">
        <v>0</v>
      </c>
      <c r="AG37" s="151">
        <v>0</v>
      </c>
      <c r="AH37" s="152">
        <f t="shared" si="1"/>
        <v>0</v>
      </c>
      <c r="AI37" s="153"/>
      <c r="AJ37" s="153"/>
      <c r="AK37" s="153"/>
      <c r="AL37" s="154"/>
      <c r="AM37" s="155" t="str">
        <f t="shared" si="2"/>
        <v/>
      </c>
      <c r="AN37" s="8"/>
      <c r="AO37" s="8"/>
      <c r="BA37"/>
      <c r="BC37" s="167"/>
    </row>
    <row r="38" spans="1:55" ht="14.4" hidden="1" outlineLevel="1" thickBot="1">
      <c r="A38" s="144"/>
      <c r="B38" s="156"/>
      <c r="C38" s="157"/>
      <c r="D38" s="136" t="s">
        <v>121</v>
      </c>
      <c r="E38" s="158">
        <f>E37-1</f>
        <v>2023</v>
      </c>
      <c r="F38" s="159">
        <v>0</v>
      </c>
      <c r="G38" s="160">
        <v>0</v>
      </c>
      <c r="H38" s="160">
        <v>0</v>
      </c>
      <c r="I38" s="160">
        <v>0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60">
        <v>0</v>
      </c>
      <c r="R38" s="160">
        <v>0</v>
      </c>
      <c r="S38" s="160">
        <v>0</v>
      </c>
      <c r="T38" s="160">
        <v>0</v>
      </c>
      <c r="U38" s="160">
        <v>0</v>
      </c>
      <c r="V38" s="160">
        <v>0</v>
      </c>
      <c r="W38" s="160">
        <v>0</v>
      </c>
      <c r="X38" s="160">
        <v>0</v>
      </c>
      <c r="Y38" s="160">
        <v>0</v>
      </c>
      <c r="Z38" s="160">
        <v>0</v>
      </c>
      <c r="AA38" s="160">
        <v>0</v>
      </c>
      <c r="AB38" s="160">
        <v>0</v>
      </c>
      <c r="AC38" s="160">
        <v>0</v>
      </c>
      <c r="AD38" s="160">
        <v>0</v>
      </c>
      <c r="AE38" s="160">
        <v>0</v>
      </c>
      <c r="AF38" s="160">
        <v>0</v>
      </c>
      <c r="AG38" s="161">
        <v>0</v>
      </c>
      <c r="AH38" s="162">
        <f t="shared" si="1"/>
        <v>0</v>
      </c>
      <c r="AI38" s="163"/>
      <c r="AJ38" s="163"/>
      <c r="AK38" s="163"/>
      <c r="AL38" s="164"/>
      <c r="AM38" s="165"/>
      <c r="AN38" s="8"/>
      <c r="AO38" s="8"/>
      <c r="BA38"/>
      <c r="BC38" s="167"/>
    </row>
    <row r="39" spans="1:55" ht="14.4" hidden="1" outlineLevel="1" thickBot="1">
      <c r="A39" s="144"/>
      <c r="B39" s="145" t="s">
        <v>109</v>
      </c>
      <c r="C39" s="146" t="s">
        <v>110</v>
      </c>
      <c r="D39" s="178" t="s">
        <v>122</v>
      </c>
      <c r="E39" s="148">
        <f>$Q$5</f>
        <v>2024</v>
      </c>
      <c r="F39" s="149">
        <v>0</v>
      </c>
      <c r="G39" s="150">
        <v>0</v>
      </c>
      <c r="H39" s="150">
        <v>0</v>
      </c>
      <c r="I39" s="150">
        <v>0</v>
      </c>
      <c r="J39" s="150">
        <v>0</v>
      </c>
      <c r="K39" s="150">
        <v>0</v>
      </c>
      <c r="L39" s="150">
        <v>12.931000000000001</v>
      </c>
      <c r="M39" s="150">
        <v>0</v>
      </c>
      <c r="N39" s="150">
        <v>0</v>
      </c>
      <c r="O39" s="150">
        <v>0.05</v>
      </c>
      <c r="P39" s="150">
        <v>0</v>
      </c>
      <c r="Q39" s="150">
        <v>0</v>
      </c>
      <c r="R39" s="150">
        <v>0</v>
      </c>
      <c r="S39" s="150">
        <v>0</v>
      </c>
      <c r="T39" s="150">
        <v>0</v>
      </c>
      <c r="U39" s="150">
        <v>0</v>
      </c>
      <c r="V39" s="150">
        <v>0</v>
      </c>
      <c r="W39" s="150">
        <v>0</v>
      </c>
      <c r="X39" s="150">
        <v>11.489000000000001</v>
      </c>
      <c r="Y39" s="150">
        <v>0</v>
      </c>
      <c r="Z39" s="150">
        <v>0</v>
      </c>
      <c r="AA39" s="150">
        <v>0</v>
      </c>
      <c r="AB39" s="150">
        <v>0</v>
      </c>
      <c r="AC39" s="150">
        <v>0</v>
      </c>
      <c r="AD39" s="150">
        <v>0</v>
      </c>
      <c r="AE39" s="150">
        <v>0</v>
      </c>
      <c r="AF39" s="150">
        <v>0</v>
      </c>
      <c r="AG39" s="151">
        <v>0</v>
      </c>
      <c r="AH39" s="152">
        <f t="shared" si="1"/>
        <v>24.470000000000002</v>
      </c>
      <c r="AI39" s="153"/>
      <c r="AJ39" s="153"/>
      <c r="AK39" s="153"/>
      <c r="AL39" s="154"/>
      <c r="AM39" s="155">
        <f t="shared" si="2"/>
        <v>-0.32142758104323221</v>
      </c>
      <c r="AN39" s="8"/>
      <c r="AO39" s="8"/>
      <c r="BA39"/>
      <c r="BC39" s="167"/>
    </row>
    <row r="40" spans="1:55" ht="14.4" hidden="1" outlineLevel="1" thickBot="1">
      <c r="A40" s="144"/>
      <c r="B40" s="156"/>
      <c r="C40" s="157"/>
      <c r="D40" s="136" t="s">
        <v>122</v>
      </c>
      <c r="E40" s="158">
        <f>E39-1</f>
        <v>2023</v>
      </c>
      <c r="F40" s="159">
        <v>0</v>
      </c>
      <c r="G40" s="160">
        <v>0</v>
      </c>
      <c r="H40" s="160">
        <v>0</v>
      </c>
      <c r="I40" s="160">
        <v>0</v>
      </c>
      <c r="J40" s="160">
        <v>1.5289999999999999</v>
      </c>
      <c r="K40" s="160">
        <v>0</v>
      </c>
      <c r="L40" s="160">
        <v>12.917</v>
      </c>
      <c r="M40" s="160">
        <v>0</v>
      </c>
      <c r="N40" s="160">
        <v>0</v>
      </c>
      <c r="O40" s="160">
        <v>17.524000000000001</v>
      </c>
      <c r="P40" s="160">
        <v>0</v>
      </c>
      <c r="Q40" s="160">
        <v>0</v>
      </c>
      <c r="R40" s="160">
        <v>6.6000000000000003E-2</v>
      </c>
      <c r="S40" s="160">
        <v>0</v>
      </c>
      <c r="T40" s="160">
        <v>0</v>
      </c>
      <c r="U40" s="160">
        <v>0</v>
      </c>
      <c r="V40" s="160">
        <v>0</v>
      </c>
      <c r="W40" s="160">
        <v>0</v>
      </c>
      <c r="X40" s="160">
        <v>3.5789999999999997</v>
      </c>
      <c r="Y40" s="160">
        <v>0</v>
      </c>
      <c r="Z40" s="160">
        <v>0</v>
      </c>
      <c r="AA40" s="160">
        <v>0</v>
      </c>
      <c r="AB40" s="160">
        <v>0.44600000000000001</v>
      </c>
      <c r="AC40" s="160">
        <v>0</v>
      </c>
      <c r="AD40" s="160">
        <v>0</v>
      </c>
      <c r="AE40" s="160">
        <v>0</v>
      </c>
      <c r="AF40" s="160">
        <v>0</v>
      </c>
      <c r="AG40" s="161">
        <v>0</v>
      </c>
      <c r="AH40" s="162">
        <f t="shared" si="1"/>
        <v>36.061</v>
      </c>
      <c r="AI40" s="163"/>
      <c r="AJ40" s="163"/>
      <c r="AK40" s="163"/>
      <c r="AL40" s="164"/>
      <c r="AM40" s="165"/>
      <c r="AN40" s="8"/>
      <c r="AO40" s="8"/>
      <c r="BA40"/>
      <c r="BC40" s="167"/>
    </row>
    <row r="41" spans="1:55" ht="14.4" hidden="1" outlineLevel="1" thickBot="1">
      <c r="A41" s="144"/>
      <c r="B41" s="145" t="s">
        <v>123</v>
      </c>
      <c r="C41" s="146" t="s">
        <v>124</v>
      </c>
      <c r="D41" s="178" t="s">
        <v>125</v>
      </c>
      <c r="E41" s="148">
        <f>$Q$5</f>
        <v>2024</v>
      </c>
      <c r="F41" s="149">
        <v>0</v>
      </c>
      <c r="G41" s="150">
        <v>0</v>
      </c>
      <c r="H41" s="150">
        <v>0</v>
      </c>
      <c r="I41" s="150">
        <v>0</v>
      </c>
      <c r="J41" s="150">
        <v>0</v>
      </c>
      <c r="K41" s="150">
        <v>0</v>
      </c>
      <c r="L41" s="150">
        <v>359.75099999999998</v>
      </c>
      <c r="M41" s="150">
        <v>0</v>
      </c>
      <c r="N41" s="150">
        <v>3.9969999999999999</v>
      </c>
      <c r="O41" s="150">
        <v>0.68500000000000005</v>
      </c>
      <c r="P41" s="150">
        <v>0</v>
      </c>
      <c r="Q41" s="150">
        <v>0.46100000000000002</v>
      </c>
      <c r="R41" s="150">
        <v>0</v>
      </c>
      <c r="S41" s="150">
        <v>0</v>
      </c>
      <c r="T41" s="150">
        <v>0</v>
      </c>
      <c r="U41" s="150">
        <v>0</v>
      </c>
      <c r="V41" s="150">
        <v>0</v>
      </c>
      <c r="W41" s="150">
        <v>0</v>
      </c>
      <c r="X41" s="150">
        <v>1E-3</v>
      </c>
      <c r="Y41" s="150">
        <v>0</v>
      </c>
      <c r="Z41" s="150">
        <v>20.574999999999999</v>
      </c>
      <c r="AA41" s="150">
        <v>0</v>
      </c>
      <c r="AB41" s="150">
        <v>0</v>
      </c>
      <c r="AC41" s="150">
        <v>0</v>
      </c>
      <c r="AD41" s="150">
        <v>0</v>
      </c>
      <c r="AE41" s="150">
        <v>0</v>
      </c>
      <c r="AF41" s="150">
        <v>0</v>
      </c>
      <c r="AG41" s="151">
        <v>0</v>
      </c>
      <c r="AH41" s="152">
        <f t="shared" si="1"/>
        <v>385.46999999999997</v>
      </c>
      <c r="AI41" s="153"/>
      <c r="AJ41" s="153"/>
      <c r="AK41" s="153"/>
      <c r="AL41" s="154"/>
      <c r="AM41" s="155" t="str">
        <f t="shared" si="2"/>
        <v>++</v>
      </c>
      <c r="AN41" s="8"/>
      <c r="AO41" s="8"/>
      <c r="BA41"/>
      <c r="BC41" s="167"/>
    </row>
    <row r="42" spans="1:55" ht="14.4" hidden="1" outlineLevel="1" thickBot="1">
      <c r="A42" s="144"/>
      <c r="B42" s="156"/>
      <c r="C42" s="157"/>
      <c r="D42" s="136" t="s">
        <v>125</v>
      </c>
      <c r="E42" s="158">
        <f>E41-1</f>
        <v>2023</v>
      </c>
      <c r="F42" s="159">
        <v>0</v>
      </c>
      <c r="G42" s="160">
        <v>0</v>
      </c>
      <c r="H42" s="160">
        <v>0</v>
      </c>
      <c r="I42" s="160">
        <v>0</v>
      </c>
      <c r="J42" s="160">
        <v>1.161</v>
      </c>
      <c r="K42" s="160">
        <v>0</v>
      </c>
      <c r="L42" s="160">
        <v>0</v>
      </c>
      <c r="M42" s="160">
        <v>0</v>
      </c>
      <c r="N42" s="160">
        <v>0</v>
      </c>
      <c r="O42" s="160">
        <v>0</v>
      </c>
      <c r="P42" s="160">
        <v>0</v>
      </c>
      <c r="Q42" s="160">
        <v>0.76400000000000001</v>
      </c>
      <c r="R42" s="160">
        <v>0</v>
      </c>
      <c r="S42" s="160">
        <v>0</v>
      </c>
      <c r="T42" s="160">
        <v>0</v>
      </c>
      <c r="U42" s="160">
        <v>0</v>
      </c>
      <c r="V42" s="160">
        <v>0</v>
      </c>
      <c r="W42" s="160">
        <v>0</v>
      </c>
      <c r="X42" s="160">
        <v>0</v>
      </c>
      <c r="Y42" s="160">
        <v>0</v>
      </c>
      <c r="Z42" s="160">
        <v>0</v>
      </c>
      <c r="AA42" s="160">
        <v>0</v>
      </c>
      <c r="AB42" s="160">
        <v>0</v>
      </c>
      <c r="AC42" s="160">
        <v>0</v>
      </c>
      <c r="AD42" s="160">
        <v>0</v>
      </c>
      <c r="AE42" s="160">
        <v>0</v>
      </c>
      <c r="AF42" s="160">
        <v>0</v>
      </c>
      <c r="AG42" s="161">
        <v>0</v>
      </c>
      <c r="AH42" s="162">
        <f t="shared" si="1"/>
        <v>1.925</v>
      </c>
      <c r="AI42" s="163"/>
      <c r="AJ42" s="163"/>
      <c r="AK42" s="163"/>
      <c r="AL42" s="164"/>
      <c r="AM42" s="165"/>
      <c r="AN42" s="8"/>
      <c r="AO42" s="8"/>
      <c r="BA42"/>
      <c r="BC42" s="167"/>
    </row>
    <row r="43" spans="1:55" ht="14.4" hidden="1" outlineLevel="1" thickBot="1">
      <c r="A43" s="144"/>
      <c r="B43" s="145" t="s">
        <v>126</v>
      </c>
      <c r="C43" s="146" t="s">
        <v>127</v>
      </c>
      <c r="D43" s="178" t="s">
        <v>128</v>
      </c>
      <c r="E43" s="148">
        <f>$Q$5</f>
        <v>2024</v>
      </c>
      <c r="F43" s="149">
        <v>0</v>
      </c>
      <c r="G43" s="150">
        <v>0</v>
      </c>
      <c r="H43" s="150">
        <v>0</v>
      </c>
      <c r="I43" s="150">
        <v>0</v>
      </c>
      <c r="J43" s="150">
        <v>0</v>
      </c>
      <c r="K43" s="150">
        <v>0</v>
      </c>
      <c r="L43" s="150">
        <v>41.872</v>
      </c>
      <c r="M43" s="150">
        <v>0</v>
      </c>
      <c r="N43" s="150">
        <v>0</v>
      </c>
      <c r="O43" s="150">
        <v>0.57599999999999996</v>
      </c>
      <c r="P43" s="150">
        <v>0</v>
      </c>
      <c r="Q43" s="150">
        <v>0</v>
      </c>
      <c r="R43" s="150">
        <v>0</v>
      </c>
      <c r="S43" s="150">
        <v>0</v>
      </c>
      <c r="T43" s="150">
        <v>0</v>
      </c>
      <c r="U43" s="150">
        <v>0</v>
      </c>
      <c r="V43" s="150">
        <v>0</v>
      </c>
      <c r="W43" s="150">
        <v>0</v>
      </c>
      <c r="X43" s="150">
        <v>0</v>
      </c>
      <c r="Y43" s="150">
        <v>0</v>
      </c>
      <c r="Z43" s="150">
        <v>0</v>
      </c>
      <c r="AA43" s="150">
        <v>0</v>
      </c>
      <c r="AB43" s="150">
        <v>0</v>
      </c>
      <c r="AC43" s="150">
        <v>0</v>
      </c>
      <c r="AD43" s="150">
        <v>0</v>
      </c>
      <c r="AE43" s="150">
        <v>0</v>
      </c>
      <c r="AF43" s="150">
        <v>0</v>
      </c>
      <c r="AG43" s="151">
        <v>0</v>
      </c>
      <c r="AH43" s="152">
        <f t="shared" si="1"/>
        <v>42.448</v>
      </c>
      <c r="AI43" s="153"/>
      <c r="AJ43" s="153"/>
      <c r="AK43" s="153"/>
      <c r="AL43" s="154"/>
      <c r="AM43" s="155" t="str">
        <f t="shared" si="2"/>
        <v>++</v>
      </c>
      <c r="AN43" s="8"/>
      <c r="AO43" s="8"/>
      <c r="BA43"/>
      <c r="BC43" s="167"/>
    </row>
    <row r="44" spans="1:55" ht="14.4" hidden="1" outlineLevel="1" thickBot="1">
      <c r="A44" s="144"/>
      <c r="B44" s="156"/>
      <c r="C44" s="157"/>
      <c r="D44" s="136" t="s">
        <v>128</v>
      </c>
      <c r="E44" s="158">
        <f>E43-1</f>
        <v>2023</v>
      </c>
      <c r="F44" s="159">
        <v>0</v>
      </c>
      <c r="G44" s="160">
        <v>0</v>
      </c>
      <c r="H44" s="160">
        <v>0</v>
      </c>
      <c r="I44" s="160">
        <v>0</v>
      </c>
      <c r="J44" s="160"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0">
        <v>0</v>
      </c>
      <c r="Q44" s="160">
        <v>0</v>
      </c>
      <c r="R44" s="160">
        <v>0</v>
      </c>
      <c r="S44" s="160">
        <v>0</v>
      </c>
      <c r="T44" s="160">
        <v>0</v>
      </c>
      <c r="U44" s="160">
        <v>0</v>
      </c>
      <c r="V44" s="160">
        <v>0</v>
      </c>
      <c r="W44" s="160">
        <v>0</v>
      </c>
      <c r="X44" s="160">
        <v>6.0000000000000001E-3</v>
      </c>
      <c r="Y44" s="160">
        <v>0</v>
      </c>
      <c r="Z44" s="160">
        <v>0</v>
      </c>
      <c r="AA44" s="160">
        <v>0</v>
      </c>
      <c r="AB44" s="160">
        <v>0</v>
      </c>
      <c r="AC44" s="160">
        <v>0</v>
      </c>
      <c r="AD44" s="160">
        <v>0</v>
      </c>
      <c r="AE44" s="160">
        <v>0</v>
      </c>
      <c r="AF44" s="160">
        <v>0</v>
      </c>
      <c r="AG44" s="161">
        <v>0</v>
      </c>
      <c r="AH44" s="162">
        <f t="shared" si="1"/>
        <v>6.0000000000000001E-3</v>
      </c>
      <c r="AI44" s="163"/>
      <c r="AJ44" s="163"/>
      <c r="AK44" s="163"/>
      <c r="AL44" s="164"/>
      <c r="AM44" s="165"/>
      <c r="AN44" s="8"/>
      <c r="AO44" s="8"/>
      <c r="BA44"/>
      <c r="BC44" s="167"/>
    </row>
    <row r="45" spans="1:55" ht="14.4" hidden="1" outlineLevel="1" thickBot="1">
      <c r="A45" s="144"/>
      <c r="B45" s="145" t="s">
        <v>129</v>
      </c>
      <c r="C45" s="146" t="s">
        <v>130</v>
      </c>
      <c r="D45" s="178" t="s">
        <v>131</v>
      </c>
      <c r="E45" s="148">
        <f>$Q$5</f>
        <v>2024</v>
      </c>
      <c r="F45" s="149">
        <v>37.097000000000001</v>
      </c>
      <c r="G45" s="150">
        <v>0</v>
      </c>
      <c r="H45" s="150">
        <v>84.1</v>
      </c>
      <c r="I45" s="150">
        <v>39.349000000000004</v>
      </c>
      <c r="J45" s="150">
        <v>560.42700000000002</v>
      </c>
      <c r="K45" s="150">
        <v>0</v>
      </c>
      <c r="L45" s="150">
        <v>777.60699999999997</v>
      </c>
      <c r="M45" s="150">
        <v>763.40699999999993</v>
      </c>
      <c r="N45" s="150">
        <v>1379.348</v>
      </c>
      <c r="O45" s="150">
        <v>1273.1879999999999</v>
      </c>
      <c r="P45" s="150">
        <v>0</v>
      </c>
      <c r="Q45" s="150">
        <v>4712.6000000000004</v>
      </c>
      <c r="R45" s="150">
        <v>5.8999999999999997E-2</v>
      </c>
      <c r="S45" s="150">
        <v>0</v>
      </c>
      <c r="T45" s="150">
        <v>8.8879999999999999</v>
      </c>
      <c r="U45" s="150">
        <v>0</v>
      </c>
      <c r="V45" s="150">
        <v>0</v>
      </c>
      <c r="W45" s="150">
        <v>0</v>
      </c>
      <c r="X45" s="150">
        <v>2439.578</v>
      </c>
      <c r="Y45" s="150">
        <v>0.28100000000000003</v>
      </c>
      <c r="Z45" s="150">
        <v>0</v>
      </c>
      <c r="AA45" s="150">
        <v>267.88400000000001</v>
      </c>
      <c r="AB45" s="150">
        <v>4.673</v>
      </c>
      <c r="AC45" s="150">
        <v>1.782</v>
      </c>
      <c r="AD45" s="150">
        <v>0</v>
      </c>
      <c r="AE45" s="150">
        <v>0</v>
      </c>
      <c r="AF45" s="150">
        <v>16.757999999999999</v>
      </c>
      <c r="AG45" s="151">
        <v>0</v>
      </c>
      <c r="AH45" s="152">
        <f t="shared" si="1"/>
        <v>12367.026</v>
      </c>
      <c r="AI45" s="153"/>
      <c r="AJ45" s="153"/>
      <c r="AK45" s="153"/>
      <c r="AL45" s="154"/>
      <c r="AM45" s="155">
        <f t="shared" si="2"/>
        <v>-1.385205228303521E-2</v>
      </c>
      <c r="AN45" s="8"/>
      <c r="AO45" s="8"/>
      <c r="BA45"/>
      <c r="BC45" s="167"/>
    </row>
    <row r="46" spans="1:55" ht="14.4" hidden="1" outlineLevel="1" thickBot="1">
      <c r="A46" s="144"/>
      <c r="B46" s="179"/>
      <c r="C46" s="180"/>
      <c r="D46" s="181" t="s">
        <v>131</v>
      </c>
      <c r="E46" s="182">
        <f>E45-1</f>
        <v>2023</v>
      </c>
      <c r="F46" s="170">
        <v>57.37</v>
      </c>
      <c r="G46" s="171">
        <v>0</v>
      </c>
      <c r="H46" s="171">
        <v>0</v>
      </c>
      <c r="I46" s="171">
        <v>27.784000000000002</v>
      </c>
      <c r="J46" s="171">
        <v>776.02700000000004</v>
      </c>
      <c r="K46" s="171">
        <v>0</v>
      </c>
      <c r="L46" s="171">
        <v>1453.3110000000001</v>
      </c>
      <c r="M46" s="171">
        <v>131.46299999999999</v>
      </c>
      <c r="N46" s="171">
        <v>943.14100000000008</v>
      </c>
      <c r="O46" s="171">
        <v>1160.3409999999999</v>
      </c>
      <c r="P46" s="171">
        <v>0</v>
      </c>
      <c r="Q46" s="171">
        <v>3862.4250000000002</v>
      </c>
      <c r="R46" s="171">
        <v>4.0120000000000005</v>
      </c>
      <c r="S46" s="171">
        <v>0</v>
      </c>
      <c r="T46" s="171">
        <v>0</v>
      </c>
      <c r="U46" s="171">
        <v>0</v>
      </c>
      <c r="V46" s="171">
        <v>0</v>
      </c>
      <c r="W46" s="171">
        <v>4.3999999999999997E-2</v>
      </c>
      <c r="X46" s="171">
        <v>3534.2550000000001</v>
      </c>
      <c r="Y46" s="171">
        <v>0</v>
      </c>
      <c r="Z46" s="171">
        <v>19.268999999999998</v>
      </c>
      <c r="AA46" s="171">
        <v>511.13799999999998</v>
      </c>
      <c r="AB46" s="171">
        <v>26.198</v>
      </c>
      <c r="AC46" s="171">
        <v>0</v>
      </c>
      <c r="AD46" s="171">
        <v>0</v>
      </c>
      <c r="AE46" s="171">
        <v>0</v>
      </c>
      <c r="AF46" s="171">
        <v>33.963000000000001</v>
      </c>
      <c r="AG46" s="172">
        <v>0</v>
      </c>
      <c r="AH46" s="183">
        <f t="shared" si="1"/>
        <v>12540.741000000004</v>
      </c>
      <c r="AI46" s="184"/>
      <c r="AJ46" s="184"/>
      <c r="AK46" s="184"/>
      <c r="AL46" s="185"/>
      <c r="AM46" s="186"/>
      <c r="AN46" s="8"/>
      <c r="AO46" s="8"/>
      <c r="BA46"/>
      <c r="BC46" s="167"/>
    </row>
    <row r="47" spans="1:55" s="95" customFormat="1" ht="13.8" collapsed="1">
      <c r="A47" s="187" t="s">
        <v>132</v>
      </c>
      <c r="B47" s="188" t="s">
        <v>133</v>
      </c>
      <c r="C47" s="188"/>
      <c r="D47" s="189" t="s">
        <v>132</v>
      </c>
      <c r="E47" s="190">
        <f>$Q$5</f>
        <v>2024</v>
      </c>
      <c r="F47" s="116">
        <v>11.895999999999999</v>
      </c>
      <c r="G47" s="117">
        <v>0</v>
      </c>
      <c r="H47" s="117">
        <v>0</v>
      </c>
      <c r="I47" s="117">
        <v>24.172000000000001</v>
      </c>
      <c r="J47" s="117">
        <v>211.10599999999999</v>
      </c>
      <c r="K47" s="117">
        <v>0</v>
      </c>
      <c r="L47" s="117">
        <v>194.53099999999998</v>
      </c>
      <c r="M47" s="117">
        <v>15.996</v>
      </c>
      <c r="N47" s="117">
        <v>15.523000000000001</v>
      </c>
      <c r="O47" s="117">
        <v>1196.3589999999999</v>
      </c>
      <c r="P47" s="117">
        <v>0</v>
      </c>
      <c r="Q47" s="117">
        <v>1.6460000000000001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219.59799999999998</v>
      </c>
      <c r="Y47" s="117">
        <v>0</v>
      </c>
      <c r="Z47" s="117">
        <v>0</v>
      </c>
      <c r="AA47" s="117">
        <v>2.5999999999999999E-2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8">
        <v>0</v>
      </c>
      <c r="AH47" s="128">
        <f t="shared" si="1"/>
        <v>1890.8529999999998</v>
      </c>
      <c r="AI47" s="129"/>
      <c r="AJ47" s="129"/>
      <c r="AK47" s="129"/>
      <c r="AL47" s="130"/>
      <c r="AM47" s="131">
        <f t="shared" si="2"/>
        <v>-3.0648449711555781E-2</v>
      </c>
      <c r="AN47" s="587"/>
      <c r="AO47" s="587"/>
      <c r="BB47" s="99"/>
      <c r="BC47" s="99"/>
    </row>
    <row r="48" spans="1:55" s="95" customFormat="1" ht="14.4" thickBot="1">
      <c r="A48" s="191"/>
      <c r="B48" s="192"/>
      <c r="C48" s="192"/>
      <c r="D48" s="102" t="s">
        <v>132</v>
      </c>
      <c r="E48" s="103">
        <f>E47-1</f>
        <v>2023</v>
      </c>
      <c r="F48" s="104">
        <v>0.45800000000000002</v>
      </c>
      <c r="G48" s="105">
        <v>0</v>
      </c>
      <c r="H48" s="105">
        <v>0</v>
      </c>
      <c r="I48" s="105">
        <v>3.1720000000000002</v>
      </c>
      <c r="J48" s="105">
        <v>224.971</v>
      </c>
      <c r="K48" s="105">
        <v>0</v>
      </c>
      <c r="L48" s="105">
        <v>295.90599999999995</v>
      </c>
      <c r="M48" s="105">
        <v>7.085</v>
      </c>
      <c r="N48" s="105">
        <v>10.14</v>
      </c>
      <c r="O48" s="105">
        <v>1201.019</v>
      </c>
      <c r="P48" s="105">
        <v>0</v>
      </c>
      <c r="Q48" s="105">
        <v>1.375</v>
      </c>
      <c r="R48" s="105">
        <v>0</v>
      </c>
      <c r="S48" s="105">
        <v>0</v>
      </c>
      <c r="T48" s="105">
        <v>0</v>
      </c>
      <c r="U48" s="105">
        <v>0</v>
      </c>
      <c r="V48" s="105">
        <v>0</v>
      </c>
      <c r="W48" s="105">
        <v>0</v>
      </c>
      <c r="X48" s="105">
        <v>176.755</v>
      </c>
      <c r="Y48" s="105">
        <v>0</v>
      </c>
      <c r="Z48" s="105">
        <v>19.256</v>
      </c>
      <c r="AA48" s="105">
        <v>0</v>
      </c>
      <c r="AB48" s="105">
        <v>0</v>
      </c>
      <c r="AC48" s="105">
        <v>0</v>
      </c>
      <c r="AD48" s="105">
        <v>0</v>
      </c>
      <c r="AE48" s="105">
        <v>0</v>
      </c>
      <c r="AF48" s="105">
        <v>10.5</v>
      </c>
      <c r="AG48" s="106">
        <v>0</v>
      </c>
      <c r="AH48" s="107">
        <f t="shared" si="1"/>
        <v>1950.6369999999999</v>
      </c>
      <c r="AI48" s="108"/>
      <c r="AJ48" s="108"/>
      <c r="AK48" s="108"/>
      <c r="AL48" s="109"/>
      <c r="AM48" s="110"/>
      <c r="AN48" s="587"/>
      <c r="AO48" s="587"/>
      <c r="BB48" s="99"/>
      <c r="BC48" s="99"/>
    </row>
    <row r="49" spans="1:55" s="95" customFormat="1" ht="13.8">
      <c r="A49" s="173" t="s">
        <v>134</v>
      </c>
      <c r="B49" s="123" t="s">
        <v>135</v>
      </c>
      <c r="C49" s="123"/>
      <c r="D49" s="124"/>
      <c r="E49" s="174">
        <f>$Q$5</f>
        <v>2024</v>
      </c>
      <c r="F49" s="116">
        <f t="shared" ref="F49:AG50" si="6">F51+F53</f>
        <v>4.0000000000000001E-3</v>
      </c>
      <c r="G49" s="117">
        <f t="shared" si="6"/>
        <v>1.7000000000000001E-2</v>
      </c>
      <c r="H49" s="117">
        <f t="shared" si="6"/>
        <v>0.01</v>
      </c>
      <c r="I49" s="117">
        <f t="shared" si="6"/>
        <v>1E-3</v>
      </c>
      <c r="J49" s="117">
        <f t="shared" si="6"/>
        <v>9.702</v>
      </c>
      <c r="K49" s="117">
        <f t="shared" si="6"/>
        <v>0</v>
      </c>
      <c r="L49" s="117">
        <f t="shared" si="6"/>
        <v>19.446999999999999</v>
      </c>
      <c r="M49" s="117">
        <f t="shared" si="6"/>
        <v>0</v>
      </c>
      <c r="N49" s="117">
        <f t="shared" si="6"/>
        <v>0</v>
      </c>
      <c r="O49" s="117">
        <f t="shared" si="6"/>
        <v>307.24400000000003</v>
      </c>
      <c r="P49" s="117">
        <f t="shared" si="6"/>
        <v>0</v>
      </c>
      <c r="Q49" s="117">
        <f t="shared" si="6"/>
        <v>10.338000000000001</v>
      </c>
      <c r="R49" s="117">
        <f t="shared" si="6"/>
        <v>0</v>
      </c>
      <c r="S49" s="117">
        <f t="shared" si="6"/>
        <v>0</v>
      </c>
      <c r="T49" s="117">
        <f t="shared" si="6"/>
        <v>0</v>
      </c>
      <c r="U49" s="117">
        <f t="shared" si="6"/>
        <v>1E-3</v>
      </c>
      <c r="V49" s="117">
        <f t="shared" si="6"/>
        <v>0</v>
      </c>
      <c r="W49" s="117">
        <f t="shared" si="6"/>
        <v>1E-3</v>
      </c>
      <c r="X49" s="117">
        <f t="shared" si="6"/>
        <v>1.6E-2</v>
      </c>
      <c r="Y49" s="117">
        <f t="shared" si="6"/>
        <v>0</v>
      </c>
      <c r="Z49" s="117">
        <f t="shared" si="6"/>
        <v>0</v>
      </c>
      <c r="AA49" s="117">
        <f t="shared" si="6"/>
        <v>0</v>
      </c>
      <c r="AB49" s="117">
        <f t="shared" si="6"/>
        <v>0.69499999999999995</v>
      </c>
      <c r="AC49" s="117">
        <f t="shared" si="6"/>
        <v>7.0000000000000007E-2</v>
      </c>
      <c r="AD49" s="117">
        <f t="shared" si="6"/>
        <v>0</v>
      </c>
      <c r="AE49" s="117">
        <f t="shared" si="6"/>
        <v>0</v>
      </c>
      <c r="AF49" s="117">
        <f t="shared" si="6"/>
        <v>4.0000000000000001E-3</v>
      </c>
      <c r="AG49" s="118">
        <f t="shared" si="6"/>
        <v>0</v>
      </c>
      <c r="AH49" s="128">
        <f t="shared" si="1"/>
        <v>347.55</v>
      </c>
      <c r="AI49" s="129"/>
      <c r="AJ49" s="129"/>
      <c r="AK49" s="129"/>
      <c r="AL49" s="130"/>
      <c r="AM49" s="131">
        <f t="shared" si="2"/>
        <v>2.1166695069135599E-2</v>
      </c>
      <c r="AN49" s="587"/>
      <c r="AO49" s="587"/>
      <c r="BB49" s="99"/>
      <c r="BC49" s="99"/>
    </row>
    <row r="50" spans="1:55" s="95" customFormat="1" ht="14.4" thickBot="1">
      <c r="A50" s="175"/>
      <c r="B50" s="135"/>
      <c r="C50" s="135"/>
      <c r="D50" s="136"/>
      <c r="E50" s="176">
        <f>E49-1</f>
        <v>2023</v>
      </c>
      <c r="F50" s="137">
        <f t="shared" si="6"/>
        <v>1E-3</v>
      </c>
      <c r="G50" s="138">
        <f t="shared" si="6"/>
        <v>0</v>
      </c>
      <c r="H50" s="138">
        <f t="shared" si="6"/>
        <v>0</v>
      </c>
      <c r="I50" s="138">
        <f t="shared" si="6"/>
        <v>0.13400000000000001</v>
      </c>
      <c r="J50" s="138">
        <f t="shared" si="6"/>
        <v>1.7000000000000001E-2</v>
      </c>
      <c r="K50" s="138">
        <f t="shared" si="6"/>
        <v>0.01</v>
      </c>
      <c r="L50" s="138">
        <f t="shared" si="6"/>
        <v>18.512999999999998</v>
      </c>
      <c r="M50" s="138">
        <f t="shared" si="6"/>
        <v>0</v>
      </c>
      <c r="N50" s="138">
        <f t="shared" si="6"/>
        <v>0</v>
      </c>
      <c r="O50" s="138">
        <f t="shared" si="6"/>
        <v>308.44</v>
      </c>
      <c r="P50" s="138">
        <f t="shared" si="6"/>
        <v>0</v>
      </c>
      <c r="Q50" s="138">
        <f t="shared" si="6"/>
        <v>6.4409999999999998</v>
      </c>
      <c r="R50" s="138">
        <f t="shared" si="6"/>
        <v>0</v>
      </c>
      <c r="S50" s="138">
        <f t="shared" si="6"/>
        <v>0</v>
      </c>
      <c r="T50" s="138">
        <f t="shared" si="6"/>
        <v>0</v>
      </c>
      <c r="U50" s="138">
        <f t="shared" si="6"/>
        <v>0</v>
      </c>
      <c r="V50" s="138">
        <f t="shared" si="6"/>
        <v>0</v>
      </c>
      <c r="W50" s="138">
        <f t="shared" si="6"/>
        <v>1.6419999999999999</v>
      </c>
      <c r="X50" s="138">
        <f t="shared" si="6"/>
        <v>9.0000000000000011E-3</v>
      </c>
      <c r="Y50" s="138">
        <f t="shared" si="6"/>
        <v>0</v>
      </c>
      <c r="Z50" s="138">
        <f t="shared" si="6"/>
        <v>0</v>
      </c>
      <c r="AA50" s="138">
        <f t="shared" si="6"/>
        <v>0</v>
      </c>
      <c r="AB50" s="138">
        <f t="shared" si="6"/>
        <v>0</v>
      </c>
      <c r="AC50" s="138">
        <f t="shared" si="6"/>
        <v>5.1389999999999993</v>
      </c>
      <c r="AD50" s="138">
        <f t="shared" si="6"/>
        <v>0</v>
      </c>
      <c r="AE50" s="138">
        <f t="shared" si="6"/>
        <v>0</v>
      </c>
      <c r="AF50" s="138">
        <f t="shared" si="6"/>
        <v>0</v>
      </c>
      <c r="AG50" s="139">
        <f t="shared" si="6"/>
        <v>0</v>
      </c>
      <c r="AH50" s="140">
        <f t="shared" si="1"/>
        <v>340.346</v>
      </c>
      <c r="AI50" s="141"/>
      <c r="AJ50" s="141"/>
      <c r="AK50" s="141"/>
      <c r="AL50" s="142"/>
      <c r="AM50" s="143"/>
      <c r="AN50" s="587"/>
      <c r="AO50" s="587"/>
      <c r="BB50" s="99"/>
      <c r="BC50" s="99"/>
    </row>
    <row r="51" spans="1:55" ht="14.4" hidden="1" outlineLevel="1" thickBot="1">
      <c r="A51" s="144"/>
      <c r="B51" s="145" t="s">
        <v>118</v>
      </c>
      <c r="C51" s="146" t="s">
        <v>136</v>
      </c>
      <c r="D51" s="147" t="s">
        <v>137</v>
      </c>
      <c r="E51" s="148">
        <f>$Q$5</f>
        <v>2024</v>
      </c>
      <c r="F51" s="149">
        <v>0</v>
      </c>
      <c r="G51" s="150">
        <v>0</v>
      </c>
      <c r="H51" s="150">
        <v>0</v>
      </c>
      <c r="I51" s="150">
        <v>0</v>
      </c>
      <c r="J51" s="150">
        <v>0</v>
      </c>
      <c r="K51" s="150">
        <v>0</v>
      </c>
      <c r="L51" s="150">
        <v>0</v>
      </c>
      <c r="M51" s="150">
        <v>0</v>
      </c>
      <c r="N51" s="150">
        <v>0</v>
      </c>
      <c r="O51" s="150">
        <v>0</v>
      </c>
      <c r="P51" s="150">
        <v>0</v>
      </c>
      <c r="Q51" s="150">
        <v>0</v>
      </c>
      <c r="R51" s="150">
        <v>0</v>
      </c>
      <c r="S51" s="150">
        <v>0</v>
      </c>
      <c r="T51" s="150">
        <v>0</v>
      </c>
      <c r="U51" s="150">
        <v>0</v>
      </c>
      <c r="V51" s="150">
        <v>0</v>
      </c>
      <c r="W51" s="150">
        <v>0</v>
      </c>
      <c r="X51" s="150">
        <v>0</v>
      </c>
      <c r="Y51" s="150">
        <v>0</v>
      </c>
      <c r="Z51" s="150">
        <v>0</v>
      </c>
      <c r="AA51" s="150">
        <v>0</v>
      </c>
      <c r="AB51" s="150">
        <v>0</v>
      </c>
      <c r="AC51" s="150">
        <v>0</v>
      </c>
      <c r="AD51" s="150">
        <v>0</v>
      </c>
      <c r="AE51" s="150">
        <v>0</v>
      </c>
      <c r="AF51" s="150">
        <v>2E-3</v>
      </c>
      <c r="AG51" s="151">
        <v>0</v>
      </c>
      <c r="AH51" s="152">
        <f t="shared" si="1"/>
        <v>2E-3</v>
      </c>
      <c r="AI51" s="153"/>
      <c r="AJ51" s="153"/>
      <c r="AK51" s="153"/>
      <c r="AL51" s="154"/>
      <c r="AM51" s="155" t="str">
        <f t="shared" si="2"/>
        <v/>
      </c>
      <c r="AN51" s="8"/>
      <c r="AO51" s="8"/>
      <c r="BA51"/>
      <c r="BC51" s="167"/>
    </row>
    <row r="52" spans="1:55" ht="14.4" hidden="1" outlineLevel="1" thickBot="1">
      <c r="A52" s="144"/>
      <c r="B52" s="156"/>
      <c r="C52" s="157"/>
      <c r="D52" s="136" t="s">
        <v>137</v>
      </c>
      <c r="E52" s="158">
        <f>E51-1</f>
        <v>2023</v>
      </c>
      <c r="F52" s="159">
        <v>0</v>
      </c>
      <c r="G52" s="160">
        <v>0</v>
      </c>
      <c r="H52" s="160">
        <v>0</v>
      </c>
      <c r="I52" s="160">
        <v>0</v>
      </c>
      <c r="J52" s="160">
        <v>0</v>
      </c>
      <c r="K52" s="160">
        <v>0</v>
      </c>
      <c r="L52" s="160">
        <v>0</v>
      </c>
      <c r="M52" s="160">
        <v>0</v>
      </c>
      <c r="N52" s="160">
        <v>0</v>
      </c>
      <c r="O52" s="160">
        <v>0</v>
      </c>
      <c r="P52" s="160">
        <v>0</v>
      </c>
      <c r="Q52" s="160">
        <v>0</v>
      </c>
      <c r="R52" s="160">
        <v>0</v>
      </c>
      <c r="S52" s="160">
        <v>0</v>
      </c>
      <c r="T52" s="160">
        <v>0</v>
      </c>
      <c r="U52" s="160">
        <v>0</v>
      </c>
      <c r="V52" s="160">
        <v>0</v>
      </c>
      <c r="W52" s="160">
        <v>0</v>
      </c>
      <c r="X52" s="160">
        <v>0</v>
      </c>
      <c r="Y52" s="160">
        <v>0</v>
      </c>
      <c r="Z52" s="160">
        <v>0</v>
      </c>
      <c r="AA52" s="160">
        <v>0</v>
      </c>
      <c r="AB52" s="160">
        <v>0</v>
      </c>
      <c r="AC52" s="160">
        <v>0</v>
      </c>
      <c r="AD52" s="160">
        <v>0</v>
      </c>
      <c r="AE52" s="160">
        <v>0</v>
      </c>
      <c r="AF52" s="160">
        <v>0</v>
      </c>
      <c r="AG52" s="161">
        <v>0</v>
      </c>
      <c r="AH52" s="162">
        <f t="shared" si="1"/>
        <v>0</v>
      </c>
      <c r="AI52" s="163"/>
      <c r="AJ52" s="163"/>
      <c r="AK52" s="163"/>
      <c r="AL52" s="164"/>
      <c r="AM52" s="165"/>
      <c r="AN52" s="8"/>
      <c r="AO52" s="8"/>
      <c r="BA52"/>
      <c r="BC52" s="167"/>
    </row>
    <row r="53" spans="1:55" ht="14.4" hidden="1" outlineLevel="1" thickBot="1">
      <c r="A53" s="144"/>
      <c r="B53" s="145" t="s">
        <v>109</v>
      </c>
      <c r="C53" s="146" t="s">
        <v>138</v>
      </c>
      <c r="D53" s="147" t="s">
        <v>139</v>
      </c>
      <c r="E53" s="148">
        <f>$Q$5</f>
        <v>2024</v>
      </c>
      <c r="F53" s="149">
        <v>4.0000000000000001E-3</v>
      </c>
      <c r="G53" s="150">
        <v>1.7000000000000001E-2</v>
      </c>
      <c r="H53" s="150">
        <v>0.01</v>
      </c>
      <c r="I53" s="150">
        <v>1E-3</v>
      </c>
      <c r="J53" s="150">
        <v>9.702</v>
      </c>
      <c r="K53" s="150">
        <v>0</v>
      </c>
      <c r="L53" s="150">
        <v>19.446999999999999</v>
      </c>
      <c r="M53" s="150">
        <v>0</v>
      </c>
      <c r="N53" s="150">
        <v>0</v>
      </c>
      <c r="O53" s="150">
        <v>307.24400000000003</v>
      </c>
      <c r="P53" s="150">
        <v>0</v>
      </c>
      <c r="Q53" s="150">
        <v>10.338000000000001</v>
      </c>
      <c r="R53" s="150">
        <v>0</v>
      </c>
      <c r="S53" s="150">
        <v>0</v>
      </c>
      <c r="T53" s="150">
        <v>0</v>
      </c>
      <c r="U53" s="150">
        <v>1E-3</v>
      </c>
      <c r="V53" s="150">
        <v>0</v>
      </c>
      <c r="W53" s="150">
        <v>1E-3</v>
      </c>
      <c r="X53" s="150">
        <v>1.6E-2</v>
      </c>
      <c r="Y53" s="150">
        <v>0</v>
      </c>
      <c r="Z53" s="150">
        <v>0</v>
      </c>
      <c r="AA53" s="150">
        <v>0</v>
      </c>
      <c r="AB53" s="150">
        <v>0.69499999999999995</v>
      </c>
      <c r="AC53" s="150">
        <v>7.0000000000000007E-2</v>
      </c>
      <c r="AD53" s="150">
        <v>0</v>
      </c>
      <c r="AE53" s="150">
        <v>0</v>
      </c>
      <c r="AF53" s="150">
        <v>2E-3</v>
      </c>
      <c r="AG53" s="151">
        <v>0</v>
      </c>
      <c r="AH53" s="152">
        <f t="shared" si="1"/>
        <v>347.548</v>
      </c>
      <c r="AI53" s="153"/>
      <c r="AJ53" s="153"/>
      <c r="AK53" s="153"/>
      <c r="AL53" s="154"/>
      <c r="AM53" s="155">
        <f t="shared" si="2"/>
        <v>2.1160818696267958E-2</v>
      </c>
      <c r="AN53" s="8"/>
      <c r="AO53" s="8"/>
      <c r="BA53"/>
      <c r="BC53" s="167"/>
    </row>
    <row r="54" spans="1:55" ht="14.4" hidden="1" outlineLevel="1" thickBot="1">
      <c r="A54" s="144"/>
      <c r="B54" s="179"/>
      <c r="C54" s="180"/>
      <c r="D54" s="136" t="s">
        <v>139</v>
      </c>
      <c r="E54" s="182">
        <f>E53-1</f>
        <v>2023</v>
      </c>
      <c r="F54" s="170">
        <v>1E-3</v>
      </c>
      <c r="G54" s="171">
        <v>0</v>
      </c>
      <c r="H54" s="171">
        <v>0</v>
      </c>
      <c r="I54" s="171">
        <v>0.13400000000000001</v>
      </c>
      <c r="J54" s="171">
        <v>1.7000000000000001E-2</v>
      </c>
      <c r="K54" s="171">
        <v>0.01</v>
      </c>
      <c r="L54" s="171">
        <v>18.512999999999998</v>
      </c>
      <c r="M54" s="171">
        <v>0</v>
      </c>
      <c r="N54" s="171">
        <v>0</v>
      </c>
      <c r="O54" s="171">
        <v>308.44</v>
      </c>
      <c r="P54" s="171">
        <v>0</v>
      </c>
      <c r="Q54" s="171">
        <v>6.4409999999999998</v>
      </c>
      <c r="R54" s="171">
        <v>0</v>
      </c>
      <c r="S54" s="171">
        <v>0</v>
      </c>
      <c r="T54" s="171">
        <v>0</v>
      </c>
      <c r="U54" s="171">
        <v>0</v>
      </c>
      <c r="V54" s="171">
        <v>0</v>
      </c>
      <c r="W54" s="171">
        <v>1.6419999999999999</v>
      </c>
      <c r="X54" s="171">
        <v>9.0000000000000011E-3</v>
      </c>
      <c r="Y54" s="171">
        <v>0</v>
      </c>
      <c r="Z54" s="171">
        <v>0</v>
      </c>
      <c r="AA54" s="171">
        <v>0</v>
      </c>
      <c r="AB54" s="171">
        <v>0</v>
      </c>
      <c r="AC54" s="171">
        <v>5.1389999999999993</v>
      </c>
      <c r="AD54" s="171">
        <v>0</v>
      </c>
      <c r="AE54" s="171">
        <v>0</v>
      </c>
      <c r="AF54" s="171">
        <v>0</v>
      </c>
      <c r="AG54" s="172">
        <v>0</v>
      </c>
      <c r="AH54" s="193">
        <f t="shared" si="1"/>
        <v>340.346</v>
      </c>
      <c r="AI54" s="194"/>
      <c r="AJ54" s="184"/>
      <c r="AK54" s="184"/>
      <c r="AL54" s="185"/>
      <c r="AM54" s="186"/>
      <c r="AN54" s="8"/>
      <c r="AO54" s="8"/>
      <c r="BA54"/>
      <c r="BC54" s="167"/>
    </row>
    <row r="55" spans="1:55" s="95" customFormat="1" ht="13.8" collapsed="1">
      <c r="A55" s="187" t="s">
        <v>134</v>
      </c>
      <c r="B55" s="188" t="s">
        <v>140</v>
      </c>
      <c r="C55" s="188"/>
      <c r="D55" s="124"/>
      <c r="E55" s="174">
        <f>$Q$5</f>
        <v>2024</v>
      </c>
      <c r="F55" s="116">
        <f t="shared" ref="F55:AG56" si="7">F57+F59+F61</f>
        <v>3.1E-2</v>
      </c>
      <c r="G55" s="117">
        <f t="shared" si="7"/>
        <v>0</v>
      </c>
      <c r="H55" s="117">
        <f t="shared" si="7"/>
        <v>0</v>
      </c>
      <c r="I55" s="117">
        <f t="shared" si="7"/>
        <v>0</v>
      </c>
      <c r="J55" s="117">
        <f t="shared" si="7"/>
        <v>3.6</v>
      </c>
      <c r="K55" s="117">
        <f t="shared" si="7"/>
        <v>0</v>
      </c>
      <c r="L55" s="117">
        <f t="shared" si="7"/>
        <v>3.516</v>
      </c>
      <c r="M55" s="117">
        <f t="shared" si="7"/>
        <v>0</v>
      </c>
      <c r="N55" s="117">
        <f t="shared" si="7"/>
        <v>0</v>
      </c>
      <c r="O55" s="117">
        <f t="shared" si="7"/>
        <v>0</v>
      </c>
      <c r="P55" s="117">
        <f t="shared" si="7"/>
        <v>0</v>
      </c>
      <c r="Q55" s="117">
        <f t="shared" si="7"/>
        <v>0</v>
      </c>
      <c r="R55" s="117">
        <f t="shared" si="7"/>
        <v>0</v>
      </c>
      <c r="S55" s="117">
        <f t="shared" si="7"/>
        <v>0</v>
      </c>
      <c r="T55" s="117">
        <f t="shared" si="7"/>
        <v>0</v>
      </c>
      <c r="U55" s="117">
        <f t="shared" si="7"/>
        <v>0</v>
      </c>
      <c r="V55" s="117">
        <f t="shared" si="7"/>
        <v>0</v>
      </c>
      <c r="W55" s="117">
        <f t="shared" si="7"/>
        <v>0</v>
      </c>
      <c r="X55" s="117">
        <f t="shared" si="7"/>
        <v>0.9910000000000001</v>
      </c>
      <c r="Y55" s="117">
        <f t="shared" si="7"/>
        <v>0</v>
      </c>
      <c r="Z55" s="117">
        <f t="shared" si="7"/>
        <v>2.5000000000000001E-2</v>
      </c>
      <c r="AA55" s="117">
        <f t="shared" si="7"/>
        <v>0</v>
      </c>
      <c r="AB55" s="117">
        <f t="shared" si="7"/>
        <v>0</v>
      </c>
      <c r="AC55" s="117">
        <f t="shared" si="7"/>
        <v>0</v>
      </c>
      <c r="AD55" s="117">
        <f t="shared" si="7"/>
        <v>0</v>
      </c>
      <c r="AE55" s="117">
        <f t="shared" si="7"/>
        <v>0</v>
      </c>
      <c r="AF55" s="117">
        <f t="shared" si="7"/>
        <v>4.0000000000000001E-3</v>
      </c>
      <c r="AG55" s="118">
        <f t="shared" si="7"/>
        <v>0</v>
      </c>
      <c r="AH55" s="119">
        <f t="shared" si="1"/>
        <v>8.1669999999999998</v>
      </c>
      <c r="AI55" s="120"/>
      <c r="AJ55" s="129"/>
      <c r="AK55" s="129"/>
      <c r="AL55" s="130"/>
      <c r="AM55" s="131">
        <f t="shared" si="2"/>
        <v>-0.16347434190310361</v>
      </c>
      <c r="AN55" s="587"/>
      <c r="AO55" s="587"/>
      <c r="BB55" s="99"/>
      <c r="BC55" s="99"/>
    </row>
    <row r="56" spans="1:55" s="95" customFormat="1" ht="14.4" thickBot="1">
      <c r="A56" s="175"/>
      <c r="B56" s="135"/>
      <c r="C56" s="135"/>
      <c r="D56" s="136"/>
      <c r="E56" s="176">
        <f>E55-1</f>
        <v>2023</v>
      </c>
      <c r="F56" s="137">
        <f t="shared" si="7"/>
        <v>3.3000000000000002E-2</v>
      </c>
      <c r="G56" s="138">
        <f t="shared" si="7"/>
        <v>0</v>
      </c>
      <c r="H56" s="138">
        <f t="shared" si="7"/>
        <v>0</v>
      </c>
      <c r="I56" s="138">
        <f t="shared" si="7"/>
        <v>0</v>
      </c>
      <c r="J56" s="138">
        <f t="shared" si="7"/>
        <v>4.4770000000000003</v>
      </c>
      <c r="K56" s="138">
        <f t="shared" si="7"/>
        <v>0</v>
      </c>
      <c r="L56" s="138">
        <f t="shared" si="7"/>
        <v>3.7520000000000002</v>
      </c>
      <c r="M56" s="138">
        <f t="shared" si="7"/>
        <v>0</v>
      </c>
      <c r="N56" s="138">
        <f t="shared" si="7"/>
        <v>1E-3</v>
      </c>
      <c r="O56" s="138">
        <f t="shared" si="7"/>
        <v>0.98299999999999998</v>
      </c>
      <c r="P56" s="138">
        <f t="shared" si="7"/>
        <v>0</v>
      </c>
      <c r="Q56" s="138">
        <f t="shared" si="7"/>
        <v>0</v>
      </c>
      <c r="R56" s="138">
        <f t="shared" si="7"/>
        <v>0</v>
      </c>
      <c r="S56" s="138">
        <f t="shared" si="7"/>
        <v>0</v>
      </c>
      <c r="T56" s="138">
        <f t="shared" si="7"/>
        <v>0</v>
      </c>
      <c r="U56" s="138">
        <f t="shared" si="7"/>
        <v>0</v>
      </c>
      <c r="V56" s="138">
        <f t="shared" si="7"/>
        <v>0</v>
      </c>
      <c r="W56" s="138">
        <f t="shared" si="7"/>
        <v>0</v>
      </c>
      <c r="X56" s="138">
        <f t="shared" si="7"/>
        <v>0.41699999999999998</v>
      </c>
      <c r="Y56" s="138">
        <f t="shared" si="7"/>
        <v>0</v>
      </c>
      <c r="Z56" s="138">
        <f t="shared" si="7"/>
        <v>0.1</v>
      </c>
      <c r="AA56" s="138">
        <f t="shared" si="7"/>
        <v>0</v>
      </c>
      <c r="AB56" s="138">
        <f t="shared" si="7"/>
        <v>0</v>
      </c>
      <c r="AC56" s="138">
        <f t="shared" si="7"/>
        <v>0</v>
      </c>
      <c r="AD56" s="138">
        <f t="shared" si="7"/>
        <v>0</v>
      </c>
      <c r="AE56" s="138">
        <f t="shared" si="7"/>
        <v>0</v>
      </c>
      <c r="AF56" s="138">
        <f t="shared" si="7"/>
        <v>0</v>
      </c>
      <c r="AG56" s="139">
        <f t="shared" si="7"/>
        <v>0</v>
      </c>
      <c r="AH56" s="140">
        <f t="shared" si="1"/>
        <v>9.7629999999999999</v>
      </c>
      <c r="AI56" s="141"/>
      <c r="AJ56" s="141"/>
      <c r="AK56" s="141"/>
      <c r="AL56" s="142"/>
      <c r="AM56" s="143"/>
      <c r="AN56" s="587"/>
      <c r="AO56" s="587"/>
      <c r="BB56" s="99"/>
      <c r="BC56" s="99"/>
    </row>
    <row r="57" spans="1:55" ht="14.4" hidden="1" outlineLevel="1" thickBot="1">
      <c r="A57" s="144"/>
      <c r="B57" s="145" t="s">
        <v>141</v>
      </c>
      <c r="C57" s="146" t="s">
        <v>142</v>
      </c>
      <c r="D57" s="147" t="s">
        <v>143</v>
      </c>
      <c r="E57" s="148">
        <f>$Q$5</f>
        <v>2024</v>
      </c>
      <c r="F57" s="149">
        <v>0</v>
      </c>
      <c r="G57" s="150">
        <v>0</v>
      </c>
      <c r="H57" s="150">
        <v>0</v>
      </c>
      <c r="I57" s="150">
        <v>0</v>
      </c>
      <c r="J57" s="150">
        <v>0</v>
      </c>
      <c r="K57" s="150">
        <v>0</v>
      </c>
      <c r="L57" s="150">
        <v>0</v>
      </c>
      <c r="M57" s="150">
        <v>0</v>
      </c>
      <c r="N57" s="150">
        <v>0</v>
      </c>
      <c r="O57" s="150">
        <v>0</v>
      </c>
      <c r="P57" s="150">
        <v>0</v>
      </c>
      <c r="Q57" s="150">
        <v>0</v>
      </c>
      <c r="R57" s="150">
        <v>0</v>
      </c>
      <c r="S57" s="150">
        <v>0</v>
      </c>
      <c r="T57" s="150">
        <v>0</v>
      </c>
      <c r="U57" s="150">
        <v>0</v>
      </c>
      <c r="V57" s="150">
        <v>0</v>
      </c>
      <c r="W57" s="150">
        <v>0</v>
      </c>
      <c r="X57" s="150">
        <v>0</v>
      </c>
      <c r="Y57" s="150">
        <v>0</v>
      </c>
      <c r="Z57" s="150">
        <v>0</v>
      </c>
      <c r="AA57" s="150">
        <v>0</v>
      </c>
      <c r="AB57" s="150">
        <v>0</v>
      </c>
      <c r="AC57" s="150">
        <v>0</v>
      </c>
      <c r="AD57" s="150">
        <v>0</v>
      </c>
      <c r="AE57" s="150">
        <v>0</v>
      </c>
      <c r="AF57" s="150">
        <v>0</v>
      </c>
      <c r="AG57" s="151">
        <v>0</v>
      </c>
      <c r="AH57" s="152">
        <f t="shared" si="1"/>
        <v>0</v>
      </c>
      <c r="AI57" s="153"/>
      <c r="AJ57" s="153"/>
      <c r="AK57" s="153"/>
      <c r="AL57" s="154"/>
      <c r="AM57" s="155">
        <f t="shared" si="2"/>
        <v>-1</v>
      </c>
      <c r="AN57" s="8"/>
      <c r="AO57" s="8"/>
      <c r="BA57"/>
      <c r="BC57" s="167"/>
    </row>
    <row r="58" spans="1:55" ht="14.4" hidden="1" outlineLevel="1" thickBot="1">
      <c r="A58" s="144"/>
      <c r="B58" s="156"/>
      <c r="C58" s="157"/>
      <c r="D58" s="136" t="s">
        <v>143</v>
      </c>
      <c r="E58" s="158">
        <f>E57-1</f>
        <v>2023</v>
      </c>
      <c r="F58" s="159">
        <v>0</v>
      </c>
      <c r="G58" s="160">
        <v>0</v>
      </c>
      <c r="H58" s="160">
        <v>0</v>
      </c>
      <c r="I58" s="160">
        <v>0</v>
      </c>
      <c r="J58" s="160">
        <v>0</v>
      </c>
      <c r="K58" s="160">
        <v>0</v>
      </c>
      <c r="L58" s="160">
        <v>0</v>
      </c>
      <c r="M58" s="160">
        <v>0</v>
      </c>
      <c r="N58" s="160">
        <v>0</v>
      </c>
      <c r="O58" s="160">
        <v>0.98299999999999998</v>
      </c>
      <c r="P58" s="160">
        <v>0</v>
      </c>
      <c r="Q58" s="160">
        <v>0</v>
      </c>
      <c r="R58" s="160">
        <v>0</v>
      </c>
      <c r="S58" s="160">
        <v>0</v>
      </c>
      <c r="T58" s="160">
        <v>0</v>
      </c>
      <c r="U58" s="160">
        <v>0</v>
      </c>
      <c r="V58" s="160">
        <v>0</v>
      </c>
      <c r="W58" s="160">
        <v>0</v>
      </c>
      <c r="X58" s="160">
        <v>0</v>
      </c>
      <c r="Y58" s="160">
        <v>0</v>
      </c>
      <c r="Z58" s="160">
        <v>0</v>
      </c>
      <c r="AA58" s="160">
        <v>0</v>
      </c>
      <c r="AB58" s="160">
        <v>0</v>
      </c>
      <c r="AC58" s="160">
        <v>0</v>
      </c>
      <c r="AD58" s="160">
        <v>0</v>
      </c>
      <c r="AE58" s="160">
        <v>0</v>
      </c>
      <c r="AF58" s="160">
        <v>0</v>
      </c>
      <c r="AG58" s="161">
        <v>0</v>
      </c>
      <c r="AH58" s="162">
        <f t="shared" si="1"/>
        <v>0.98299999999999998</v>
      </c>
      <c r="AI58" s="163"/>
      <c r="AJ58" s="163"/>
      <c r="AK58" s="163"/>
      <c r="AL58" s="164"/>
      <c r="AM58" s="165"/>
      <c r="AN58" s="8"/>
      <c r="AO58" s="8"/>
      <c r="BA58"/>
      <c r="BC58" s="167"/>
    </row>
    <row r="59" spans="1:55" ht="14.4" hidden="1" outlineLevel="1" thickBot="1">
      <c r="A59" s="144"/>
      <c r="B59" s="145" t="s">
        <v>144</v>
      </c>
      <c r="C59" s="146" t="s">
        <v>145</v>
      </c>
      <c r="D59" s="147" t="s">
        <v>146</v>
      </c>
      <c r="E59" s="148">
        <f>$Q$5</f>
        <v>2024</v>
      </c>
      <c r="F59" s="149">
        <v>0</v>
      </c>
      <c r="G59" s="150">
        <v>0</v>
      </c>
      <c r="H59" s="150">
        <v>0</v>
      </c>
      <c r="I59" s="150">
        <v>0</v>
      </c>
      <c r="J59" s="150">
        <v>0</v>
      </c>
      <c r="K59" s="150">
        <v>0</v>
      </c>
      <c r="L59" s="150">
        <v>0</v>
      </c>
      <c r="M59" s="150">
        <v>0</v>
      </c>
      <c r="N59" s="150">
        <v>0</v>
      </c>
      <c r="O59" s="150">
        <v>0</v>
      </c>
      <c r="P59" s="150">
        <v>0</v>
      </c>
      <c r="Q59" s="150">
        <v>0</v>
      </c>
      <c r="R59" s="150">
        <v>0</v>
      </c>
      <c r="S59" s="150">
        <v>0</v>
      </c>
      <c r="T59" s="150">
        <v>0</v>
      </c>
      <c r="U59" s="150">
        <v>0</v>
      </c>
      <c r="V59" s="150">
        <v>0</v>
      </c>
      <c r="W59" s="150">
        <v>0</v>
      </c>
      <c r="X59" s="150">
        <v>2E-3</v>
      </c>
      <c r="Y59" s="150">
        <v>0</v>
      </c>
      <c r="Z59" s="150">
        <v>0</v>
      </c>
      <c r="AA59" s="150">
        <v>0</v>
      </c>
      <c r="AB59" s="150">
        <v>0</v>
      </c>
      <c r="AC59" s="150">
        <v>0</v>
      </c>
      <c r="AD59" s="150">
        <v>0</v>
      </c>
      <c r="AE59" s="150">
        <v>0</v>
      </c>
      <c r="AF59" s="150">
        <v>0</v>
      </c>
      <c r="AG59" s="151">
        <v>0</v>
      </c>
      <c r="AH59" s="152">
        <f t="shared" si="1"/>
        <v>2E-3</v>
      </c>
      <c r="AI59" s="153"/>
      <c r="AJ59" s="153"/>
      <c r="AK59" s="153"/>
      <c r="AL59" s="154"/>
      <c r="AM59" s="155">
        <f t="shared" si="2"/>
        <v>0</v>
      </c>
      <c r="AN59" s="8"/>
      <c r="AO59" s="8"/>
      <c r="BA59"/>
      <c r="BC59" s="167"/>
    </row>
    <row r="60" spans="1:55" ht="14.4" hidden="1" outlineLevel="1" thickBot="1">
      <c r="A60" s="144"/>
      <c r="B60" s="156"/>
      <c r="C60" s="157"/>
      <c r="D60" s="136" t="s">
        <v>146</v>
      </c>
      <c r="E60" s="158">
        <f>E59-1</f>
        <v>2023</v>
      </c>
      <c r="F60" s="159">
        <v>0</v>
      </c>
      <c r="G60" s="160">
        <v>0</v>
      </c>
      <c r="H60" s="160">
        <v>0</v>
      </c>
      <c r="I60" s="160">
        <v>0</v>
      </c>
      <c r="J60" s="160">
        <v>0</v>
      </c>
      <c r="K60" s="160">
        <v>0</v>
      </c>
      <c r="L60" s="160">
        <v>0</v>
      </c>
      <c r="M60" s="160">
        <v>0</v>
      </c>
      <c r="N60" s="160">
        <v>0</v>
      </c>
      <c r="O60" s="160">
        <v>0</v>
      </c>
      <c r="P60" s="160">
        <v>0</v>
      </c>
      <c r="Q60" s="160">
        <v>0</v>
      </c>
      <c r="R60" s="160">
        <v>0</v>
      </c>
      <c r="S60" s="160">
        <v>0</v>
      </c>
      <c r="T60" s="160">
        <v>0</v>
      </c>
      <c r="U60" s="160">
        <v>0</v>
      </c>
      <c r="V60" s="160">
        <v>0</v>
      </c>
      <c r="W60" s="160">
        <v>0</v>
      </c>
      <c r="X60" s="160">
        <v>2E-3</v>
      </c>
      <c r="Y60" s="160">
        <v>0</v>
      </c>
      <c r="Z60" s="160">
        <v>0</v>
      </c>
      <c r="AA60" s="160">
        <v>0</v>
      </c>
      <c r="AB60" s="160">
        <v>0</v>
      </c>
      <c r="AC60" s="160">
        <v>0</v>
      </c>
      <c r="AD60" s="160">
        <v>0</v>
      </c>
      <c r="AE60" s="160">
        <v>0</v>
      </c>
      <c r="AF60" s="160">
        <v>0</v>
      </c>
      <c r="AG60" s="161">
        <v>0</v>
      </c>
      <c r="AH60" s="162">
        <f t="shared" si="1"/>
        <v>2E-3</v>
      </c>
      <c r="AI60" s="163"/>
      <c r="AJ60" s="163"/>
      <c r="AK60" s="163"/>
      <c r="AL60" s="164"/>
      <c r="AM60" s="165"/>
      <c r="AN60" s="8"/>
      <c r="AO60" s="8"/>
      <c r="BA60"/>
      <c r="BC60" s="167"/>
    </row>
    <row r="61" spans="1:55" ht="14.4" hidden="1" outlineLevel="1" thickBot="1">
      <c r="A61" s="144"/>
      <c r="B61" s="145" t="s">
        <v>147</v>
      </c>
      <c r="C61" s="146" t="s">
        <v>148</v>
      </c>
      <c r="D61" s="147" t="s">
        <v>149</v>
      </c>
      <c r="E61" s="148">
        <f>$Q$5</f>
        <v>2024</v>
      </c>
      <c r="F61" s="149">
        <v>3.1E-2</v>
      </c>
      <c r="G61" s="150">
        <v>0</v>
      </c>
      <c r="H61" s="150">
        <v>0</v>
      </c>
      <c r="I61" s="150">
        <v>0</v>
      </c>
      <c r="J61" s="150">
        <v>3.6</v>
      </c>
      <c r="K61" s="150">
        <v>0</v>
      </c>
      <c r="L61" s="150">
        <v>3.516</v>
      </c>
      <c r="M61" s="150">
        <v>0</v>
      </c>
      <c r="N61" s="150">
        <v>0</v>
      </c>
      <c r="O61" s="150">
        <v>0</v>
      </c>
      <c r="P61" s="150">
        <v>0</v>
      </c>
      <c r="Q61" s="150">
        <v>0</v>
      </c>
      <c r="R61" s="150">
        <v>0</v>
      </c>
      <c r="S61" s="150">
        <v>0</v>
      </c>
      <c r="T61" s="150">
        <v>0</v>
      </c>
      <c r="U61" s="150">
        <v>0</v>
      </c>
      <c r="V61" s="150">
        <v>0</v>
      </c>
      <c r="W61" s="150">
        <v>0</v>
      </c>
      <c r="X61" s="150">
        <v>0.9890000000000001</v>
      </c>
      <c r="Y61" s="150">
        <v>0</v>
      </c>
      <c r="Z61" s="150">
        <v>2.5000000000000001E-2</v>
      </c>
      <c r="AA61" s="150">
        <v>0</v>
      </c>
      <c r="AB61" s="150">
        <v>0</v>
      </c>
      <c r="AC61" s="150">
        <v>0</v>
      </c>
      <c r="AD61" s="150">
        <v>0</v>
      </c>
      <c r="AE61" s="150">
        <v>0</v>
      </c>
      <c r="AF61" s="150">
        <v>4.0000000000000001E-3</v>
      </c>
      <c r="AG61" s="151">
        <v>0</v>
      </c>
      <c r="AH61" s="152">
        <f t="shared" si="1"/>
        <v>8.1650000000000009</v>
      </c>
      <c r="AI61" s="153"/>
      <c r="AJ61" s="153"/>
      <c r="AK61" s="153"/>
      <c r="AL61" s="154"/>
      <c r="AM61" s="155">
        <f t="shared" si="2"/>
        <v>-6.9833675096832692E-2</v>
      </c>
      <c r="AN61" s="8"/>
      <c r="AO61" s="8"/>
      <c r="BA61"/>
      <c r="BC61" s="167"/>
    </row>
    <row r="62" spans="1:55" ht="14.4" hidden="1" outlineLevel="1" thickBot="1">
      <c r="A62" s="144"/>
      <c r="B62" s="179"/>
      <c r="C62" s="180"/>
      <c r="D62" s="136" t="s">
        <v>149</v>
      </c>
      <c r="E62" s="195">
        <f>E61-1</f>
        <v>2023</v>
      </c>
      <c r="F62" s="170">
        <v>3.3000000000000002E-2</v>
      </c>
      <c r="G62" s="171">
        <v>0</v>
      </c>
      <c r="H62" s="171">
        <v>0</v>
      </c>
      <c r="I62" s="171">
        <v>0</v>
      </c>
      <c r="J62" s="171">
        <v>4.4770000000000003</v>
      </c>
      <c r="K62" s="171">
        <v>0</v>
      </c>
      <c r="L62" s="171">
        <v>3.7520000000000002</v>
      </c>
      <c r="M62" s="171">
        <v>0</v>
      </c>
      <c r="N62" s="171">
        <v>1E-3</v>
      </c>
      <c r="O62" s="171">
        <v>0</v>
      </c>
      <c r="P62" s="171">
        <v>0</v>
      </c>
      <c r="Q62" s="171">
        <v>0</v>
      </c>
      <c r="R62" s="171">
        <v>0</v>
      </c>
      <c r="S62" s="171">
        <v>0</v>
      </c>
      <c r="T62" s="171">
        <v>0</v>
      </c>
      <c r="U62" s="171">
        <v>0</v>
      </c>
      <c r="V62" s="171">
        <v>0</v>
      </c>
      <c r="W62" s="171">
        <v>0</v>
      </c>
      <c r="X62" s="171">
        <v>0.41499999999999998</v>
      </c>
      <c r="Y62" s="171">
        <v>0</v>
      </c>
      <c r="Z62" s="171">
        <v>0.1</v>
      </c>
      <c r="AA62" s="171">
        <v>0</v>
      </c>
      <c r="AB62" s="171">
        <v>0</v>
      </c>
      <c r="AC62" s="171">
        <v>0</v>
      </c>
      <c r="AD62" s="171">
        <v>0</v>
      </c>
      <c r="AE62" s="171">
        <v>0</v>
      </c>
      <c r="AF62" s="171">
        <v>0</v>
      </c>
      <c r="AG62" s="172">
        <v>0</v>
      </c>
      <c r="AH62" s="193">
        <f t="shared" si="1"/>
        <v>8.7779999999999987</v>
      </c>
      <c r="AI62" s="184"/>
      <c r="AJ62" s="184"/>
      <c r="AK62" s="184"/>
      <c r="AL62" s="185"/>
      <c r="AM62" s="186"/>
      <c r="AN62" s="8"/>
      <c r="AO62" s="8"/>
      <c r="BA62"/>
      <c r="BC62" s="167"/>
    </row>
    <row r="63" spans="1:55" s="95" customFormat="1" ht="13.8" collapsed="1">
      <c r="A63" s="187" t="s">
        <v>150</v>
      </c>
      <c r="B63" s="188" t="s">
        <v>151</v>
      </c>
      <c r="C63" s="188"/>
      <c r="D63" s="124" t="s">
        <v>150</v>
      </c>
      <c r="E63" s="115">
        <f>$Q$5</f>
        <v>2024</v>
      </c>
      <c r="F63" s="116">
        <v>1157.9369999999999</v>
      </c>
      <c r="G63" s="117">
        <v>0</v>
      </c>
      <c r="H63" s="117">
        <v>0</v>
      </c>
      <c r="I63" s="117">
        <v>8.0000000000000002E-3</v>
      </c>
      <c r="J63" s="117">
        <v>10.341999999999999</v>
      </c>
      <c r="K63" s="117">
        <v>0</v>
      </c>
      <c r="L63" s="117">
        <v>190.67399999999998</v>
      </c>
      <c r="M63" s="117">
        <v>0</v>
      </c>
      <c r="N63" s="117">
        <v>0</v>
      </c>
      <c r="O63" s="117">
        <v>279.66200000000003</v>
      </c>
      <c r="P63" s="117">
        <v>0</v>
      </c>
      <c r="Q63" s="117">
        <v>24.04</v>
      </c>
      <c r="R63" s="117">
        <v>0</v>
      </c>
      <c r="S63" s="117">
        <v>0</v>
      </c>
      <c r="T63" s="117">
        <v>4.26</v>
      </c>
      <c r="U63" s="117">
        <v>0</v>
      </c>
      <c r="V63" s="117">
        <v>0</v>
      </c>
      <c r="W63" s="117">
        <v>0</v>
      </c>
      <c r="X63" s="117">
        <v>237.30200000000002</v>
      </c>
      <c r="Y63" s="117">
        <v>1.7999999999999999E-2</v>
      </c>
      <c r="Z63" s="117">
        <v>20.079999999999998</v>
      </c>
      <c r="AA63" s="117">
        <v>6.0999999999999999E-2</v>
      </c>
      <c r="AB63" s="117">
        <v>2.8</v>
      </c>
      <c r="AC63" s="117">
        <v>2.5000000000000001E-2</v>
      </c>
      <c r="AD63" s="117">
        <v>0</v>
      </c>
      <c r="AE63" s="117">
        <v>7.0000000000000001E-3</v>
      </c>
      <c r="AF63" s="117">
        <v>4.330000000000001</v>
      </c>
      <c r="AG63" s="118">
        <v>0</v>
      </c>
      <c r="AH63" s="119">
        <f t="shared" si="1"/>
        <v>1931.5459999999998</v>
      </c>
      <c r="AI63" s="129"/>
      <c r="AJ63" s="129"/>
      <c r="AK63" s="129"/>
      <c r="AL63" s="130"/>
      <c r="AM63" s="131">
        <f t="shared" si="2"/>
        <v>0.39427275411215845</v>
      </c>
      <c r="AN63" s="587"/>
      <c r="AO63" s="587"/>
      <c r="BB63" s="99"/>
      <c r="BC63" s="99"/>
    </row>
    <row r="64" spans="1:55" s="95" customFormat="1" ht="14.4" thickBot="1">
      <c r="A64" s="191"/>
      <c r="B64" s="135"/>
      <c r="C64" s="135"/>
      <c r="D64" s="102" t="s">
        <v>150</v>
      </c>
      <c r="E64" s="103">
        <f>E63-1</f>
        <v>2023</v>
      </c>
      <c r="F64" s="104">
        <v>414.74</v>
      </c>
      <c r="G64" s="105">
        <v>0</v>
      </c>
      <c r="H64" s="105">
        <v>0</v>
      </c>
      <c r="I64" s="105">
        <v>1E-3</v>
      </c>
      <c r="J64" s="105">
        <v>202.21299999999999</v>
      </c>
      <c r="K64" s="105">
        <v>0</v>
      </c>
      <c r="L64" s="105">
        <v>193.018</v>
      </c>
      <c r="M64" s="105">
        <v>0</v>
      </c>
      <c r="N64" s="105">
        <v>0</v>
      </c>
      <c r="O64" s="105">
        <v>236.417</v>
      </c>
      <c r="P64" s="105">
        <v>0</v>
      </c>
      <c r="Q64" s="105">
        <v>0</v>
      </c>
      <c r="R64" s="105">
        <v>0</v>
      </c>
      <c r="S64" s="105">
        <v>0</v>
      </c>
      <c r="T64" s="105">
        <v>4.16</v>
      </c>
      <c r="U64" s="105">
        <v>0</v>
      </c>
      <c r="V64" s="105">
        <v>0</v>
      </c>
      <c r="W64" s="105">
        <v>0</v>
      </c>
      <c r="X64" s="105">
        <v>311.65800000000002</v>
      </c>
      <c r="Y64" s="105">
        <v>0</v>
      </c>
      <c r="Z64" s="105">
        <v>19.934000000000001</v>
      </c>
      <c r="AA64" s="105">
        <v>1E-3</v>
      </c>
      <c r="AB64" s="105">
        <v>3.2</v>
      </c>
      <c r="AC64" s="105">
        <v>0</v>
      </c>
      <c r="AD64" s="105">
        <v>0</v>
      </c>
      <c r="AE64" s="105">
        <v>1E-3</v>
      </c>
      <c r="AF64" s="105">
        <v>0</v>
      </c>
      <c r="AG64" s="106">
        <v>0</v>
      </c>
      <c r="AH64" s="107">
        <f t="shared" si="1"/>
        <v>1385.3429999999998</v>
      </c>
      <c r="AI64" s="108"/>
      <c r="AJ64" s="108"/>
      <c r="AK64" s="108"/>
      <c r="AL64" s="109"/>
      <c r="AM64" s="110"/>
      <c r="AN64" s="587"/>
      <c r="AO64" s="587"/>
      <c r="BB64" s="99"/>
      <c r="BC64" s="99"/>
    </row>
    <row r="65" spans="1:55" s="95" customFormat="1" ht="13.8">
      <c r="A65" s="173" t="s">
        <v>152</v>
      </c>
      <c r="B65" s="123" t="s">
        <v>153</v>
      </c>
      <c r="C65" s="123"/>
      <c r="D65" s="124"/>
      <c r="E65" s="115">
        <f>$Q$5</f>
        <v>2024</v>
      </c>
      <c r="F65" s="116">
        <f t="shared" ref="F65:AG66" si="8">F67+F71+F73</f>
        <v>545.41099999999994</v>
      </c>
      <c r="G65" s="117">
        <f t="shared" si="8"/>
        <v>2.4569999999999999</v>
      </c>
      <c r="H65" s="117">
        <f t="shared" si="8"/>
        <v>9.5000000000000001E-2</v>
      </c>
      <c r="I65" s="117">
        <f t="shared" si="8"/>
        <v>95.787000000000006</v>
      </c>
      <c r="J65" s="117">
        <f t="shared" si="8"/>
        <v>96.795000000000002</v>
      </c>
      <c r="K65" s="117">
        <f t="shared" si="8"/>
        <v>0</v>
      </c>
      <c r="L65" s="117">
        <f t="shared" si="8"/>
        <v>426.291</v>
      </c>
      <c r="M65" s="117">
        <f t="shared" si="8"/>
        <v>0</v>
      </c>
      <c r="N65" s="117">
        <f t="shared" si="8"/>
        <v>78.266999999999996</v>
      </c>
      <c r="O65" s="117">
        <f t="shared" si="8"/>
        <v>180.60000000000002</v>
      </c>
      <c r="P65" s="117">
        <f t="shared" si="8"/>
        <v>21.951999999999998</v>
      </c>
      <c r="Q65" s="117">
        <f t="shared" si="8"/>
        <v>499.31299999999999</v>
      </c>
      <c r="R65" s="117">
        <f t="shared" si="8"/>
        <v>1.9029999999999998</v>
      </c>
      <c r="S65" s="117">
        <f t="shared" si="8"/>
        <v>0</v>
      </c>
      <c r="T65" s="117">
        <f t="shared" si="8"/>
        <v>0</v>
      </c>
      <c r="U65" s="117">
        <f t="shared" si="8"/>
        <v>0</v>
      </c>
      <c r="V65" s="117">
        <f t="shared" si="8"/>
        <v>2.3809999999999998</v>
      </c>
      <c r="W65" s="117">
        <f t="shared" si="8"/>
        <v>65.423999999999992</v>
      </c>
      <c r="X65" s="117">
        <f t="shared" si="8"/>
        <v>269.90999999999997</v>
      </c>
      <c r="Y65" s="117">
        <f t="shared" si="8"/>
        <v>7.101</v>
      </c>
      <c r="Z65" s="117">
        <f t="shared" si="8"/>
        <v>0</v>
      </c>
      <c r="AA65" s="117">
        <f t="shared" si="8"/>
        <v>2.3290000000000002</v>
      </c>
      <c r="AB65" s="117">
        <f t="shared" si="8"/>
        <v>3</v>
      </c>
      <c r="AC65" s="117">
        <f t="shared" si="8"/>
        <v>12.637</v>
      </c>
      <c r="AD65" s="117">
        <f t="shared" si="8"/>
        <v>0</v>
      </c>
      <c r="AE65" s="117">
        <f t="shared" si="8"/>
        <v>0</v>
      </c>
      <c r="AF65" s="117">
        <f t="shared" si="8"/>
        <v>1.7969999999999997</v>
      </c>
      <c r="AG65" s="118">
        <f t="shared" si="8"/>
        <v>0</v>
      </c>
      <c r="AH65" s="119">
        <f t="shared" si="1"/>
        <v>2313.4500000000003</v>
      </c>
      <c r="AI65" s="120"/>
      <c r="AJ65" s="120"/>
      <c r="AK65" s="120"/>
      <c r="AL65" s="121"/>
      <c r="AM65" s="131">
        <f t="shared" si="2"/>
        <v>-0.26644749984304461</v>
      </c>
      <c r="AN65" s="587"/>
      <c r="AO65" s="587"/>
      <c r="BB65" s="99"/>
      <c r="BC65" s="99"/>
    </row>
    <row r="66" spans="1:55" s="95" customFormat="1" ht="14.4" thickBot="1">
      <c r="A66" s="196"/>
      <c r="B66" s="135"/>
      <c r="C66" s="135"/>
      <c r="D66" s="136"/>
      <c r="E66" s="176">
        <f>E65-1</f>
        <v>2023</v>
      </c>
      <c r="F66" s="232">
        <f t="shared" si="8"/>
        <v>748.38400000000001</v>
      </c>
      <c r="G66" s="197">
        <f t="shared" si="8"/>
        <v>1.5</v>
      </c>
      <c r="H66" s="197">
        <f t="shared" si="8"/>
        <v>0.224</v>
      </c>
      <c r="I66" s="197">
        <f t="shared" si="8"/>
        <v>150.37</v>
      </c>
      <c r="J66" s="197">
        <f t="shared" si="8"/>
        <v>176.46299999999999</v>
      </c>
      <c r="K66" s="197">
        <f t="shared" si="8"/>
        <v>0</v>
      </c>
      <c r="L66" s="197">
        <f t="shared" si="8"/>
        <v>351.32099999999997</v>
      </c>
      <c r="M66" s="197">
        <f t="shared" si="8"/>
        <v>7.0779999999999994</v>
      </c>
      <c r="N66" s="197">
        <f t="shared" si="8"/>
        <v>84.44</v>
      </c>
      <c r="O66" s="197">
        <f t="shared" si="8"/>
        <v>497.91500000000008</v>
      </c>
      <c r="P66" s="197">
        <f t="shared" si="8"/>
        <v>42.739000000000004</v>
      </c>
      <c r="Q66" s="197">
        <f t="shared" si="8"/>
        <v>515.91600000000005</v>
      </c>
      <c r="R66" s="197">
        <f t="shared" si="8"/>
        <v>4.0809999999999995</v>
      </c>
      <c r="S66" s="197">
        <f t="shared" si="8"/>
        <v>0</v>
      </c>
      <c r="T66" s="197">
        <f t="shared" si="8"/>
        <v>0</v>
      </c>
      <c r="U66" s="197">
        <f t="shared" si="8"/>
        <v>0</v>
      </c>
      <c r="V66" s="197">
        <f t="shared" si="8"/>
        <v>0</v>
      </c>
      <c r="W66" s="197">
        <f t="shared" si="8"/>
        <v>43.971000000000004</v>
      </c>
      <c r="X66" s="197">
        <f t="shared" si="8"/>
        <v>483.15700000000004</v>
      </c>
      <c r="Y66" s="197">
        <f t="shared" si="8"/>
        <v>2.3460000000000001</v>
      </c>
      <c r="Z66" s="197">
        <f t="shared" si="8"/>
        <v>0</v>
      </c>
      <c r="AA66" s="197">
        <f t="shared" si="8"/>
        <v>0.32200000000000001</v>
      </c>
      <c r="AB66" s="197">
        <f t="shared" si="8"/>
        <v>41.766999999999996</v>
      </c>
      <c r="AC66" s="197">
        <f t="shared" si="8"/>
        <v>0</v>
      </c>
      <c r="AD66" s="197">
        <f t="shared" si="8"/>
        <v>0</v>
      </c>
      <c r="AE66" s="197">
        <f t="shared" si="8"/>
        <v>0</v>
      </c>
      <c r="AF66" s="197">
        <f t="shared" si="8"/>
        <v>1.768</v>
      </c>
      <c r="AG66" s="198">
        <f t="shared" si="8"/>
        <v>0</v>
      </c>
      <c r="AH66" s="199">
        <f t="shared" si="1"/>
        <v>3153.7620000000006</v>
      </c>
      <c r="AI66" s="244"/>
      <c r="AJ66" s="244"/>
      <c r="AK66" s="244"/>
      <c r="AL66" s="245"/>
      <c r="AM66" s="246"/>
      <c r="AN66" s="587"/>
      <c r="AO66" s="587"/>
      <c r="BB66" s="99"/>
      <c r="BC66" s="99"/>
    </row>
    <row r="67" spans="1:55" ht="15" hidden="1" outlineLevel="1" thickTop="1" thickBot="1">
      <c r="A67" s="144"/>
      <c r="B67" s="145" t="s">
        <v>154</v>
      </c>
      <c r="C67" s="146" t="s">
        <v>155</v>
      </c>
      <c r="D67" s="147" t="s">
        <v>156</v>
      </c>
      <c r="E67" s="148">
        <f>$Q$5</f>
        <v>2024</v>
      </c>
      <c r="F67" s="149">
        <v>34.353000000000002</v>
      </c>
      <c r="G67" s="150">
        <v>0</v>
      </c>
      <c r="H67" s="150">
        <v>0</v>
      </c>
      <c r="I67" s="150">
        <v>0</v>
      </c>
      <c r="J67" s="150">
        <v>19.428999999999998</v>
      </c>
      <c r="K67" s="150">
        <v>0</v>
      </c>
      <c r="L67" s="150">
        <v>21.305</v>
      </c>
      <c r="M67" s="150">
        <v>0</v>
      </c>
      <c r="N67" s="150">
        <v>77.637</v>
      </c>
      <c r="O67" s="150">
        <v>17.853999999999999</v>
      </c>
      <c r="P67" s="150">
        <v>0</v>
      </c>
      <c r="Q67" s="150">
        <v>102.351</v>
      </c>
      <c r="R67" s="150">
        <v>0</v>
      </c>
      <c r="S67" s="150">
        <v>0</v>
      </c>
      <c r="T67" s="150">
        <v>0</v>
      </c>
      <c r="U67" s="150">
        <v>0</v>
      </c>
      <c r="V67" s="150">
        <v>0</v>
      </c>
      <c r="W67" s="150">
        <v>52.957999999999998</v>
      </c>
      <c r="X67" s="150">
        <v>91.265999999999991</v>
      </c>
      <c r="Y67" s="150">
        <v>0</v>
      </c>
      <c r="Z67" s="150">
        <v>0</v>
      </c>
      <c r="AA67" s="150">
        <v>1.1520000000000001</v>
      </c>
      <c r="AB67" s="150">
        <v>0</v>
      </c>
      <c r="AC67" s="150">
        <v>0</v>
      </c>
      <c r="AD67" s="150">
        <v>0</v>
      </c>
      <c r="AE67" s="150">
        <v>0</v>
      </c>
      <c r="AF67" s="150">
        <v>0</v>
      </c>
      <c r="AG67" s="151">
        <v>0</v>
      </c>
      <c r="AH67" s="152">
        <f t="shared" si="1"/>
        <v>418.30499999999989</v>
      </c>
      <c r="AI67" s="153"/>
      <c r="AJ67" s="153"/>
      <c r="AK67" s="153"/>
      <c r="AL67" s="154"/>
      <c r="AM67" s="155">
        <f t="shared" si="2"/>
        <v>-0.20199432264759987</v>
      </c>
      <c r="AN67" s="8"/>
      <c r="AO67" s="8"/>
      <c r="BA67"/>
      <c r="BC67" s="167"/>
    </row>
    <row r="68" spans="1:55" ht="15" hidden="1" outlineLevel="1" thickTop="1" thickBot="1">
      <c r="A68" s="144"/>
      <c r="B68" s="156"/>
      <c r="C68" s="157"/>
      <c r="D68" s="136" t="s">
        <v>156</v>
      </c>
      <c r="E68" s="158">
        <f>E67-1</f>
        <v>2023</v>
      </c>
      <c r="F68" s="159">
        <v>0</v>
      </c>
      <c r="G68" s="160">
        <v>0</v>
      </c>
      <c r="H68" s="160">
        <v>0</v>
      </c>
      <c r="I68" s="160">
        <v>8.0000000000000002E-3</v>
      </c>
      <c r="J68" s="160">
        <v>95.507999999999996</v>
      </c>
      <c r="K68" s="160">
        <v>0</v>
      </c>
      <c r="L68" s="160">
        <v>1.2050000000000001</v>
      </c>
      <c r="M68" s="160">
        <v>0</v>
      </c>
      <c r="N68" s="160">
        <v>75.891999999999996</v>
      </c>
      <c r="O68" s="160">
        <v>16.856999999999999</v>
      </c>
      <c r="P68" s="160">
        <v>0</v>
      </c>
      <c r="Q68" s="160">
        <v>35.045999999999999</v>
      </c>
      <c r="R68" s="160">
        <v>0.11899999999999999</v>
      </c>
      <c r="S68" s="160">
        <v>0</v>
      </c>
      <c r="T68" s="160">
        <v>0</v>
      </c>
      <c r="U68" s="160">
        <v>0</v>
      </c>
      <c r="V68" s="160">
        <v>0</v>
      </c>
      <c r="W68" s="160">
        <v>26.193999999999999</v>
      </c>
      <c r="X68" s="160">
        <v>273.35900000000004</v>
      </c>
      <c r="Y68" s="160">
        <v>0</v>
      </c>
      <c r="Z68" s="160">
        <v>0</v>
      </c>
      <c r="AA68" s="160">
        <v>0</v>
      </c>
      <c r="AB68" s="160">
        <v>0</v>
      </c>
      <c r="AC68" s="160">
        <v>0</v>
      </c>
      <c r="AD68" s="160">
        <v>0</v>
      </c>
      <c r="AE68" s="160">
        <v>0</v>
      </c>
      <c r="AF68" s="160">
        <v>0</v>
      </c>
      <c r="AG68" s="161">
        <v>0</v>
      </c>
      <c r="AH68" s="162">
        <f t="shared" si="1"/>
        <v>524.18799999999999</v>
      </c>
      <c r="AI68" s="163"/>
      <c r="AJ68" s="163"/>
      <c r="AK68" s="163"/>
      <c r="AL68" s="164"/>
      <c r="AM68" s="165"/>
      <c r="AN68" s="8"/>
      <c r="AO68" s="8"/>
      <c r="BA68"/>
      <c r="BC68" s="167"/>
    </row>
    <row r="69" spans="1:55" ht="15" hidden="1" outlineLevel="1" thickTop="1" thickBot="1">
      <c r="A69" s="144"/>
      <c r="B69" s="145"/>
      <c r="C69" s="146" t="s">
        <v>157</v>
      </c>
      <c r="D69" s="147"/>
      <c r="E69" s="148">
        <f>E67</f>
        <v>2024</v>
      </c>
      <c r="F69" s="149">
        <f>F71+F73</f>
        <v>511.05799999999999</v>
      </c>
      <c r="G69" s="150">
        <f t="shared" ref="G69:AG70" si="9">G71+G73</f>
        <v>2.4569999999999999</v>
      </c>
      <c r="H69" s="150">
        <f t="shared" si="9"/>
        <v>9.5000000000000001E-2</v>
      </c>
      <c r="I69" s="150">
        <f t="shared" si="9"/>
        <v>95.787000000000006</v>
      </c>
      <c r="J69" s="150">
        <f t="shared" si="9"/>
        <v>77.366</v>
      </c>
      <c r="K69" s="150">
        <f t="shared" si="9"/>
        <v>0</v>
      </c>
      <c r="L69" s="150">
        <f t="shared" si="9"/>
        <v>404.98599999999999</v>
      </c>
      <c r="M69" s="150">
        <f t="shared" si="9"/>
        <v>0</v>
      </c>
      <c r="N69" s="150">
        <f t="shared" si="9"/>
        <v>0.63</v>
      </c>
      <c r="O69" s="150">
        <f t="shared" si="9"/>
        <v>162.74600000000001</v>
      </c>
      <c r="P69" s="150">
        <f>P71+P73</f>
        <v>21.951999999999998</v>
      </c>
      <c r="Q69" s="150">
        <f t="shared" si="9"/>
        <v>396.96199999999999</v>
      </c>
      <c r="R69" s="150">
        <f t="shared" si="9"/>
        <v>1.9029999999999998</v>
      </c>
      <c r="S69" s="150">
        <f t="shared" si="9"/>
        <v>0</v>
      </c>
      <c r="T69" s="150">
        <f t="shared" si="9"/>
        <v>0</v>
      </c>
      <c r="U69" s="150">
        <f t="shared" si="9"/>
        <v>0</v>
      </c>
      <c r="V69" s="150">
        <f t="shared" si="9"/>
        <v>2.3809999999999998</v>
      </c>
      <c r="W69" s="150">
        <f t="shared" si="9"/>
        <v>12.465999999999999</v>
      </c>
      <c r="X69" s="150">
        <f t="shared" si="9"/>
        <v>178.64400000000001</v>
      </c>
      <c r="Y69" s="150">
        <f t="shared" si="9"/>
        <v>7.101</v>
      </c>
      <c r="Z69" s="150">
        <f t="shared" si="9"/>
        <v>0</v>
      </c>
      <c r="AA69" s="150">
        <f t="shared" si="9"/>
        <v>1.177</v>
      </c>
      <c r="AB69" s="150">
        <f t="shared" si="9"/>
        <v>3</v>
      </c>
      <c r="AC69" s="150">
        <f t="shared" si="9"/>
        <v>12.637</v>
      </c>
      <c r="AD69" s="150">
        <f t="shared" si="9"/>
        <v>0</v>
      </c>
      <c r="AE69" s="150">
        <f t="shared" si="9"/>
        <v>0</v>
      </c>
      <c r="AF69" s="150">
        <f t="shared" si="9"/>
        <v>1.7969999999999997</v>
      </c>
      <c r="AG69" s="151">
        <f t="shared" si="9"/>
        <v>0</v>
      </c>
      <c r="AH69" s="152">
        <f t="shared" si="1"/>
        <v>1895.1450000000002</v>
      </c>
      <c r="AI69" s="153"/>
      <c r="AJ69" s="153"/>
      <c r="AK69" s="153"/>
      <c r="AL69" s="154"/>
      <c r="AM69" s="155">
        <f>IF(ISERROR(AH69/AH70),"",IF(AH69/AH70&gt;2,"++",AH69/AH70-1))</f>
        <v>-0.27929580989164027</v>
      </c>
      <c r="AN69" s="8"/>
      <c r="AO69" s="8"/>
      <c r="BA69"/>
      <c r="BC69" s="167"/>
    </row>
    <row r="70" spans="1:55" ht="15" hidden="1" outlineLevel="1" thickTop="1" thickBot="1">
      <c r="A70" s="144"/>
      <c r="B70" s="156"/>
      <c r="C70" s="157"/>
      <c r="D70" s="136"/>
      <c r="E70" s="158">
        <f>E68</f>
        <v>2023</v>
      </c>
      <c r="F70" s="200">
        <f>F72+F74</f>
        <v>748.38400000000001</v>
      </c>
      <c r="G70" s="201">
        <f t="shared" si="9"/>
        <v>1.5</v>
      </c>
      <c r="H70" s="201">
        <f t="shared" si="9"/>
        <v>0.224</v>
      </c>
      <c r="I70" s="201">
        <f t="shared" si="9"/>
        <v>150.36199999999999</v>
      </c>
      <c r="J70" s="201">
        <f t="shared" si="9"/>
        <v>80.954999999999998</v>
      </c>
      <c r="K70" s="201">
        <f t="shared" si="9"/>
        <v>0</v>
      </c>
      <c r="L70" s="201">
        <f t="shared" si="9"/>
        <v>350.11599999999999</v>
      </c>
      <c r="M70" s="201">
        <f t="shared" si="9"/>
        <v>7.0779999999999994</v>
      </c>
      <c r="N70" s="201">
        <f t="shared" si="9"/>
        <v>8.548</v>
      </c>
      <c r="O70" s="201">
        <f t="shared" si="9"/>
        <v>481.05800000000005</v>
      </c>
      <c r="P70" s="201">
        <f>P72+P74</f>
        <v>42.739000000000004</v>
      </c>
      <c r="Q70" s="201">
        <f t="shared" si="9"/>
        <v>480.87</v>
      </c>
      <c r="R70" s="201">
        <f t="shared" si="9"/>
        <v>3.9619999999999997</v>
      </c>
      <c r="S70" s="201">
        <f t="shared" si="9"/>
        <v>0</v>
      </c>
      <c r="T70" s="201">
        <f t="shared" si="9"/>
        <v>0</v>
      </c>
      <c r="U70" s="201">
        <f t="shared" si="9"/>
        <v>0</v>
      </c>
      <c r="V70" s="201">
        <f t="shared" si="9"/>
        <v>0</v>
      </c>
      <c r="W70" s="201">
        <f t="shared" si="9"/>
        <v>17.777000000000001</v>
      </c>
      <c r="X70" s="201">
        <f t="shared" si="9"/>
        <v>209.79800000000003</v>
      </c>
      <c r="Y70" s="201">
        <f t="shared" si="9"/>
        <v>2.3460000000000001</v>
      </c>
      <c r="Z70" s="201">
        <f t="shared" si="9"/>
        <v>0</v>
      </c>
      <c r="AA70" s="201">
        <f t="shared" si="9"/>
        <v>0.32200000000000001</v>
      </c>
      <c r="AB70" s="201">
        <f t="shared" si="9"/>
        <v>41.766999999999996</v>
      </c>
      <c r="AC70" s="201">
        <f t="shared" si="9"/>
        <v>0</v>
      </c>
      <c r="AD70" s="201">
        <f t="shared" si="9"/>
        <v>0</v>
      </c>
      <c r="AE70" s="201">
        <f t="shared" si="9"/>
        <v>0</v>
      </c>
      <c r="AF70" s="201">
        <f t="shared" si="9"/>
        <v>1.768</v>
      </c>
      <c r="AG70" s="202">
        <f t="shared" si="9"/>
        <v>0</v>
      </c>
      <c r="AH70" s="203">
        <f t="shared" si="1"/>
        <v>2629.5740000000005</v>
      </c>
      <c r="AI70" s="204"/>
      <c r="AJ70" s="204"/>
      <c r="AK70" s="204"/>
      <c r="AL70" s="205"/>
      <c r="AM70" s="206"/>
      <c r="AN70" s="8"/>
      <c r="AO70" s="8"/>
      <c r="BA70"/>
      <c r="BC70" s="167"/>
    </row>
    <row r="71" spans="1:55" ht="15" hidden="1" outlineLevel="1" thickTop="1" thickBot="1">
      <c r="A71" s="144"/>
      <c r="B71" s="145" t="s">
        <v>158</v>
      </c>
      <c r="C71" s="146" t="s">
        <v>159</v>
      </c>
      <c r="D71" s="147" t="s">
        <v>160</v>
      </c>
      <c r="E71" s="148">
        <f>$Q$5</f>
        <v>2024</v>
      </c>
      <c r="F71" s="149">
        <v>0</v>
      </c>
      <c r="G71" s="150">
        <v>0</v>
      </c>
      <c r="H71" s="150">
        <v>0</v>
      </c>
      <c r="I71" s="150">
        <v>0</v>
      </c>
      <c r="J71" s="150">
        <v>0</v>
      </c>
      <c r="K71" s="150">
        <v>0</v>
      </c>
      <c r="L71" s="150">
        <v>0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50">
        <v>0</v>
      </c>
      <c r="S71" s="150">
        <v>0</v>
      </c>
      <c r="T71" s="150">
        <v>0</v>
      </c>
      <c r="U71" s="150">
        <v>0</v>
      </c>
      <c r="V71" s="150">
        <v>0</v>
      </c>
      <c r="W71" s="150">
        <v>0</v>
      </c>
      <c r="X71" s="150">
        <v>0</v>
      </c>
      <c r="Y71" s="150">
        <v>0</v>
      </c>
      <c r="Z71" s="150">
        <v>0</v>
      </c>
      <c r="AA71" s="150">
        <v>0</v>
      </c>
      <c r="AB71" s="150">
        <v>0</v>
      </c>
      <c r="AC71" s="150">
        <v>0</v>
      </c>
      <c r="AD71" s="150">
        <v>0</v>
      </c>
      <c r="AE71" s="150">
        <v>0</v>
      </c>
      <c r="AF71" s="150">
        <v>0</v>
      </c>
      <c r="AG71" s="151">
        <v>0</v>
      </c>
      <c r="AH71" s="152">
        <f t="shared" si="1"/>
        <v>0</v>
      </c>
      <c r="AI71" s="153"/>
      <c r="AJ71" s="153"/>
      <c r="AK71" s="153"/>
      <c r="AL71" s="154"/>
      <c r="AM71" s="155" t="str">
        <f t="shared" si="2"/>
        <v/>
      </c>
      <c r="AN71" s="8"/>
      <c r="AO71" s="8"/>
      <c r="BA71"/>
      <c r="BC71" s="167"/>
    </row>
    <row r="72" spans="1:55" ht="15" hidden="1" outlineLevel="1" thickTop="1" thickBot="1">
      <c r="A72" s="144"/>
      <c r="B72" s="179"/>
      <c r="C72" s="180"/>
      <c r="D72" s="136" t="s">
        <v>160</v>
      </c>
      <c r="E72" s="182">
        <f>E71-1</f>
        <v>2023</v>
      </c>
      <c r="F72" s="200">
        <v>0</v>
      </c>
      <c r="G72" s="201">
        <v>0</v>
      </c>
      <c r="H72" s="201">
        <v>0</v>
      </c>
      <c r="I72" s="201">
        <v>0</v>
      </c>
      <c r="J72" s="201">
        <v>0</v>
      </c>
      <c r="K72" s="201">
        <v>0</v>
      </c>
      <c r="L72" s="201">
        <v>0</v>
      </c>
      <c r="M72" s="201">
        <v>0</v>
      </c>
      <c r="N72" s="201">
        <v>0</v>
      </c>
      <c r="O72" s="201">
        <v>0</v>
      </c>
      <c r="P72" s="201">
        <v>0</v>
      </c>
      <c r="Q72" s="201">
        <v>0</v>
      </c>
      <c r="R72" s="201">
        <v>0</v>
      </c>
      <c r="S72" s="201">
        <v>0</v>
      </c>
      <c r="T72" s="201">
        <v>0</v>
      </c>
      <c r="U72" s="201">
        <v>0</v>
      </c>
      <c r="V72" s="201">
        <v>0</v>
      </c>
      <c r="W72" s="201">
        <v>0</v>
      </c>
      <c r="X72" s="201">
        <v>0</v>
      </c>
      <c r="Y72" s="201">
        <v>0</v>
      </c>
      <c r="Z72" s="201">
        <v>0</v>
      </c>
      <c r="AA72" s="201">
        <v>0</v>
      </c>
      <c r="AB72" s="201">
        <v>0</v>
      </c>
      <c r="AC72" s="201">
        <v>0</v>
      </c>
      <c r="AD72" s="201">
        <v>0</v>
      </c>
      <c r="AE72" s="201">
        <v>0</v>
      </c>
      <c r="AF72" s="201">
        <v>0</v>
      </c>
      <c r="AG72" s="202">
        <v>0</v>
      </c>
      <c r="AH72" s="203">
        <f t="shared" si="1"/>
        <v>0</v>
      </c>
      <c r="AI72" s="204"/>
      <c r="AJ72" s="204"/>
      <c r="AK72" s="204"/>
      <c r="AL72" s="205"/>
      <c r="AM72" s="206"/>
      <c r="AN72" s="8"/>
      <c r="AO72" s="8"/>
      <c r="BA72"/>
      <c r="BC72" s="167"/>
    </row>
    <row r="73" spans="1:55" ht="15" hidden="1" outlineLevel="1" thickTop="1" thickBot="1">
      <c r="A73" s="144"/>
      <c r="B73" s="207"/>
      <c r="C73" s="208" t="s">
        <v>161</v>
      </c>
      <c r="D73" s="7" t="s">
        <v>162</v>
      </c>
      <c r="E73" s="209">
        <f>$Q$5</f>
        <v>2024</v>
      </c>
      <c r="F73" s="210">
        <v>511.05799999999999</v>
      </c>
      <c r="G73" s="211">
        <v>2.4569999999999999</v>
      </c>
      <c r="H73" s="211">
        <v>9.5000000000000001E-2</v>
      </c>
      <c r="I73" s="211">
        <v>95.787000000000006</v>
      </c>
      <c r="J73" s="211">
        <v>77.366</v>
      </c>
      <c r="K73" s="211">
        <v>0</v>
      </c>
      <c r="L73" s="211">
        <v>404.98599999999999</v>
      </c>
      <c r="M73" s="211">
        <v>0</v>
      </c>
      <c r="N73" s="211">
        <v>0.63</v>
      </c>
      <c r="O73" s="211">
        <v>162.74600000000001</v>
      </c>
      <c r="P73" s="211">
        <v>21.951999999999998</v>
      </c>
      <c r="Q73" s="211">
        <v>396.96199999999999</v>
      </c>
      <c r="R73" s="211">
        <v>1.9029999999999998</v>
      </c>
      <c r="S73" s="211">
        <v>0</v>
      </c>
      <c r="T73" s="211">
        <v>0</v>
      </c>
      <c r="U73" s="211">
        <v>0</v>
      </c>
      <c r="V73" s="211">
        <v>2.3809999999999998</v>
      </c>
      <c r="W73" s="211">
        <v>12.465999999999999</v>
      </c>
      <c r="X73" s="211">
        <v>178.64400000000001</v>
      </c>
      <c r="Y73" s="211">
        <v>7.101</v>
      </c>
      <c r="Z73" s="211">
        <v>0</v>
      </c>
      <c r="AA73" s="211">
        <v>1.177</v>
      </c>
      <c r="AB73" s="211">
        <v>3</v>
      </c>
      <c r="AC73" s="211">
        <v>12.637</v>
      </c>
      <c r="AD73" s="211">
        <v>0</v>
      </c>
      <c r="AE73" s="211">
        <v>0</v>
      </c>
      <c r="AF73" s="211">
        <v>1.7969999999999997</v>
      </c>
      <c r="AG73" s="212">
        <v>0</v>
      </c>
      <c r="AH73" s="213">
        <f t="shared" si="1"/>
        <v>1895.1450000000002</v>
      </c>
      <c r="AI73" s="214"/>
      <c r="AJ73" s="214"/>
      <c r="AK73" s="214"/>
      <c r="AL73" s="215"/>
      <c r="AM73" s="216">
        <f t="shared" si="2"/>
        <v>-0.27929580989164027</v>
      </c>
      <c r="AN73" s="8"/>
      <c r="AO73" s="8"/>
      <c r="BA73"/>
      <c r="BC73" s="167"/>
    </row>
    <row r="74" spans="1:55" ht="15" hidden="1" outlineLevel="1" thickTop="1" thickBot="1">
      <c r="A74" s="144"/>
      <c r="B74" s="207"/>
      <c r="C74" s="208"/>
      <c r="D74" s="217" t="str">
        <f>D73</f>
        <v>1602Other</v>
      </c>
      <c r="E74" s="209">
        <f>E73-1</f>
        <v>2023</v>
      </c>
      <c r="F74" s="218">
        <v>748.38400000000001</v>
      </c>
      <c r="G74" s="219">
        <v>1.5</v>
      </c>
      <c r="H74" s="219">
        <v>0.224</v>
      </c>
      <c r="I74" s="219">
        <v>150.36199999999999</v>
      </c>
      <c r="J74" s="219">
        <v>80.954999999999998</v>
      </c>
      <c r="K74" s="219">
        <v>0</v>
      </c>
      <c r="L74" s="219">
        <v>350.11599999999999</v>
      </c>
      <c r="M74" s="219">
        <v>7.0779999999999994</v>
      </c>
      <c r="N74" s="219">
        <v>8.548</v>
      </c>
      <c r="O74" s="219">
        <v>481.05800000000005</v>
      </c>
      <c r="P74" s="219">
        <v>42.739000000000004</v>
      </c>
      <c r="Q74" s="219">
        <v>480.87</v>
      </c>
      <c r="R74" s="219">
        <v>3.9619999999999997</v>
      </c>
      <c r="S74" s="219">
        <v>0</v>
      </c>
      <c r="T74" s="219">
        <v>0</v>
      </c>
      <c r="U74" s="219">
        <v>0</v>
      </c>
      <c r="V74" s="219">
        <v>0</v>
      </c>
      <c r="W74" s="219">
        <v>17.777000000000001</v>
      </c>
      <c r="X74" s="219">
        <v>209.79800000000003</v>
      </c>
      <c r="Y74" s="219">
        <v>2.3460000000000001</v>
      </c>
      <c r="Z74" s="219">
        <v>0</v>
      </c>
      <c r="AA74" s="219">
        <v>0.32200000000000001</v>
      </c>
      <c r="AB74" s="219">
        <v>41.766999999999996</v>
      </c>
      <c r="AC74" s="219">
        <v>0</v>
      </c>
      <c r="AD74" s="219">
        <v>0</v>
      </c>
      <c r="AE74" s="219">
        <v>0</v>
      </c>
      <c r="AF74" s="219">
        <v>1.768</v>
      </c>
      <c r="AG74" s="220">
        <v>0</v>
      </c>
      <c r="AH74" s="221">
        <f t="shared" si="1"/>
        <v>2629.5740000000005</v>
      </c>
      <c r="AI74" s="222"/>
      <c r="AJ74" s="222"/>
      <c r="AK74" s="222"/>
      <c r="AL74" s="223"/>
      <c r="AM74" s="224"/>
      <c r="AN74" s="8"/>
      <c r="AO74" s="8"/>
      <c r="BA74"/>
      <c r="BC74" s="167"/>
    </row>
    <row r="75" spans="1:55" ht="14.4" collapsed="1" thickTop="1">
      <c r="A75" s="225" t="s">
        <v>163</v>
      </c>
      <c r="B75" s="226"/>
      <c r="C75" s="226"/>
      <c r="D75" s="227"/>
      <c r="E75" s="228">
        <f>$Q$5</f>
        <v>2024</v>
      </c>
      <c r="F75" s="116">
        <f t="shared" ref="F75:AG76" si="10">F11+F13+F15+F29+F47+F49+F55+F63+F65</f>
        <v>1919.52</v>
      </c>
      <c r="G75" s="117">
        <f t="shared" si="10"/>
        <v>2.4739999999999998</v>
      </c>
      <c r="H75" s="117">
        <f t="shared" si="10"/>
        <v>84.204999999999998</v>
      </c>
      <c r="I75" s="117">
        <f t="shared" si="10"/>
        <v>422.69600000000003</v>
      </c>
      <c r="J75" s="117">
        <f t="shared" si="10"/>
        <v>6176.9250000000002</v>
      </c>
      <c r="K75" s="117">
        <f t="shared" si="10"/>
        <v>0</v>
      </c>
      <c r="L75" s="117">
        <f t="shared" si="10"/>
        <v>5034.4659999999994</v>
      </c>
      <c r="M75" s="117">
        <f t="shared" si="10"/>
        <v>834.15399999999988</v>
      </c>
      <c r="N75" s="117">
        <f t="shared" si="10"/>
        <v>3161.5949999999998</v>
      </c>
      <c r="O75" s="117">
        <f t="shared" si="10"/>
        <v>8665.0930000000026</v>
      </c>
      <c r="P75" s="117">
        <f t="shared" si="10"/>
        <v>21.951999999999998</v>
      </c>
      <c r="Q75" s="117">
        <f t="shared" si="10"/>
        <v>7238.5050000000001</v>
      </c>
      <c r="R75" s="117">
        <f t="shared" si="10"/>
        <v>3.7389999999999999</v>
      </c>
      <c r="S75" s="117">
        <f t="shared" si="10"/>
        <v>0</v>
      </c>
      <c r="T75" s="117">
        <f t="shared" si="10"/>
        <v>13.148</v>
      </c>
      <c r="U75" s="117">
        <f t="shared" si="10"/>
        <v>1E-3</v>
      </c>
      <c r="V75" s="117">
        <f t="shared" si="10"/>
        <v>3.0189999999999997</v>
      </c>
      <c r="W75" s="117">
        <f t="shared" si="10"/>
        <v>65.424999999999997</v>
      </c>
      <c r="X75" s="117">
        <f t="shared" si="10"/>
        <v>12899.5</v>
      </c>
      <c r="Y75" s="117">
        <f t="shared" si="10"/>
        <v>8.8260000000000005</v>
      </c>
      <c r="Z75" s="117">
        <f t="shared" si="10"/>
        <v>41.375</v>
      </c>
      <c r="AA75" s="117">
        <f t="shared" si="10"/>
        <v>687.1099999999999</v>
      </c>
      <c r="AB75" s="117">
        <f t="shared" si="10"/>
        <v>15.465</v>
      </c>
      <c r="AC75" s="117">
        <f t="shared" si="10"/>
        <v>14.514000000000001</v>
      </c>
      <c r="AD75" s="117">
        <f t="shared" si="10"/>
        <v>0</v>
      </c>
      <c r="AE75" s="117">
        <f t="shared" si="10"/>
        <v>9.0000000000000011E-3</v>
      </c>
      <c r="AF75" s="117">
        <f t="shared" si="10"/>
        <v>212.47799999999998</v>
      </c>
      <c r="AG75" s="118">
        <f t="shared" si="10"/>
        <v>0</v>
      </c>
      <c r="AH75" s="91">
        <f t="shared" si="1"/>
        <v>47526.19400000001</v>
      </c>
      <c r="AI75" s="92"/>
      <c r="AJ75" s="92"/>
      <c r="AK75" s="92"/>
      <c r="AL75" s="93"/>
      <c r="AM75" s="94">
        <f t="shared" si="2"/>
        <v>2.3322709633614158E-2</v>
      </c>
      <c r="AN75" s="8"/>
      <c r="AO75" s="8"/>
      <c r="BA75"/>
      <c r="BC75" s="167"/>
    </row>
    <row r="76" spans="1:55" ht="14.4" thickBot="1">
      <c r="A76" s="229"/>
      <c r="B76" s="230"/>
      <c r="C76" s="230"/>
      <c r="D76" s="76"/>
      <c r="E76" s="231">
        <f>E75-1</f>
        <v>2023</v>
      </c>
      <c r="F76" s="232">
        <f t="shared" si="10"/>
        <v>1596.1590000000001</v>
      </c>
      <c r="G76" s="197">
        <f t="shared" si="10"/>
        <v>1.5</v>
      </c>
      <c r="H76" s="197">
        <f t="shared" si="10"/>
        <v>7.4649999999999999</v>
      </c>
      <c r="I76" s="197">
        <f t="shared" si="10"/>
        <v>325.90899999999999</v>
      </c>
      <c r="J76" s="197">
        <f t="shared" si="10"/>
        <v>5389.9819999999991</v>
      </c>
      <c r="K76" s="197">
        <f t="shared" si="10"/>
        <v>0.01</v>
      </c>
      <c r="L76" s="197">
        <f t="shared" si="10"/>
        <v>5430.7210000000005</v>
      </c>
      <c r="M76" s="197">
        <f t="shared" si="10"/>
        <v>225.81</v>
      </c>
      <c r="N76" s="197">
        <f t="shared" si="10"/>
        <v>2289.9870000000001</v>
      </c>
      <c r="O76" s="197">
        <f t="shared" si="10"/>
        <v>8630.1530000000002</v>
      </c>
      <c r="P76" s="197">
        <f t="shared" si="10"/>
        <v>42.739000000000004</v>
      </c>
      <c r="Q76" s="197">
        <f t="shared" si="10"/>
        <v>6378.1830000000009</v>
      </c>
      <c r="R76" s="197">
        <f t="shared" si="10"/>
        <v>8.1589999999999989</v>
      </c>
      <c r="S76" s="197">
        <f t="shared" si="10"/>
        <v>0</v>
      </c>
      <c r="T76" s="197">
        <f t="shared" si="10"/>
        <v>4.16</v>
      </c>
      <c r="U76" s="197">
        <f t="shared" si="10"/>
        <v>0.68500000000000005</v>
      </c>
      <c r="V76" s="197">
        <f t="shared" si="10"/>
        <v>35.551000000000002</v>
      </c>
      <c r="W76" s="197">
        <f t="shared" si="10"/>
        <v>45.657000000000004</v>
      </c>
      <c r="X76" s="197">
        <f t="shared" si="10"/>
        <v>14878.901999999998</v>
      </c>
      <c r="Y76" s="197">
        <f t="shared" si="10"/>
        <v>4.5460000000000003</v>
      </c>
      <c r="Z76" s="197">
        <f t="shared" si="10"/>
        <v>59.161000000000001</v>
      </c>
      <c r="AA76" s="197">
        <f t="shared" si="10"/>
        <v>755.05399999999997</v>
      </c>
      <c r="AB76" s="197">
        <f t="shared" si="10"/>
        <v>78.144000000000005</v>
      </c>
      <c r="AC76" s="197">
        <f t="shared" si="10"/>
        <v>5.1389999999999993</v>
      </c>
      <c r="AD76" s="197">
        <f t="shared" si="10"/>
        <v>0</v>
      </c>
      <c r="AE76" s="197">
        <f t="shared" si="10"/>
        <v>0.60099999999999998</v>
      </c>
      <c r="AF76" s="197">
        <f t="shared" si="10"/>
        <v>248.64</v>
      </c>
      <c r="AG76" s="198">
        <f t="shared" si="10"/>
        <v>0</v>
      </c>
      <c r="AH76" s="233">
        <f t="shared" ref="AH76:AH82" si="11">SUM(F76:AG76)</f>
        <v>46443.017</v>
      </c>
      <c r="AI76" s="234"/>
      <c r="AJ76" s="234"/>
      <c r="AK76" s="234"/>
      <c r="AL76" s="235"/>
      <c r="AM76" s="236"/>
      <c r="AN76" s="8"/>
      <c r="AO76" s="8"/>
      <c r="BA76"/>
      <c r="BC76" s="167"/>
    </row>
    <row r="77" spans="1:55" ht="5.25" customHeight="1" thickTop="1">
      <c r="A77" s="237"/>
      <c r="B77" s="8"/>
      <c r="C77" s="8"/>
      <c r="D77" s="7"/>
      <c r="E77" s="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239" t="str">
        <f t="shared" si="2"/>
        <v/>
      </c>
      <c r="AN77" s="8"/>
      <c r="AO77" s="8"/>
      <c r="BA77"/>
      <c r="BC77" s="167"/>
    </row>
    <row r="78" spans="1:55" ht="14.4" thickBot="1">
      <c r="A78" s="240" t="s">
        <v>164</v>
      </c>
      <c r="B78" s="8"/>
      <c r="C78" s="8"/>
      <c r="D78" s="7"/>
      <c r="E78" s="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239"/>
      <c r="AN78" s="8"/>
      <c r="AO78" s="8"/>
      <c r="BA78"/>
      <c r="BC78" s="167"/>
    </row>
    <row r="79" spans="1:55" s="95" customFormat="1" ht="14.4" thickTop="1">
      <c r="A79" s="50"/>
      <c r="B79" s="226"/>
      <c r="C79" s="588" t="s">
        <v>165</v>
      </c>
      <c r="D79" s="589"/>
      <c r="E79" s="87">
        <f>$Q$5</f>
        <v>2024</v>
      </c>
      <c r="F79" s="88">
        <f t="shared" ref="F79:AG80" si="12">F11+F13</f>
        <v>0</v>
      </c>
      <c r="G79" s="89">
        <f t="shared" si="12"/>
        <v>0</v>
      </c>
      <c r="H79" s="89">
        <f t="shared" si="12"/>
        <v>0</v>
      </c>
      <c r="I79" s="89">
        <f t="shared" si="12"/>
        <v>0</v>
      </c>
      <c r="J79" s="89">
        <f t="shared" si="12"/>
        <v>1.9020000000000001</v>
      </c>
      <c r="K79" s="89">
        <f t="shared" si="12"/>
        <v>0</v>
      </c>
      <c r="L79" s="89">
        <f t="shared" si="12"/>
        <v>2.0529999999999999</v>
      </c>
      <c r="M79" s="89">
        <f t="shared" si="12"/>
        <v>0</v>
      </c>
      <c r="N79" s="89">
        <f t="shared" si="12"/>
        <v>22.971</v>
      </c>
      <c r="O79" s="89">
        <f t="shared" si="12"/>
        <v>2.34</v>
      </c>
      <c r="P79" s="89">
        <f t="shared" si="12"/>
        <v>0</v>
      </c>
      <c r="Q79" s="89">
        <f t="shared" si="12"/>
        <v>0.45</v>
      </c>
      <c r="R79" s="89">
        <f t="shared" si="12"/>
        <v>0</v>
      </c>
      <c r="S79" s="89">
        <f t="shared" si="12"/>
        <v>0</v>
      </c>
      <c r="T79" s="89">
        <f t="shared" si="12"/>
        <v>0</v>
      </c>
      <c r="U79" s="89">
        <f t="shared" si="12"/>
        <v>0</v>
      </c>
      <c r="V79" s="89">
        <f t="shared" si="12"/>
        <v>0</v>
      </c>
      <c r="W79" s="89">
        <f t="shared" si="12"/>
        <v>0</v>
      </c>
      <c r="X79" s="89">
        <f t="shared" si="12"/>
        <v>18.022000000000002</v>
      </c>
      <c r="Y79" s="89">
        <f t="shared" si="12"/>
        <v>1.08</v>
      </c>
      <c r="Z79" s="89">
        <f t="shared" si="12"/>
        <v>0</v>
      </c>
      <c r="AA79" s="89">
        <f t="shared" si="12"/>
        <v>0</v>
      </c>
      <c r="AB79" s="89">
        <f t="shared" si="12"/>
        <v>0</v>
      </c>
      <c r="AC79" s="89">
        <f t="shared" si="12"/>
        <v>0</v>
      </c>
      <c r="AD79" s="89">
        <f t="shared" si="12"/>
        <v>0</v>
      </c>
      <c r="AE79" s="89">
        <f t="shared" si="12"/>
        <v>0</v>
      </c>
      <c r="AF79" s="89">
        <f t="shared" si="12"/>
        <v>0</v>
      </c>
      <c r="AG79" s="90">
        <f t="shared" si="12"/>
        <v>0</v>
      </c>
      <c r="AH79" s="590">
        <f t="shared" si="11"/>
        <v>48.817999999999998</v>
      </c>
      <c r="AI79" s="591"/>
      <c r="AJ79" s="92"/>
      <c r="AK79" s="92"/>
      <c r="AL79" s="93"/>
      <c r="AM79" s="94">
        <f>IF(ISERROR(AH79/AH80),"",IF(AH79/AH80&gt;2,"++",AH79/AH80-1))</f>
        <v>-0.12839008016568776</v>
      </c>
      <c r="AN79" s="587"/>
      <c r="AO79" s="587"/>
      <c r="BB79" s="99"/>
      <c r="BC79" s="99"/>
    </row>
    <row r="80" spans="1:55" s="95" customFormat="1" ht="14.4" thickBot="1">
      <c r="A80" s="592"/>
      <c r="B80" s="230"/>
      <c r="C80" s="593"/>
      <c r="D80" s="594"/>
      <c r="E80" s="595">
        <f>E79-1</f>
        <v>2023</v>
      </c>
      <c r="F80" s="232">
        <f t="shared" si="12"/>
        <v>0</v>
      </c>
      <c r="G80" s="197">
        <f t="shared" si="12"/>
        <v>0</v>
      </c>
      <c r="H80" s="197">
        <f t="shared" si="12"/>
        <v>0</v>
      </c>
      <c r="I80" s="197">
        <f t="shared" si="12"/>
        <v>0</v>
      </c>
      <c r="J80" s="197">
        <f t="shared" si="12"/>
        <v>0.77</v>
      </c>
      <c r="K80" s="197">
        <f t="shared" si="12"/>
        <v>0</v>
      </c>
      <c r="L80" s="197">
        <f t="shared" si="12"/>
        <v>0</v>
      </c>
      <c r="M80" s="197">
        <f t="shared" si="12"/>
        <v>0</v>
      </c>
      <c r="N80" s="197">
        <f t="shared" si="12"/>
        <v>12.18</v>
      </c>
      <c r="O80" s="197">
        <f t="shared" si="12"/>
        <v>0.45</v>
      </c>
      <c r="P80" s="197">
        <f t="shared" si="12"/>
        <v>0</v>
      </c>
      <c r="Q80" s="197">
        <f t="shared" si="12"/>
        <v>2.35</v>
      </c>
      <c r="R80" s="197">
        <f t="shared" si="12"/>
        <v>0</v>
      </c>
      <c r="S80" s="197">
        <f t="shared" si="12"/>
        <v>0</v>
      </c>
      <c r="T80" s="197">
        <f t="shared" si="12"/>
        <v>0</v>
      </c>
      <c r="U80" s="197">
        <f t="shared" si="12"/>
        <v>0</v>
      </c>
      <c r="V80" s="197">
        <f t="shared" si="12"/>
        <v>35.551000000000002</v>
      </c>
      <c r="W80" s="197">
        <f t="shared" si="12"/>
        <v>0</v>
      </c>
      <c r="X80" s="197">
        <f t="shared" si="12"/>
        <v>2.508</v>
      </c>
      <c r="Y80" s="197">
        <f t="shared" si="12"/>
        <v>2.2000000000000002</v>
      </c>
      <c r="Z80" s="197">
        <f t="shared" si="12"/>
        <v>0</v>
      </c>
      <c r="AA80" s="197">
        <f t="shared" si="12"/>
        <v>0</v>
      </c>
      <c r="AB80" s="197">
        <f t="shared" si="12"/>
        <v>0</v>
      </c>
      <c r="AC80" s="197">
        <f t="shared" si="12"/>
        <v>0</v>
      </c>
      <c r="AD80" s="197">
        <f t="shared" si="12"/>
        <v>0</v>
      </c>
      <c r="AE80" s="197">
        <f t="shared" si="12"/>
        <v>0</v>
      </c>
      <c r="AF80" s="197">
        <f t="shared" si="12"/>
        <v>0</v>
      </c>
      <c r="AG80" s="198">
        <f t="shared" si="12"/>
        <v>0</v>
      </c>
      <c r="AH80" s="596">
        <f t="shared" si="11"/>
        <v>56.009000000000007</v>
      </c>
      <c r="AI80" s="597"/>
      <c r="AJ80" s="244"/>
      <c r="AK80" s="244"/>
      <c r="AL80" s="245"/>
      <c r="AM80" s="246"/>
      <c r="AN80" s="587"/>
      <c r="AO80" s="587"/>
      <c r="BB80" s="99"/>
      <c r="BC80" s="99"/>
    </row>
    <row r="81" spans="1:55" s="95" customFormat="1" ht="14.4" thickTop="1">
      <c r="A81" s="62"/>
      <c r="B81" s="587"/>
      <c r="C81" s="598" t="s">
        <v>166</v>
      </c>
      <c r="D81" s="599"/>
      <c r="E81" s="115">
        <f>$Q$5</f>
        <v>2024</v>
      </c>
      <c r="F81" s="116">
        <f t="shared" ref="F81:AF82" si="13">F15+F29+F49+F67</f>
        <v>238.59800000000001</v>
      </c>
      <c r="G81" s="117">
        <f t="shared" si="13"/>
        <v>1.7000000000000001E-2</v>
      </c>
      <c r="H81" s="117">
        <f t="shared" si="13"/>
        <v>84.11</v>
      </c>
      <c r="I81" s="117">
        <f t="shared" si="13"/>
        <v>302.72899999999998</v>
      </c>
      <c r="J81" s="117">
        <f t="shared" si="13"/>
        <v>5872.6090000000004</v>
      </c>
      <c r="K81" s="117">
        <f t="shared" si="13"/>
        <v>0</v>
      </c>
      <c r="L81" s="117">
        <f t="shared" si="13"/>
        <v>4238.7060000000001</v>
      </c>
      <c r="M81" s="117">
        <f t="shared" si="13"/>
        <v>818.1579999999999</v>
      </c>
      <c r="N81" s="117">
        <f t="shared" si="13"/>
        <v>3122.471</v>
      </c>
      <c r="O81" s="117">
        <f t="shared" si="13"/>
        <v>7023.9860000000008</v>
      </c>
      <c r="P81" s="117">
        <f>P15+P29+P49+P67</f>
        <v>0</v>
      </c>
      <c r="Q81" s="117">
        <f t="shared" si="13"/>
        <v>6815.4070000000002</v>
      </c>
      <c r="R81" s="117">
        <f t="shared" si="13"/>
        <v>1.8359999999999999</v>
      </c>
      <c r="S81" s="117">
        <f t="shared" si="13"/>
        <v>0</v>
      </c>
      <c r="T81" s="117">
        <f t="shared" si="13"/>
        <v>8.8879999999999999</v>
      </c>
      <c r="U81" s="117">
        <f t="shared" si="13"/>
        <v>1E-3</v>
      </c>
      <c r="V81" s="117">
        <f t="shared" si="13"/>
        <v>0.63800000000000001</v>
      </c>
      <c r="W81" s="117">
        <f t="shared" si="13"/>
        <v>52.958999999999996</v>
      </c>
      <c r="X81" s="117">
        <f t="shared" si="13"/>
        <v>12244.942999999999</v>
      </c>
      <c r="Y81" s="117">
        <f t="shared" si="13"/>
        <v>0.627</v>
      </c>
      <c r="Z81" s="117">
        <f t="shared" si="13"/>
        <v>21.27</v>
      </c>
      <c r="AA81" s="117">
        <f t="shared" si="13"/>
        <v>685.846</v>
      </c>
      <c r="AB81" s="117">
        <f t="shared" si="13"/>
        <v>9.6650000000000009</v>
      </c>
      <c r="AC81" s="117">
        <f t="shared" si="13"/>
        <v>1.8520000000000001</v>
      </c>
      <c r="AD81" s="117">
        <f t="shared" si="13"/>
        <v>0</v>
      </c>
      <c r="AE81" s="117">
        <f t="shared" si="13"/>
        <v>2E-3</v>
      </c>
      <c r="AF81" s="117">
        <f t="shared" si="13"/>
        <v>206.34699999999998</v>
      </c>
      <c r="AG81" s="118">
        <f>AG15+AG29+AG49+AG67</f>
        <v>0</v>
      </c>
      <c r="AH81" s="600">
        <f t="shared" si="11"/>
        <v>41751.664999999994</v>
      </c>
      <c r="AI81" s="601"/>
      <c r="AJ81" s="120"/>
      <c r="AK81" s="120"/>
      <c r="AL81" s="121"/>
      <c r="AM81" s="122">
        <f>IF(ISERROR(AH81/AH82),"",IF(AH81/AH82&gt;2,"++",AH81/AH82-1))</f>
        <v>3.3158077943335362E-2</v>
      </c>
      <c r="AN81" s="587"/>
      <c r="AO81" s="587"/>
      <c r="BB81" s="99"/>
      <c r="BC81" s="99"/>
    </row>
    <row r="82" spans="1:55" s="95" customFormat="1" ht="14.4" thickBot="1">
      <c r="A82" s="592"/>
      <c r="B82" s="230"/>
      <c r="C82" s="593"/>
      <c r="D82" s="594"/>
      <c r="E82" s="595">
        <f>E81-1</f>
        <v>2023</v>
      </c>
      <c r="F82" s="232">
        <f t="shared" si="13"/>
        <v>432.54399999999998</v>
      </c>
      <c r="G82" s="197">
        <f t="shared" si="13"/>
        <v>0</v>
      </c>
      <c r="H82" s="197">
        <f t="shared" si="13"/>
        <v>7.2409999999999997</v>
      </c>
      <c r="I82" s="197">
        <f t="shared" si="13"/>
        <v>172.374</v>
      </c>
      <c r="J82" s="197">
        <f t="shared" si="13"/>
        <v>4876.5959999999995</v>
      </c>
      <c r="K82" s="197">
        <f t="shared" si="13"/>
        <v>0.01</v>
      </c>
      <c r="L82" s="197">
        <f t="shared" si="13"/>
        <v>4587.9290000000001</v>
      </c>
      <c r="M82" s="197">
        <f t="shared" si="13"/>
        <v>211.64699999999999</v>
      </c>
      <c r="N82" s="197">
        <f t="shared" si="13"/>
        <v>2259.1179999999999</v>
      </c>
      <c r="O82" s="197">
        <f t="shared" si="13"/>
        <v>6710.2259999999987</v>
      </c>
      <c r="P82" s="197">
        <f>P16+P30+P50+P68</f>
        <v>0</v>
      </c>
      <c r="Q82" s="197">
        <f t="shared" si="13"/>
        <v>5893.5880000000006</v>
      </c>
      <c r="R82" s="197">
        <f t="shared" si="13"/>
        <v>4.1970000000000001</v>
      </c>
      <c r="S82" s="197">
        <f t="shared" si="13"/>
        <v>0</v>
      </c>
      <c r="T82" s="197">
        <f t="shared" si="13"/>
        <v>0</v>
      </c>
      <c r="U82" s="197">
        <f t="shared" si="13"/>
        <v>0.68500000000000005</v>
      </c>
      <c r="V82" s="197">
        <f t="shared" si="13"/>
        <v>0</v>
      </c>
      <c r="W82" s="197">
        <f t="shared" si="13"/>
        <v>27.88</v>
      </c>
      <c r="X82" s="197">
        <f t="shared" si="13"/>
        <v>14177.766000000001</v>
      </c>
      <c r="Y82" s="197">
        <f t="shared" si="13"/>
        <v>0</v>
      </c>
      <c r="Z82" s="197">
        <f t="shared" si="13"/>
        <v>19.870999999999999</v>
      </c>
      <c r="AA82" s="197">
        <f t="shared" si="13"/>
        <v>754.73099999999999</v>
      </c>
      <c r="AB82" s="197">
        <f t="shared" si="13"/>
        <v>33.177</v>
      </c>
      <c r="AC82" s="197">
        <f t="shared" si="13"/>
        <v>5.1389999999999993</v>
      </c>
      <c r="AD82" s="197">
        <f t="shared" si="13"/>
        <v>0</v>
      </c>
      <c r="AE82" s="197">
        <f t="shared" si="13"/>
        <v>0.6</v>
      </c>
      <c r="AF82" s="197">
        <f t="shared" si="13"/>
        <v>236.37199999999999</v>
      </c>
      <c r="AG82" s="198">
        <f>AG16+AG30+AG50+AG68</f>
        <v>0</v>
      </c>
      <c r="AH82" s="596">
        <f t="shared" si="11"/>
        <v>40411.691000000006</v>
      </c>
      <c r="AI82" s="597"/>
      <c r="AJ82" s="244"/>
      <c r="AK82" s="244"/>
      <c r="AL82" s="245"/>
      <c r="AM82" s="246"/>
      <c r="AN82" s="587"/>
      <c r="AO82" s="587"/>
      <c r="BB82" s="99"/>
      <c r="BC82" s="99"/>
    </row>
    <row r="83" spans="1:55" ht="13.8" thickTop="1">
      <c r="A83" s="240" t="s">
        <v>167</v>
      </c>
      <c r="B83" s="8"/>
      <c r="C83" s="8"/>
      <c r="D83" s="7"/>
      <c r="E83" s="8"/>
      <c r="F83" s="602"/>
      <c r="G83" s="602"/>
      <c r="H83" s="602"/>
      <c r="I83" s="602"/>
      <c r="J83" s="602"/>
      <c r="K83" s="602"/>
      <c r="L83" s="602"/>
      <c r="M83" s="602"/>
      <c r="N83" s="602"/>
      <c r="O83" s="602"/>
      <c r="P83" s="602"/>
      <c r="Q83" s="602"/>
      <c r="R83" s="602"/>
      <c r="S83" s="602"/>
      <c r="T83" s="602"/>
      <c r="U83" s="602"/>
      <c r="V83" s="602"/>
      <c r="W83" s="602"/>
      <c r="X83" s="602"/>
      <c r="Y83" s="602"/>
      <c r="Z83" s="602"/>
      <c r="AA83" s="602"/>
      <c r="AB83" s="602"/>
      <c r="AC83" s="602"/>
      <c r="AD83" s="602"/>
      <c r="AE83" s="602"/>
      <c r="AF83" s="602"/>
      <c r="AG83" s="602"/>
      <c r="AH83" s="602"/>
      <c r="AI83" s="602"/>
      <c r="AJ83" s="602"/>
      <c r="AK83" s="602"/>
      <c r="AL83" s="602"/>
      <c r="AM83" s="602"/>
      <c r="AN83" s="8"/>
      <c r="AO83" s="8"/>
      <c r="BA83"/>
      <c r="BC83" s="167"/>
    </row>
    <row r="84" spans="1:55"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BA84"/>
      <c r="BC84" s="167"/>
    </row>
    <row r="85" spans="1:55"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</row>
    <row r="86" spans="1:55"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</row>
    <row r="87" spans="1:55"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</row>
    <row r="88" spans="1:55"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243"/>
      <c r="AH88" s="243"/>
      <c r="AI88" s="168"/>
      <c r="AJ88" s="168"/>
      <c r="AK88" s="168"/>
      <c r="AL88" s="168"/>
    </row>
    <row r="89" spans="1:55"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</row>
    <row r="90" spans="1:55"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</row>
    <row r="91" spans="1:55"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</row>
    <row r="92" spans="1:55"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</row>
    <row r="93" spans="1:55"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</row>
    <row r="94" spans="1:55"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</row>
    <row r="95" spans="1:55"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</row>
    <row r="96" spans="1:55"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</row>
    <row r="97" spans="6:38"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8"/>
    </row>
    <row r="98" spans="6:38"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</row>
    <row r="99" spans="6:38"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</row>
    <row r="100" spans="6:38"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</row>
    <row r="101" spans="6:38"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</row>
    <row r="102" spans="6:38"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</row>
    <row r="103" spans="6:38"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</row>
    <row r="104" spans="6:38"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</row>
    <row r="105" spans="6:38"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</row>
    <row r="106" spans="6:38"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</row>
    <row r="107" spans="6:38"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</row>
    <row r="108" spans="6:38"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168"/>
    </row>
    <row r="109" spans="6:38"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8"/>
      <c r="AI109" s="168"/>
      <c r="AJ109" s="168"/>
      <c r="AK109" s="168"/>
      <c r="AL109" s="168"/>
    </row>
    <row r="110" spans="6:38"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</row>
    <row r="111" spans="6:38"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</row>
    <row r="112" spans="6:38"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/>
    </row>
    <row r="113" spans="6:38"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</row>
    <row r="114" spans="6:38"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</row>
    <row r="115" spans="6:38"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</row>
    <row r="116" spans="6:38"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</row>
    <row r="117" spans="6:38"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</row>
    <row r="118" spans="6:38"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</row>
    <row r="119" spans="6:38"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8"/>
      <c r="AG119" s="168"/>
      <c r="AH119" s="168"/>
      <c r="AI119" s="168"/>
      <c r="AJ119" s="168"/>
      <c r="AK119" s="168"/>
      <c r="AL119" s="168"/>
    </row>
    <row r="120" spans="6:38"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</row>
    <row r="121" spans="6:38"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</row>
    <row r="122" spans="6:38"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</row>
    <row r="123" spans="6:38"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68"/>
      <c r="AJ123" s="168"/>
      <c r="AK123" s="168"/>
      <c r="AL123" s="168"/>
    </row>
    <row r="124" spans="6:38"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</row>
    <row r="125" spans="6:38"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168"/>
      <c r="AK125" s="168"/>
      <c r="AL125" s="168"/>
    </row>
    <row r="126" spans="6:38"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68"/>
      <c r="AJ126" s="168"/>
      <c r="AK126" s="168"/>
      <c r="AL126" s="168"/>
    </row>
    <row r="127" spans="6:38"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</row>
    <row r="128" spans="6:38"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</row>
    <row r="129" spans="6:38"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  <c r="AG129" s="168"/>
      <c r="AH129" s="168"/>
      <c r="AI129" s="168"/>
      <c r="AJ129" s="168"/>
      <c r="AK129" s="168"/>
      <c r="AL129" s="168"/>
    </row>
    <row r="130" spans="6:38"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168"/>
      <c r="AK130" s="168"/>
      <c r="AL130" s="168"/>
    </row>
    <row r="131" spans="6:38"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8"/>
      <c r="AL131" s="168"/>
    </row>
    <row r="132" spans="6:38"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</row>
    <row r="133" spans="6:38"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168"/>
      <c r="AK133" s="168"/>
      <c r="AL133" s="168"/>
    </row>
    <row r="134" spans="6:38"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</row>
    <row r="135" spans="6:38"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</row>
    <row r="136" spans="6:38"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168"/>
      <c r="AK136" s="168"/>
      <c r="AL136" s="168"/>
    </row>
    <row r="137" spans="6:38"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  <c r="AG137" s="168"/>
      <c r="AH137" s="168"/>
      <c r="AI137" s="168"/>
      <c r="AJ137" s="168"/>
      <c r="AK137" s="168"/>
      <c r="AL137" s="168"/>
    </row>
    <row r="138" spans="6:38"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168"/>
      <c r="AK138" s="168"/>
      <c r="AL138" s="168"/>
    </row>
    <row r="139" spans="6:38"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</row>
    <row r="140" spans="6:38"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  <c r="AG140" s="168"/>
      <c r="AH140" s="168"/>
      <c r="AI140" s="168"/>
      <c r="AJ140" s="168"/>
      <c r="AK140" s="168"/>
      <c r="AL140" s="168"/>
    </row>
    <row r="141" spans="6:38"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  <c r="AF141" s="168"/>
      <c r="AG141" s="168"/>
      <c r="AH141" s="168"/>
      <c r="AI141" s="168"/>
      <c r="AJ141" s="168"/>
      <c r="AK141" s="168"/>
      <c r="AL141" s="168"/>
    </row>
    <row r="142" spans="6:38"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  <c r="AF142" s="168"/>
      <c r="AG142" s="168"/>
      <c r="AH142" s="168"/>
      <c r="AI142" s="168"/>
      <c r="AJ142" s="168"/>
      <c r="AK142" s="168"/>
      <c r="AL142" s="168"/>
    </row>
    <row r="143" spans="6:38"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  <c r="AE143" s="168"/>
      <c r="AF143" s="168"/>
      <c r="AG143" s="168"/>
      <c r="AH143" s="168"/>
      <c r="AI143" s="168"/>
      <c r="AJ143" s="168"/>
      <c r="AK143" s="168"/>
      <c r="AL143" s="168"/>
    </row>
  </sheetData>
  <mergeCells count="17">
    <mergeCell ref="B49:C50"/>
    <mergeCell ref="B55:C56"/>
    <mergeCell ref="B63:C64"/>
    <mergeCell ref="B65:C66"/>
    <mergeCell ref="A13:A14"/>
    <mergeCell ref="B13:C14"/>
    <mergeCell ref="A15:A16"/>
    <mergeCell ref="B15:C16"/>
    <mergeCell ref="B29:C30"/>
    <mergeCell ref="B47:C48"/>
    <mergeCell ref="K4:M4"/>
    <mergeCell ref="K5:M5"/>
    <mergeCell ref="K6:M6"/>
    <mergeCell ref="AH8:AL8"/>
    <mergeCell ref="AM8:AM10"/>
    <mergeCell ref="A11:A12"/>
    <mergeCell ref="B11:C12"/>
  </mergeCells>
  <conditionalFormatting sqref="F10:O10 Q10:AG10">
    <cfRule type="expression" dxfId="9" priority="2" stopIfTrue="1">
      <formula>ISNA(F10)</formula>
    </cfRule>
  </conditionalFormatting>
  <conditionalFormatting sqref="P10">
    <cfRule type="expression" dxfId="8" priority="1" stopIfTrue="1">
      <formula>ISNA(P10)</formula>
    </cfRule>
  </conditionalFormatting>
  <dataValidations count="2">
    <dataValidation type="list" allowBlank="1" showInputMessage="1" showErrorMessage="1" sqref="K6" xr:uid="{5B99C944-075D-4083-9787-7BA91E850D18}">
      <formula1>$BB$20:$BB$21</formula1>
    </dataValidation>
    <dataValidation type="list" allowBlank="1" showInputMessage="1" showErrorMessage="1" sqref="K5" xr:uid="{896B8950-BB69-414E-AD35-C63D8E195243}">
      <formula1>$BB$17:$BB$18</formula1>
    </dataValidation>
  </dataValidations>
  <pageMargins left="0.32" right="0.28000000000000003" top="0.38" bottom="0.41" header="0.28000000000000003" footer="0.25"/>
  <pageSetup paperSize="9" scale="52" fitToHeight="2" orientation="landscape" r:id="rId1"/>
  <headerFooter alignWithMargins="0">
    <oddHeader>&amp;L&amp;8AGRI-C4-mw/df&amp;R&amp;8&amp;D</oddHeader>
    <oddFooter>&amp;L&amp;"Arial,Italique"&amp;8&amp;Z&amp;F&amp;R&amp;8&amp;P/&amp;N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7149C-3339-4DCE-ADFC-22040BF328F3}">
  <sheetPr codeName="Sheet9">
    <tabColor rgb="FFFF0000"/>
  </sheetPr>
  <dimension ref="A1:CP90"/>
  <sheetViews>
    <sheetView showGridLines="0" showZeros="0" zoomScaleNormal="100" workbookViewId="0">
      <pane xSplit="5" ySplit="11" topLeftCell="AU12" activePane="bottomRight" state="frozen"/>
      <selection activeCell="A2" sqref="A2:AO83"/>
      <selection pane="topRight" activeCell="A2" sqref="A2:AO83"/>
      <selection pane="bottomLeft" activeCell="A2" sqref="A2:AO83"/>
      <selection pane="bottomRight" activeCell="A2" sqref="A2:AO83"/>
    </sheetView>
  </sheetViews>
  <sheetFormatPr defaultColWidth="9.109375" defaultRowHeight="13.2" outlineLevelRow="2" outlineLevelCol="2"/>
  <cols>
    <col min="1" max="1" width="5.88671875" style="552" customWidth="1"/>
    <col min="2" max="2" width="5" style="251" customWidth="1"/>
    <col min="3" max="3" width="15.88671875" style="251" customWidth="1"/>
    <col min="4" max="4" width="19.109375" style="250" customWidth="1" outlineLevel="1"/>
    <col min="5" max="5" width="6.44140625" style="251" customWidth="1"/>
    <col min="6" max="6" width="7.44140625" style="251" customWidth="1"/>
    <col min="7" max="7" width="7.44140625" style="556" customWidth="1"/>
    <col min="8" max="8" width="7.44140625" style="251" customWidth="1"/>
    <col min="9" max="9" width="5.33203125" style="251" customWidth="1"/>
    <col min="10" max="10" width="7.44140625" style="251" customWidth="1"/>
    <col min="11" max="11" width="5.33203125" style="251" customWidth="1"/>
    <col min="12" max="12" width="7.44140625" style="251" customWidth="1"/>
    <col min="13" max="13" width="5.33203125" style="251" customWidth="1"/>
    <col min="14" max="14" width="7.44140625" style="251" customWidth="1"/>
    <col min="15" max="15" width="5.33203125" style="251" customWidth="1"/>
    <col min="16" max="16" width="7.44140625" style="251" customWidth="1"/>
    <col min="17" max="17" width="6.5546875" style="251" customWidth="1"/>
    <col min="18" max="18" width="7.44140625" style="251" customWidth="1"/>
    <col min="19" max="19" width="6" style="250" customWidth="1"/>
    <col min="20" max="20" width="7.44140625" style="251" customWidth="1"/>
    <col min="21" max="21" width="5.33203125" style="250" customWidth="1"/>
    <col min="22" max="22" width="7.44140625" style="251" customWidth="1"/>
    <col min="23" max="23" width="6" style="250" customWidth="1"/>
    <col min="24" max="24" width="7.44140625" style="250" customWidth="1"/>
    <col min="25" max="25" width="6.44140625" style="250" customWidth="1"/>
    <col min="26" max="26" width="7.44140625" style="251" customWidth="1"/>
    <col min="27" max="27" width="6.44140625" style="250" customWidth="1"/>
    <col min="28" max="28" width="7.44140625" style="251" hidden="1" customWidth="1" outlineLevel="1"/>
    <col min="29" max="29" width="6.88671875" style="250" hidden="1" customWidth="1" outlineLevel="1"/>
    <col min="30" max="30" width="7.44140625" style="250" hidden="1" customWidth="1" outlineLevel="2"/>
    <col min="31" max="31" width="5.33203125" style="250" hidden="1" customWidth="1" outlineLevel="2"/>
    <col min="32" max="32" width="7.44140625" style="251" customWidth="1" collapsed="1"/>
    <col min="33" max="33" width="6.109375" style="250" customWidth="1"/>
    <col min="34" max="34" width="8.109375" style="251" customWidth="1"/>
    <col min="35" max="35" width="6.5546875" style="552" customWidth="1"/>
    <col min="36" max="36" width="8.109375" style="251" customWidth="1" outlineLevel="1"/>
    <col min="37" max="37" width="6.5546875" style="552" customWidth="1" outlineLevel="1"/>
    <col min="38" max="38" width="5" style="251" customWidth="1"/>
    <col min="39" max="39" width="7.44140625" style="251" customWidth="1"/>
    <col min="40" max="40" width="7" style="250" customWidth="1"/>
    <col min="41" max="41" width="23.33203125" style="251" customWidth="1"/>
    <col min="42" max="42" width="6.33203125" style="251" hidden="1" customWidth="1" outlineLevel="1"/>
    <col min="43" max="43" width="5" style="250" customWidth="1" collapsed="1"/>
    <col min="44" max="44" width="6.6640625" style="251" customWidth="1"/>
    <col min="45" max="45" width="5.88671875" style="250" customWidth="1"/>
    <col min="46" max="46" width="6.6640625" style="251" customWidth="1"/>
    <col min="47" max="47" width="5.88671875" style="250" customWidth="1"/>
    <col min="48" max="48" width="6.6640625" style="251" customWidth="1"/>
    <col min="49" max="49" width="5.88671875" style="250" customWidth="1"/>
    <col min="50" max="50" width="6.6640625" style="251" customWidth="1"/>
    <col min="51" max="51" width="5.88671875" style="250" customWidth="1"/>
    <col min="52" max="52" width="6.6640625" style="250" customWidth="1"/>
    <col min="53" max="53" width="5.88671875" style="250" customWidth="1"/>
    <col min="54" max="54" width="6.6640625" style="251" customWidth="1"/>
    <col min="55" max="55" width="5.88671875" style="250" customWidth="1"/>
    <col min="56" max="56" width="6.6640625" style="251" customWidth="1"/>
    <col min="57" max="57" width="5.88671875" style="250" customWidth="1"/>
    <col min="58" max="58" width="6.6640625" style="250" customWidth="1"/>
    <col min="59" max="59" width="5.88671875" style="250" customWidth="1"/>
    <col min="60" max="60" width="6.6640625" style="251" customWidth="1"/>
    <col min="61" max="61" width="5.88671875" style="251" customWidth="1"/>
    <col min="62" max="62" width="6.6640625" style="251" customWidth="1"/>
    <col min="63" max="63" width="5.88671875" style="250" customWidth="1"/>
    <col min="64" max="64" width="6.6640625" style="251" customWidth="1"/>
    <col min="65" max="65" width="5.88671875" style="250" customWidth="1"/>
    <col min="66" max="66" width="6.6640625" style="251" customWidth="1"/>
    <col min="67" max="67" width="6.109375" style="251" customWidth="1"/>
    <col min="68" max="68" width="6.6640625" style="251" customWidth="1" collapsed="1"/>
    <col min="69" max="69" width="5.88671875" style="251" customWidth="1"/>
    <col min="70" max="70" width="6.6640625" style="251" hidden="1" customWidth="1" outlineLevel="1" collapsed="1"/>
    <col min="71" max="71" width="7.109375" style="251" hidden="1" customWidth="1" outlineLevel="1"/>
    <col min="72" max="72" width="1.44140625" style="251" customWidth="1" collapsed="1"/>
    <col min="73" max="82" width="1.44140625" style="251" customWidth="1"/>
    <col min="83" max="83" width="16" style="251" hidden="1" customWidth="1" outlineLevel="1"/>
    <col min="84" max="88" width="9.109375" style="251" hidden="1" customWidth="1" outlineLevel="1"/>
    <col min="89" max="89" width="9.109375" style="251" collapsed="1"/>
    <col min="90" max="16384" width="9.109375" style="251"/>
  </cols>
  <sheetData>
    <row r="1" spans="1:92" ht="41.4" customHeight="1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47"/>
      <c r="AH1" s="2"/>
      <c r="AI1" s="2"/>
      <c r="AJ1" s="2"/>
      <c r="AK1" s="2"/>
      <c r="AL1" s="248"/>
      <c r="AM1" s="249"/>
    </row>
    <row r="2" spans="1:92" ht="46.2" customHeight="1">
      <c r="A2" s="252" t="str">
        <f>"Exports of BEEF Products to Main Partners in TONNES (" &amp; K5 &amp; ")"</f>
        <v>Exports of BEEF Products to Main Partners in TONNES (Carcasse weight)</v>
      </c>
      <c r="B2" s="253"/>
      <c r="C2" s="253"/>
      <c r="D2" s="254"/>
      <c r="E2" s="253"/>
      <c r="F2" s="253"/>
      <c r="G2" s="255"/>
      <c r="H2" s="253"/>
      <c r="I2" s="253"/>
      <c r="J2" s="253"/>
      <c r="K2" s="253"/>
      <c r="L2" s="253"/>
      <c r="M2" s="253"/>
      <c r="N2" s="253"/>
      <c r="O2" s="253"/>
      <c r="P2" s="253"/>
      <c r="Q2" s="256"/>
      <c r="R2" s="256"/>
      <c r="S2" s="257"/>
      <c r="T2" s="258"/>
      <c r="U2" s="257"/>
      <c r="V2" s="253"/>
      <c r="W2" s="257"/>
      <c r="X2" s="257"/>
      <c r="Y2" s="257"/>
      <c r="Z2" s="256"/>
      <c r="AA2" s="256"/>
      <c r="AB2" s="253"/>
      <c r="AC2" s="254"/>
      <c r="AD2" s="254"/>
      <c r="AE2" s="254"/>
      <c r="AF2" s="253"/>
      <c r="AG2" s="257"/>
      <c r="AH2" s="253"/>
      <c r="AI2" s="253"/>
      <c r="AJ2" s="253"/>
      <c r="AK2" s="253"/>
      <c r="AL2" s="253"/>
      <c r="AM2" s="252" t="str">
        <f>"Imports of BEEF Products from Main Partners in TONNES (" &amp; AV5 &amp; ")"</f>
        <v>Imports of BEEF Products from Main Partners in TONNES (Carcasse weight)</v>
      </c>
      <c r="AN2" s="253"/>
      <c r="AO2" s="253"/>
      <c r="AP2" s="254"/>
      <c r="AQ2" s="253"/>
      <c r="AR2" s="253"/>
      <c r="AS2" s="255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</row>
    <row r="3" spans="1:92" ht="9" customHeight="1" thickBot="1">
      <c r="A3" s="259"/>
      <c r="B3" s="253"/>
      <c r="C3" s="253"/>
      <c r="D3" s="254"/>
      <c r="E3" s="253"/>
      <c r="F3" s="253"/>
      <c r="G3" s="255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7"/>
      <c r="T3" s="253"/>
      <c r="U3" s="257"/>
      <c r="V3" s="256"/>
      <c r="W3" s="257"/>
      <c r="X3" s="257"/>
      <c r="Y3" s="257"/>
      <c r="Z3" s="256"/>
      <c r="AA3" s="256"/>
      <c r="AB3" s="253"/>
      <c r="AC3" s="257"/>
      <c r="AD3" s="257"/>
      <c r="AE3" s="257"/>
      <c r="AF3" s="253"/>
      <c r="AG3" s="257"/>
      <c r="AH3" s="253"/>
      <c r="AI3" s="259"/>
      <c r="AJ3" s="253"/>
      <c r="AK3" s="259"/>
      <c r="AL3" s="253"/>
      <c r="AM3" s="253"/>
      <c r="AN3" s="254"/>
      <c r="AO3" s="253"/>
      <c r="AP3" s="253"/>
      <c r="AQ3" s="255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</row>
    <row r="4" spans="1:92" s="278" customFormat="1" ht="18" customHeight="1" thickBot="1">
      <c r="A4" s="260"/>
      <c r="B4" s="261" t="s">
        <v>178</v>
      </c>
      <c r="C4" s="261"/>
      <c r="D4" s="261"/>
      <c r="E4" s="261"/>
      <c r="F4" s="261"/>
      <c r="G4" s="262"/>
      <c r="H4" s="263"/>
      <c r="I4" s="264"/>
      <c r="J4" s="265" t="s">
        <v>1</v>
      </c>
      <c r="K4" s="266" t="s">
        <v>2</v>
      </c>
      <c r="L4" s="267"/>
      <c r="M4" s="268"/>
      <c r="N4" s="269"/>
      <c r="O4" s="270"/>
      <c r="P4" s="271"/>
      <c r="Q4" s="272" t="s">
        <v>168</v>
      </c>
      <c r="R4" s="273">
        <v>2</v>
      </c>
      <c r="S4" s="274"/>
      <c r="T4" s="275"/>
      <c r="U4" s="276"/>
      <c r="V4" s="269"/>
      <c r="W4" s="276"/>
      <c r="X4" s="276"/>
      <c r="Y4" s="276"/>
      <c r="Z4" s="269"/>
      <c r="AA4" s="269"/>
      <c r="AB4" s="269"/>
      <c r="AC4" s="276"/>
      <c r="AD4" s="276"/>
      <c r="AE4" s="276"/>
      <c r="AF4" s="269"/>
      <c r="AG4" s="276"/>
      <c r="AH4" s="269"/>
      <c r="AI4" s="260"/>
      <c r="AJ4" s="269"/>
      <c r="AK4" s="260"/>
      <c r="AL4" s="260"/>
      <c r="AM4" s="277" t="str">
        <f>B4</f>
        <v>Data from January to February 2024</v>
      </c>
      <c r="AN4" s="277"/>
      <c r="AO4" s="277"/>
      <c r="AP4" s="277"/>
      <c r="AQ4" s="277"/>
      <c r="AR4" s="262"/>
      <c r="AS4" s="263"/>
      <c r="AT4" s="264"/>
      <c r="AU4" s="265" t="s">
        <v>1</v>
      </c>
      <c r="AV4" s="266" t="str">
        <f>K4</f>
        <v>Total trade - 4</v>
      </c>
      <c r="AW4" s="267"/>
      <c r="AX4" s="268"/>
      <c r="AY4" s="269"/>
      <c r="AZ4" s="270"/>
      <c r="BA4" s="264"/>
      <c r="BB4" s="264"/>
      <c r="BC4" s="271"/>
      <c r="BD4" s="272" t="s">
        <v>168</v>
      </c>
      <c r="BE4" s="273">
        <f>R4</f>
        <v>2</v>
      </c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</row>
    <row r="5" spans="1:92" s="296" customFormat="1" ht="19.5" customHeight="1" thickBot="1">
      <c r="A5" s="279"/>
      <c r="B5" s="280"/>
      <c r="C5" s="280"/>
      <c r="D5" s="281">
        <f>DATE($R$5,$R$4,1)</f>
        <v>45323</v>
      </c>
      <c r="E5" s="280"/>
      <c r="F5" s="280"/>
      <c r="G5" s="282"/>
      <c r="H5" s="283"/>
      <c r="I5" s="284"/>
      <c r="J5" s="285" t="s">
        <v>7</v>
      </c>
      <c r="K5" s="286" t="s">
        <v>8</v>
      </c>
      <c r="L5" s="287"/>
      <c r="M5" s="288"/>
      <c r="N5" s="280"/>
      <c r="O5" s="289"/>
      <c r="P5" s="290"/>
      <c r="Q5" s="291" t="s">
        <v>6</v>
      </c>
      <c r="R5" s="23">
        <v>2024</v>
      </c>
      <c r="S5" s="292" t="s">
        <v>179</v>
      </c>
      <c r="T5" s="280"/>
      <c r="U5" s="293"/>
      <c r="V5" s="280"/>
      <c r="W5" s="293"/>
      <c r="X5" s="293"/>
      <c r="Y5" s="293"/>
      <c r="Z5" s="280"/>
      <c r="AA5" s="280"/>
      <c r="AB5" s="280"/>
      <c r="AC5" s="293"/>
      <c r="AD5" s="293"/>
      <c r="AE5" s="293"/>
      <c r="AF5" s="280"/>
      <c r="AG5" s="293"/>
      <c r="AH5" s="280"/>
      <c r="AI5" s="279"/>
      <c r="AJ5" s="280"/>
      <c r="AK5" s="279"/>
      <c r="AL5" s="279"/>
      <c r="AM5" s="280"/>
      <c r="AN5" s="280"/>
      <c r="AO5" s="256"/>
      <c r="AP5" s="280"/>
      <c r="AQ5" s="280"/>
      <c r="AR5" s="282"/>
      <c r="AS5" s="283"/>
      <c r="AT5" s="284"/>
      <c r="AU5" s="285" t="s">
        <v>7</v>
      </c>
      <c r="AV5" s="286" t="str">
        <f>K5</f>
        <v>Carcasse weight</v>
      </c>
      <c r="AW5" s="287"/>
      <c r="AX5" s="288"/>
      <c r="AY5" s="280"/>
      <c r="AZ5" s="289"/>
      <c r="BA5" s="294"/>
      <c r="BB5" s="294"/>
      <c r="BC5" s="290"/>
      <c r="BD5" s="291" t="s">
        <v>6</v>
      </c>
      <c r="BE5" s="295">
        <f>R5</f>
        <v>2024</v>
      </c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</row>
    <row r="6" spans="1:92" s="296" customFormat="1" ht="21" customHeight="1">
      <c r="A6" s="297"/>
      <c r="B6" s="297"/>
      <c r="C6" s="298"/>
      <c r="D6" s="293"/>
      <c r="E6" s="298"/>
      <c r="F6" s="298"/>
      <c r="G6" s="282"/>
      <c r="H6" s="280"/>
      <c r="I6" s="280"/>
      <c r="J6" s="280"/>
      <c r="K6" s="280"/>
      <c r="L6" s="280"/>
      <c r="M6" s="280"/>
      <c r="N6" s="280"/>
      <c r="O6" s="299"/>
      <c r="P6" s="299"/>
      <c r="Q6" s="299"/>
      <c r="R6" s="280"/>
      <c r="S6" s="293"/>
      <c r="T6" s="299"/>
      <c r="U6" s="300"/>
      <c r="V6" s="299"/>
      <c r="W6" s="300"/>
      <c r="X6" s="300"/>
      <c r="Y6" s="300"/>
      <c r="Z6" s="280"/>
      <c r="AA6" s="293"/>
      <c r="AB6" s="299"/>
      <c r="AC6" s="293"/>
      <c r="AD6" s="293"/>
      <c r="AE6" s="293"/>
      <c r="AF6" s="280"/>
      <c r="AG6" s="293"/>
      <c r="AH6" s="280"/>
      <c r="AI6" s="297"/>
      <c r="AJ6" s="280"/>
      <c r="AK6" s="297"/>
      <c r="AL6" s="297"/>
      <c r="AM6" s="298"/>
      <c r="AN6" s="293"/>
      <c r="AO6" s="298"/>
      <c r="AP6" s="280"/>
      <c r="AQ6" s="293"/>
      <c r="AR6" s="280"/>
      <c r="AS6" s="293"/>
      <c r="AT6" s="280"/>
      <c r="AU6" s="293"/>
      <c r="AV6" s="280"/>
      <c r="AW6" s="293"/>
      <c r="AX6" s="280"/>
      <c r="AY6" s="293"/>
      <c r="AZ6" s="293"/>
      <c r="BA6" s="293"/>
      <c r="BB6" s="280"/>
      <c r="BC6" s="293"/>
      <c r="BD6" s="280"/>
      <c r="BE6" s="293"/>
      <c r="BF6" s="293"/>
      <c r="BG6" s="293"/>
      <c r="BH6" s="280"/>
      <c r="BI6" s="280"/>
      <c r="BJ6" s="280"/>
      <c r="BK6" s="293"/>
      <c r="BL6" s="280"/>
      <c r="BM6" s="293"/>
      <c r="BN6" s="280"/>
      <c r="BO6" s="280"/>
      <c r="BP6" s="280"/>
      <c r="BQ6" s="280"/>
    </row>
    <row r="7" spans="1:92" s="301" customFormat="1" ht="21" hidden="1" customHeight="1" outlineLevel="1">
      <c r="A7" s="297"/>
      <c r="B7" s="297"/>
      <c r="C7" s="298"/>
      <c r="D7" s="293"/>
      <c r="E7" s="298"/>
      <c r="F7" s="280">
        <v>1</v>
      </c>
      <c r="G7" s="282"/>
      <c r="H7" s="280">
        <f>F7+1</f>
        <v>2</v>
      </c>
      <c r="I7" s="280"/>
      <c r="J7" s="280">
        <f t="shared" ref="J7" si="0">H7+1</f>
        <v>3</v>
      </c>
      <c r="K7" s="280"/>
      <c r="L7" s="280">
        <f t="shared" ref="L7" si="1">J7+1</f>
        <v>4</v>
      </c>
      <c r="M7" s="280"/>
      <c r="N7" s="280">
        <f t="shared" ref="N7" si="2">L7+1</f>
        <v>5</v>
      </c>
      <c r="O7" s="280"/>
      <c r="P7" s="280">
        <f t="shared" ref="P7" si="3">N7+1</f>
        <v>6</v>
      </c>
      <c r="Q7" s="280"/>
      <c r="R7" s="280">
        <f t="shared" ref="R7" si="4">P7+1</f>
        <v>7</v>
      </c>
      <c r="S7" s="280"/>
      <c r="T7" s="280">
        <f t="shared" ref="T7" si="5">R7+1</f>
        <v>8</v>
      </c>
      <c r="U7" s="280"/>
      <c r="V7" s="280">
        <f t="shared" ref="V7" si="6">T7+1</f>
        <v>9</v>
      </c>
      <c r="W7" s="280"/>
      <c r="X7" s="280">
        <f t="shared" ref="X7" si="7">V7+1</f>
        <v>10</v>
      </c>
      <c r="Y7" s="280"/>
      <c r="Z7" s="280">
        <f t="shared" ref="Z7" si="8">X7+1</f>
        <v>11</v>
      </c>
      <c r="AA7" s="280"/>
      <c r="AB7" s="280"/>
      <c r="AC7" s="280"/>
      <c r="AD7" s="280"/>
      <c r="AE7" s="280"/>
      <c r="AF7" s="280"/>
      <c r="AG7" s="280"/>
      <c r="AH7" s="280"/>
      <c r="AI7" s="297"/>
      <c r="AJ7" s="280"/>
      <c r="AK7" s="297"/>
      <c r="AL7" s="297"/>
      <c r="AM7" s="298"/>
      <c r="AN7" s="293"/>
      <c r="AO7" s="298"/>
      <c r="AP7" s="280"/>
      <c r="AQ7" s="293"/>
      <c r="AR7" s="280">
        <v>1</v>
      </c>
      <c r="AS7" s="293"/>
      <c r="AT7" s="280">
        <f>1+AR7</f>
        <v>2</v>
      </c>
      <c r="AU7" s="293"/>
      <c r="AV7" s="280">
        <f t="shared" ref="AV7" si="9">1+AT7</f>
        <v>3</v>
      </c>
      <c r="AW7" s="293"/>
      <c r="AX7" s="280">
        <f t="shared" ref="AX7" si="10">1+AV7</f>
        <v>4</v>
      </c>
      <c r="AY7" s="293"/>
      <c r="AZ7" s="280">
        <f t="shared" ref="AZ7" si="11">1+AX7</f>
        <v>5</v>
      </c>
      <c r="BA7" s="293"/>
      <c r="BB7" s="280">
        <f t="shared" ref="BB7" si="12">1+AZ7</f>
        <v>6</v>
      </c>
      <c r="BC7" s="293"/>
      <c r="BD7" s="280">
        <f t="shared" ref="BD7" si="13">1+BB7</f>
        <v>7</v>
      </c>
      <c r="BE7" s="293"/>
      <c r="BF7" s="280">
        <f t="shared" ref="BF7" si="14">1+BD7</f>
        <v>8</v>
      </c>
      <c r="BG7" s="293"/>
      <c r="BH7" s="280">
        <f t="shared" ref="BH7" si="15">1+BF7</f>
        <v>9</v>
      </c>
      <c r="BI7" s="293"/>
      <c r="BJ7" s="280">
        <f t="shared" ref="BJ7" si="16">1+BH7</f>
        <v>10</v>
      </c>
      <c r="BK7" s="293"/>
      <c r="BL7" s="280">
        <f t="shared" ref="BL7" si="17">1+BJ7</f>
        <v>11</v>
      </c>
      <c r="BM7" s="293"/>
      <c r="BN7" s="280"/>
      <c r="BO7" s="280"/>
      <c r="BP7" s="280"/>
      <c r="BQ7" s="280"/>
    </row>
    <row r="8" spans="1:92" s="296" customFormat="1" ht="6" customHeight="1" collapsed="1" thickBot="1">
      <c r="A8" s="302"/>
      <c r="B8" s="297"/>
      <c r="C8" s="298"/>
      <c r="D8" s="293"/>
      <c r="E8" s="298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4"/>
      <c r="S8" s="304"/>
      <c r="T8" s="304"/>
      <c r="U8" s="304"/>
      <c r="V8" s="304"/>
      <c r="W8" s="304"/>
      <c r="X8" s="304"/>
      <c r="Y8" s="304"/>
      <c r="Z8" s="303"/>
      <c r="AA8" s="303"/>
      <c r="AB8" s="304"/>
      <c r="AC8" s="304"/>
      <c r="AD8" s="304"/>
      <c r="AE8" s="304"/>
      <c r="AF8" s="280"/>
      <c r="AG8" s="293"/>
      <c r="AH8" s="280"/>
      <c r="AI8" s="302"/>
      <c r="AJ8" s="280"/>
      <c r="AK8" s="302"/>
      <c r="AL8" s="297"/>
      <c r="AM8" s="298"/>
      <c r="AN8" s="293"/>
      <c r="AO8" s="298"/>
      <c r="AP8" s="303"/>
      <c r="AQ8" s="305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3"/>
      <c r="BF8" s="303"/>
      <c r="BG8" s="303"/>
      <c r="BH8" s="280"/>
      <c r="BI8" s="280"/>
      <c r="BJ8" s="280"/>
      <c r="BK8" s="293"/>
      <c r="BL8" s="280"/>
      <c r="BM8" s="293"/>
      <c r="BN8" s="280"/>
      <c r="BO8" s="280"/>
      <c r="BP8" s="280"/>
      <c r="BQ8" s="280"/>
    </row>
    <row r="9" spans="1:92" s="319" customFormat="1" ht="39" customHeight="1" thickTop="1">
      <c r="A9" s="306"/>
      <c r="B9" s="307"/>
      <c r="C9" s="307"/>
      <c r="D9" s="308"/>
      <c r="E9" s="307"/>
      <c r="F9" s="309" t="s">
        <v>180</v>
      </c>
      <c r="G9" s="310"/>
      <c r="H9" s="310" t="s">
        <v>181</v>
      </c>
      <c r="I9" s="310"/>
      <c r="J9" s="310" t="s">
        <v>182</v>
      </c>
      <c r="K9" s="310"/>
      <c r="L9" s="310" t="s">
        <v>183</v>
      </c>
      <c r="M9" s="310"/>
      <c r="N9" s="310" t="s">
        <v>184</v>
      </c>
      <c r="O9" s="310"/>
      <c r="P9" s="310" t="s">
        <v>185</v>
      </c>
      <c r="Q9" s="310"/>
      <c r="R9" s="310" t="s">
        <v>186</v>
      </c>
      <c r="S9" s="310"/>
      <c r="T9" s="310" t="s">
        <v>187</v>
      </c>
      <c r="U9" s="310"/>
      <c r="V9" s="310" t="s">
        <v>188</v>
      </c>
      <c r="W9" s="310"/>
      <c r="X9" s="310" t="s">
        <v>189</v>
      </c>
      <c r="Y9" s="310"/>
      <c r="Z9" s="310" t="s">
        <v>190</v>
      </c>
      <c r="AA9" s="310"/>
      <c r="AB9" s="310"/>
      <c r="AC9" s="310"/>
      <c r="AD9" s="311"/>
      <c r="AE9" s="312"/>
      <c r="AF9" s="313" t="s">
        <v>145</v>
      </c>
      <c r="AG9" s="314"/>
      <c r="AH9" s="309" t="s">
        <v>169</v>
      </c>
      <c r="AI9" s="315"/>
      <c r="AJ9" s="313"/>
      <c r="AK9" s="314"/>
      <c r="AL9" s="316"/>
      <c r="AM9" s="306"/>
      <c r="AN9" s="307"/>
      <c r="AO9" s="307"/>
      <c r="AP9" s="308"/>
      <c r="AQ9" s="307"/>
      <c r="AR9" s="309" t="s">
        <v>180</v>
      </c>
      <c r="AS9" s="311"/>
      <c r="AT9" s="310" t="s">
        <v>191</v>
      </c>
      <c r="AU9" s="310"/>
      <c r="AV9" s="310" t="s">
        <v>192</v>
      </c>
      <c r="AW9" s="310"/>
      <c r="AX9" s="310" t="s">
        <v>193</v>
      </c>
      <c r="AY9" s="310"/>
      <c r="AZ9" s="310" t="s">
        <v>194</v>
      </c>
      <c r="BA9" s="310"/>
      <c r="BB9" s="310" t="s">
        <v>195</v>
      </c>
      <c r="BC9" s="310"/>
      <c r="BD9" s="310" t="s">
        <v>196</v>
      </c>
      <c r="BE9" s="310"/>
      <c r="BF9" s="310" t="s">
        <v>197</v>
      </c>
      <c r="BG9" s="310"/>
      <c r="BH9" s="310" t="s">
        <v>198</v>
      </c>
      <c r="BI9" s="310"/>
      <c r="BJ9" s="310" t="s">
        <v>190</v>
      </c>
      <c r="BK9" s="310"/>
      <c r="BL9" s="310" t="s">
        <v>199</v>
      </c>
      <c r="BM9" s="310"/>
      <c r="BN9" s="313" t="s">
        <v>145</v>
      </c>
      <c r="BO9" s="314"/>
      <c r="BP9" s="309" t="s">
        <v>170</v>
      </c>
      <c r="BQ9" s="315"/>
      <c r="BR9" s="317"/>
      <c r="BS9" s="318"/>
    </row>
    <row r="10" spans="1:92" s="335" customFormat="1" ht="13.5" hidden="1" customHeight="1" outlineLevel="1">
      <c r="A10" s="320"/>
      <c r="B10" s="321"/>
      <c r="C10" s="321"/>
      <c r="D10" s="322"/>
      <c r="E10" s="321"/>
      <c r="F10" s="323">
        <v>6</v>
      </c>
      <c r="G10" s="324"/>
      <c r="H10" s="325">
        <v>52</v>
      </c>
      <c r="I10" s="324"/>
      <c r="J10" s="325">
        <v>93</v>
      </c>
      <c r="K10" s="324"/>
      <c r="L10" s="325">
        <v>624</v>
      </c>
      <c r="M10" s="324"/>
      <c r="N10" s="325">
        <v>276</v>
      </c>
      <c r="O10" s="324"/>
      <c r="P10" s="325">
        <v>604</v>
      </c>
      <c r="Q10" s="324"/>
      <c r="R10" s="325">
        <v>272</v>
      </c>
      <c r="S10" s="324"/>
      <c r="T10" s="325">
        <v>95</v>
      </c>
      <c r="U10" s="324"/>
      <c r="V10" s="325">
        <v>740</v>
      </c>
      <c r="W10" s="324"/>
      <c r="X10" s="325">
        <v>708</v>
      </c>
      <c r="Y10" s="324"/>
      <c r="Z10" s="325">
        <v>39</v>
      </c>
      <c r="AA10" s="324"/>
      <c r="AB10" s="325"/>
      <c r="AC10" s="324"/>
      <c r="AD10" s="326"/>
      <c r="AE10" s="324"/>
      <c r="AF10" s="327"/>
      <c r="AG10" s="328"/>
      <c r="AH10" s="329">
        <v>2127</v>
      </c>
      <c r="AI10" s="330"/>
      <c r="AJ10" s="329"/>
      <c r="AK10" s="330"/>
      <c r="AL10" s="331"/>
      <c r="AM10" s="320"/>
      <c r="AN10" s="321"/>
      <c r="AO10" s="321"/>
      <c r="AP10" s="322"/>
      <c r="AQ10" s="321"/>
      <c r="AR10" s="323">
        <v>6</v>
      </c>
      <c r="AS10" s="332"/>
      <c r="AT10" s="325">
        <v>508</v>
      </c>
      <c r="AU10" s="324"/>
      <c r="AV10" s="325">
        <v>528</v>
      </c>
      <c r="AW10" s="324"/>
      <c r="AX10" s="325">
        <v>524</v>
      </c>
      <c r="AY10" s="324"/>
      <c r="AZ10" s="325">
        <v>400</v>
      </c>
      <c r="BA10" s="324"/>
      <c r="BB10" s="325">
        <v>800</v>
      </c>
      <c r="BC10" s="324"/>
      <c r="BD10" s="325">
        <v>389</v>
      </c>
      <c r="BE10" s="324"/>
      <c r="BF10" s="325">
        <v>520</v>
      </c>
      <c r="BG10" s="324"/>
      <c r="BH10" s="325">
        <v>391</v>
      </c>
      <c r="BI10" s="324"/>
      <c r="BJ10" s="325">
        <v>39</v>
      </c>
      <c r="BK10" s="324"/>
      <c r="BL10" s="325">
        <v>804</v>
      </c>
      <c r="BM10" s="324"/>
      <c r="BN10" s="327"/>
      <c r="BO10" s="328"/>
      <c r="BP10" s="329">
        <v>2127</v>
      </c>
      <c r="BQ10" s="330"/>
      <c r="BR10" s="333"/>
      <c r="BS10" s="334"/>
      <c r="BT10" s="319"/>
    </row>
    <row r="11" spans="1:92" ht="7.5" customHeight="1" collapsed="1" thickBot="1">
      <c r="A11" s="336"/>
      <c r="B11" s="337"/>
      <c r="C11" s="337"/>
      <c r="D11" s="338"/>
      <c r="E11" s="337"/>
      <c r="F11" s="339"/>
      <c r="G11" s="340"/>
      <c r="H11" s="341"/>
      <c r="I11" s="340"/>
      <c r="J11" s="341"/>
      <c r="K11" s="340"/>
      <c r="L11" s="341"/>
      <c r="M11" s="340"/>
      <c r="N11" s="341"/>
      <c r="O11" s="340"/>
      <c r="P11" s="341"/>
      <c r="Q11" s="340"/>
      <c r="R11" s="341"/>
      <c r="S11" s="340"/>
      <c r="T11" s="341"/>
      <c r="U11" s="340"/>
      <c r="V11" s="341"/>
      <c r="W11" s="340"/>
      <c r="X11" s="341"/>
      <c r="Y11" s="340"/>
      <c r="Z11" s="341"/>
      <c r="AA11" s="340"/>
      <c r="AB11" s="341"/>
      <c r="AC11" s="340"/>
      <c r="AD11" s="341"/>
      <c r="AE11" s="340"/>
      <c r="AF11" s="339"/>
      <c r="AG11" s="342"/>
      <c r="AH11" s="339"/>
      <c r="AI11" s="342"/>
      <c r="AJ11" s="339"/>
      <c r="AK11" s="342"/>
      <c r="AL11" s="321"/>
      <c r="AM11" s="336"/>
      <c r="AN11" s="337"/>
      <c r="AO11" s="337"/>
      <c r="AP11" s="338"/>
      <c r="AQ11" s="337"/>
      <c r="AR11" s="339"/>
      <c r="AS11" s="343"/>
      <c r="AT11" s="341"/>
      <c r="AU11" s="340"/>
      <c r="AV11" s="341"/>
      <c r="AW11" s="340"/>
      <c r="AX11" s="341"/>
      <c r="AY11" s="340"/>
      <c r="AZ11" s="341"/>
      <c r="BA11" s="340"/>
      <c r="BB11" s="341"/>
      <c r="BC11" s="340"/>
      <c r="BD11" s="341"/>
      <c r="BE11" s="340"/>
      <c r="BF11" s="341"/>
      <c r="BG11" s="340"/>
      <c r="BH11" s="341"/>
      <c r="BI11" s="340"/>
      <c r="BJ11" s="341"/>
      <c r="BK11" s="340"/>
      <c r="BL11" s="341"/>
      <c r="BM11" s="340"/>
      <c r="BN11" s="339"/>
      <c r="BO11" s="342"/>
      <c r="BP11" s="339"/>
      <c r="BQ11" s="342"/>
      <c r="BR11" s="344"/>
      <c r="BS11" s="345"/>
      <c r="BT11" s="319"/>
    </row>
    <row r="12" spans="1:92" s="296" customFormat="1" ht="18" customHeight="1" thickTop="1" thickBot="1">
      <c r="A12" s="346" t="s">
        <v>67</v>
      </c>
      <c r="B12" s="347" t="s">
        <v>68</v>
      </c>
      <c r="C12" s="347"/>
      <c r="D12" s="348" t="s">
        <v>69</v>
      </c>
      <c r="E12" s="349">
        <f>$R$5</f>
        <v>2024</v>
      </c>
      <c r="F12" s="350">
        <v>798.16190000000006</v>
      </c>
      <c r="G12" s="351">
        <f>IF(ISERROR(F12/F13),"",IF(F12/F13=0,"-",IF(F12/F13&gt;2,"+++",F12/F13-1)))</f>
        <v>-0.14361683944680115</v>
      </c>
      <c r="H12" s="352">
        <v>3219.2170599999999</v>
      </c>
      <c r="I12" s="351" t="str">
        <f>IF(ISERROR(H12/H13),"",IF(H12/H13=0,"-",IF(H12/H13&gt;2,"+++",H12/H13-1)))</f>
        <v>+++</v>
      </c>
      <c r="J12" s="352">
        <v>78.735200000000006</v>
      </c>
      <c r="K12" s="351">
        <f>IF(ISERROR(J12/J13),"",IF(J12/J13=0,"-",IF(J12/J13&gt;2,"+++",J12/J13-1)))</f>
        <v>-0.21283849308467351</v>
      </c>
      <c r="L12" s="352">
        <v>648.3152</v>
      </c>
      <c r="M12" s="351" t="str">
        <f>IF(ISERROR(L12/L13),"",IF(L12/L13=0,"-",IF(L12/L13&gt;2,"+++",L12/L13-1)))</f>
        <v/>
      </c>
      <c r="N12" s="352">
        <v>0</v>
      </c>
      <c r="O12" s="351" t="str">
        <f>IF(ISERROR(N12/N13),"",IF(N12/N13=0,"-",IF(N12/N13&gt;2,"+++",N12/N13-1)))</f>
        <v/>
      </c>
      <c r="P12" s="352">
        <v>92.973420000000004</v>
      </c>
      <c r="Q12" s="351" t="str">
        <f>IF(ISERROR(P12/P13),"",IF(P12/P13=0,"-",IF(P12/P13&gt;2,"+++",P12/P13-1)))</f>
        <v>+++</v>
      </c>
      <c r="R12" s="352">
        <v>0</v>
      </c>
      <c r="S12" s="351" t="str">
        <f>IF(ISERROR(R12/R13),"",IF(R12/R13=0,"-",IF(R12/R13&gt;2,"+++",R12/R13-1)))</f>
        <v/>
      </c>
      <c r="T12" s="352">
        <v>78.12342000000001</v>
      </c>
      <c r="U12" s="351">
        <f>IF(ISERROR(T12/T13),"",IF(T12/T13=0,"-",IF(T12/T13&gt;2,"+++",T12/T13-1)))</f>
        <v>-0.16434368231046936</v>
      </c>
      <c r="V12" s="352">
        <v>0</v>
      </c>
      <c r="W12" s="351" t="str">
        <f>IF(ISERROR(V12/V13),"",IF(V12/V13=0,"-",IF(V12/V13&gt;2,"+++",V12/V13-1)))</f>
        <v/>
      </c>
      <c r="X12" s="352">
        <v>0</v>
      </c>
      <c r="Y12" s="351" t="str">
        <f>IF(ISERROR(X12/X13),"",IF(X12/X13=0,"-",IF(X12/X13&gt;2,"+++",X12/X13-1)))</f>
        <v/>
      </c>
      <c r="Z12" s="352">
        <v>87.063480000000013</v>
      </c>
      <c r="AA12" s="351">
        <f>IF(ISERROR(Z12/Z13),"",IF(Z12/Z13=0,"-",IF(Z12/Z13&gt;2,"+++",Z12/Z13-1)))</f>
        <v>4.2055915926468845E-2</v>
      </c>
      <c r="AB12" s="352">
        <v>0</v>
      </c>
      <c r="AC12" s="351" t="str">
        <f>IF(ISERROR(AB12/AB13),"",IF(AB12/AB13=0,"-",IF(AB12/AB13&gt;2,"+++",AB12/AB13-1)))</f>
        <v/>
      </c>
      <c r="AD12" s="352"/>
      <c r="AE12" s="351"/>
      <c r="AF12" s="350">
        <f>AH12-Z12-X12-V12-T12-R12-P12-N12-L12-J12-H12-F12</f>
        <v>2672.7562999999991</v>
      </c>
      <c r="AG12" s="353">
        <f>IF(ISERROR(AF12/AF13),"",IF(AF12/AF13=0,"-",IF(AF12/AF13&gt;2,"+++",AF12/AF13-1)))</f>
        <v>-0.4346786230793207</v>
      </c>
      <c r="AH12" s="350">
        <v>7675.3459799999991</v>
      </c>
      <c r="AI12" s="353">
        <f>IF(ISERROR(AH12/AH13),"",IF(AH12/AH13=0,"-",IF(AH12/AH13&gt;2,"+++",AH12/AH13-1)))</f>
        <v>2.2195382852900902E-2</v>
      </c>
      <c r="AJ12" s="350"/>
      <c r="AK12" s="354"/>
      <c r="AL12" s="355"/>
      <c r="AM12" s="346" t="s">
        <v>67</v>
      </c>
      <c r="AN12" s="347" t="s">
        <v>68</v>
      </c>
      <c r="AO12" s="347"/>
      <c r="AP12" s="348" t="s">
        <v>69</v>
      </c>
      <c r="AQ12" s="349">
        <f t="shared" ref="AQ12:AQ74" si="18">$R$5</f>
        <v>2024</v>
      </c>
      <c r="AR12" s="350">
        <v>5.3758799999999995</v>
      </c>
      <c r="AS12" s="356" t="str">
        <f>IF(ISERROR(AR12/AR13),"",IF(AR12/AR13=0,"-",IF(AR12/AR13&gt;2,"+++",AR12/AR13-1)))</f>
        <v>+++</v>
      </c>
      <c r="AT12" s="352">
        <v>0</v>
      </c>
      <c r="AU12" s="351" t="str">
        <f>IF(ISERROR(AT12/AT13),"",IF(AT12/AT13=0,"-",IF(AT12/AT13&gt;2,"+++",AT12/AT13-1)))</f>
        <v/>
      </c>
      <c r="AV12" s="352">
        <v>0</v>
      </c>
      <c r="AW12" s="351" t="str">
        <f>IF(ISERROR(AV12/AV13),"",IF(AV12/AV13=0,"-",IF(AV12/AV13&gt;2,"+++",AV12/AV13-1)))</f>
        <v/>
      </c>
      <c r="AX12" s="352">
        <v>0</v>
      </c>
      <c r="AY12" s="351" t="str">
        <f>IF(ISERROR(AX12/AX13),"",IF(AX12/AX13=0,"-",IF(AX12/AX13&gt;2,"+++",AX12/AX13-1)))</f>
        <v/>
      </c>
      <c r="AZ12" s="352">
        <v>0</v>
      </c>
      <c r="BA12" s="351" t="str">
        <f>IF(ISERROR(AZ12/AZ13),"",IF(AZ12/AZ13=0,"-",IF(AZ12/AZ13&gt;2,"+++",AZ12/AZ13-1)))</f>
        <v/>
      </c>
      <c r="BB12" s="352">
        <v>0</v>
      </c>
      <c r="BC12" s="351" t="str">
        <f>IF(ISERROR(BB12/BB13),"",IF(BB12/BB13=0,"-",IF(BB12/BB13&gt;2,"+++",BB12/BB13-1)))</f>
        <v/>
      </c>
      <c r="BD12" s="352">
        <v>0</v>
      </c>
      <c r="BE12" s="351" t="str">
        <f>IF(ISERROR(BD12/BD13),"",IF(BD12/BD13=0,"-",IF(BD12/BD13&gt;2,"+++",BD12/BD13-1)))</f>
        <v/>
      </c>
      <c r="BF12" s="352">
        <v>0</v>
      </c>
      <c r="BG12" s="351" t="str">
        <f>IF(ISERROR(BF12/BF13),"",IF(BF12/BF13=0,"-",IF(BF12/BF13&gt;2,"+++",BF12/BF13-1)))</f>
        <v/>
      </c>
      <c r="BH12" s="352">
        <v>0</v>
      </c>
      <c r="BI12" s="351" t="str">
        <f>IF(ISERROR(BH12/BH13),"",IF(BH12/BH13=0,"-",IF(BH12/BH13&gt;2,"+++",BH12/BH13-1)))</f>
        <v/>
      </c>
      <c r="BJ12" s="352">
        <v>3.3471200000000003</v>
      </c>
      <c r="BK12" s="351">
        <f>IF(ISERROR(BJ12/BJ13),"",IF(BJ12/BJ13=0,"-",IF(BJ12/BJ13&gt;2,"+++",BJ12/BJ13-1)))</f>
        <v>0.19633998141396791</v>
      </c>
      <c r="BL12" s="352">
        <v>0</v>
      </c>
      <c r="BM12" s="351" t="str">
        <f t="shared" ref="BM12" si="19">IF(ISERROR(BL12/BL13),"",IF(BL12/BL13=0,"-",IF(BL12/BL13&gt;2,"+++",BL12/BL13-1)))</f>
        <v/>
      </c>
      <c r="BN12" s="350">
        <f>BP12-SUM(BL12,BJ12,BH12,BF12,BD12,BB12,AZ12,AX12,AV12,AT12,AR12)</f>
        <v>0</v>
      </c>
      <c r="BO12" s="353" t="str">
        <f>IF(ISERROR(BN12/BN13),"",IF(BN12/BN13=0,"-",IF(BN12/BN13&gt;2,"+++",BN12/BN13-1)))</f>
        <v/>
      </c>
      <c r="BP12" s="350">
        <v>8.7230000000000008</v>
      </c>
      <c r="BQ12" s="353" t="str">
        <f>IF(ISERROR(BP12/BP13),"",IF(BP12/BP13=0,"-",IF(BP12/BP13&gt;2,"+++",BP12/BP13-1)))</f>
        <v>+++</v>
      </c>
      <c r="BR12" s="357"/>
      <c r="BS12" s="358"/>
      <c r="BT12" s="359"/>
      <c r="CI12" s="360" t="s">
        <v>70</v>
      </c>
      <c r="CJ12" s="361" t="str">
        <f>VLOOKUP($K$4,$CI$13:$CJ$16,2,0)</f>
        <v>4+</v>
      </c>
      <c r="CL12" s="362">
        <v>1</v>
      </c>
      <c r="CM12" s="363">
        <v>2010</v>
      </c>
      <c r="CN12" s="364" t="s">
        <v>71</v>
      </c>
    </row>
    <row r="13" spans="1:92" s="296" customFormat="1" ht="18" customHeight="1" thickBot="1">
      <c r="A13" s="365"/>
      <c r="B13" s="366"/>
      <c r="C13" s="366"/>
      <c r="D13" s="367" t="str">
        <f>D12</f>
        <v>0102 Pure Bred Breeding</v>
      </c>
      <c r="E13" s="368">
        <f>E12-1</f>
        <v>2023</v>
      </c>
      <c r="F13" s="369">
        <v>932.01494000000002</v>
      </c>
      <c r="G13" s="370"/>
      <c r="H13" s="371">
        <v>1533.1485400000001</v>
      </c>
      <c r="I13" s="370"/>
      <c r="J13" s="371">
        <v>100.02420000000001</v>
      </c>
      <c r="K13" s="370"/>
      <c r="L13" s="371">
        <v>0</v>
      </c>
      <c r="M13" s="370"/>
      <c r="N13" s="371">
        <v>0</v>
      </c>
      <c r="O13" s="370"/>
      <c r="P13" s="371">
        <v>38.610000000000007</v>
      </c>
      <c r="Q13" s="370"/>
      <c r="R13" s="371">
        <v>0</v>
      </c>
      <c r="S13" s="370"/>
      <c r="T13" s="371">
        <v>93.487500000000011</v>
      </c>
      <c r="U13" s="370"/>
      <c r="V13" s="371">
        <v>0</v>
      </c>
      <c r="W13" s="370"/>
      <c r="X13" s="371">
        <v>0</v>
      </c>
      <c r="Y13" s="370"/>
      <c r="Z13" s="371">
        <v>83.549720000000008</v>
      </c>
      <c r="AA13" s="370"/>
      <c r="AB13" s="371">
        <v>0</v>
      </c>
      <c r="AC13" s="370"/>
      <c r="AD13" s="371"/>
      <c r="AE13" s="370"/>
      <c r="AF13" s="369">
        <f>AH13-Z13-X13-V13-T13-R13-P13-N13-L13-J13-H13-F13</f>
        <v>4727.8528800000004</v>
      </c>
      <c r="AG13" s="372"/>
      <c r="AH13" s="369">
        <v>7508.6877800000002</v>
      </c>
      <c r="AI13" s="372"/>
      <c r="AJ13" s="369"/>
      <c r="AK13" s="372"/>
      <c r="AL13" s="355"/>
      <c r="AM13" s="365"/>
      <c r="AN13" s="366"/>
      <c r="AO13" s="366"/>
      <c r="AP13" s="367" t="str">
        <f>AP12</f>
        <v>0102 Pure Bred Breeding</v>
      </c>
      <c r="AQ13" s="368">
        <f t="shared" ref="AQ13:AQ75" si="20">AQ12-1</f>
        <v>2023</v>
      </c>
      <c r="AR13" s="369">
        <v>0.16296000000000002</v>
      </c>
      <c r="AS13" s="373"/>
      <c r="AT13" s="371">
        <v>0</v>
      </c>
      <c r="AU13" s="370"/>
      <c r="AV13" s="371">
        <v>0</v>
      </c>
      <c r="AW13" s="370"/>
      <c r="AX13" s="371">
        <v>0</v>
      </c>
      <c r="AY13" s="370"/>
      <c r="AZ13" s="371">
        <v>0</v>
      </c>
      <c r="BA13" s="370"/>
      <c r="BB13" s="371">
        <v>0</v>
      </c>
      <c r="BC13" s="370"/>
      <c r="BD13" s="371">
        <v>0</v>
      </c>
      <c r="BE13" s="370"/>
      <c r="BF13" s="371">
        <v>0</v>
      </c>
      <c r="BG13" s="370"/>
      <c r="BH13" s="371">
        <v>0</v>
      </c>
      <c r="BI13" s="370"/>
      <c r="BJ13" s="371">
        <v>2.7978000000000005</v>
      </c>
      <c r="BK13" s="370"/>
      <c r="BL13" s="371">
        <v>0</v>
      </c>
      <c r="BM13" s="370"/>
      <c r="BN13" s="369">
        <f t="shared" ref="BN13:BN76" si="21">BP13-SUM(BL13,BJ13,BH13,BF13,BD13,BB13,AZ13,AX13,AV13,AT13,AR13)</f>
        <v>0</v>
      </c>
      <c r="BO13" s="372"/>
      <c r="BP13" s="369">
        <v>2.9607600000000001</v>
      </c>
      <c r="BQ13" s="372"/>
      <c r="BR13" s="374"/>
      <c r="BS13" s="375"/>
      <c r="BT13" s="359"/>
      <c r="CI13" s="376" t="s">
        <v>72</v>
      </c>
      <c r="CJ13" s="377">
        <v>1</v>
      </c>
      <c r="CL13" s="362">
        <v>2</v>
      </c>
      <c r="CM13" s="363">
        <f t="shared" ref="CM13:CM19" si="22">1+CM12</f>
        <v>2011</v>
      </c>
      <c r="CN13" s="364" t="s">
        <v>73</v>
      </c>
    </row>
    <row r="14" spans="1:92" ht="17.100000000000001" customHeight="1">
      <c r="A14" s="378" t="s">
        <v>67</v>
      </c>
      <c r="B14" s="379" t="s">
        <v>74</v>
      </c>
      <c r="C14" s="379"/>
      <c r="D14" s="348" t="s">
        <v>75</v>
      </c>
      <c r="E14" s="380">
        <f>$R$5</f>
        <v>2024</v>
      </c>
      <c r="F14" s="381">
        <v>3660.8776699999989</v>
      </c>
      <c r="G14" s="382">
        <f>IF(ISERROR(F14/F15),"",IF(F14/F15=0,"-",IF(F14/F15&gt;2,"+++",F14/F15-1)))</f>
        <v>-0.24212915198336871</v>
      </c>
      <c r="H14" s="383">
        <v>11.167200000000001</v>
      </c>
      <c r="I14" s="382">
        <f>IF(ISERROR(H14/H15),"",IF(H14/H15=0,"-",IF(H14/H15&gt;2,"+++",H14/H15-1)))</f>
        <v>-0.99802470883147409</v>
      </c>
      <c r="J14" s="383">
        <v>425.19047000000006</v>
      </c>
      <c r="K14" s="382">
        <f>IF(ISERROR(J14/J15),"",IF(J14/J15=0,"-",IF(J14/J15&gt;2,"+++",J14/J15-1)))</f>
        <v>7.3912741270184545E-2</v>
      </c>
      <c r="L14" s="383">
        <v>3141.3706200000011</v>
      </c>
      <c r="M14" s="382">
        <f>IF(ISERROR(L14/L15),"",IF(L14/L15=0,"-",IF(L14/L15&gt;2,"+++",L14/L15-1)))</f>
        <v>-0.60285783062832232</v>
      </c>
      <c r="N14" s="383">
        <v>0</v>
      </c>
      <c r="O14" s="382" t="str">
        <f>IF(ISERROR(N14/N15),"",IF(N14/N15=0,"-",IF(N14/N15&gt;2,"+++",N14/N15-1)))</f>
        <v/>
      </c>
      <c r="P14" s="383">
        <v>4536.5362000000005</v>
      </c>
      <c r="Q14" s="382" t="str">
        <f>IF(ISERROR(P14/P15),"",IF(P14/P15=0,"-",IF(P14/P15&gt;2,"+++",P14/P15-1)))</f>
        <v>+++</v>
      </c>
      <c r="R14" s="383">
        <v>0</v>
      </c>
      <c r="S14" s="382" t="str">
        <f>IF(ISERROR(R14/R15),"",IF(R14/R15=0,"-",IF(R14/R15&gt;2,"+++",R14/R15-1)))</f>
        <v/>
      </c>
      <c r="T14" s="383">
        <v>3775.39516</v>
      </c>
      <c r="U14" s="382">
        <f>IF(ISERROR(T14/T15),"",IF(T14/T15=0,"-",IF(T14/T15&gt;2,"+++",T14/T15-1)))</f>
        <v>0.72685786570266697</v>
      </c>
      <c r="V14" s="383">
        <v>0</v>
      </c>
      <c r="W14" s="382" t="str">
        <f>IF(ISERROR(V14/V15),"",IF(V14/V15=0,"-",IF(V14/V15&gt;2,"+++",V14/V15-1)))</f>
        <v/>
      </c>
      <c r="X14" s="383">
        <v>0</v>
      </c>
      <c r="Y14" s="382" t="str">
        <f>IF(ISERROR(X14/X15),"",IF(X14/X15=0,"-",IF(X14/X15&gt;2,"+++",X14/X15-1)))</f>
        <v/>
      </c>
      <c r="Z14" s="383">
        <v>102.79319</v>
      </c>
      <c r="AA14" s="382">
        <f>IF(ISERROR(Z14/Z15),"",IF(Z14/Z15=0,"-",IF(Z14/Z15&gt;2,"+++",Z14/Z15-1)))</f>
        <v>4.1258340748232092E-2</v>
      </c>
      <c r="AB14" s="383">
        <v>0</v>
      </c>
      <c r="AC14" s="382" t="str">
        <f>IF(ISERROR(AB14/AB15),"",IF(AB14/AB15=0,"-",IF(AB14/AB15&gt;2,"+++",AB14/AB15-1)))</f>
        <v/>
      </c>
      <c r="AD14" s="383"/>
      <c r="AE14" s="382"/>
      <c r="AF14" s="381">
        <f>AH14-Z14-X14-V14-T14-R14-P14-N14-L14-J14-H14-F14</f>
        <v>7455.9561499999936</v>
      </c>
      <c r="AG14" s="384">
        <f>IF(ISERROR(AF14/AF15),"",IF(AF14/AF15=0,"-",IF(AF14/AF15&gt;2,"+++",AF14/AF15-1)))</f>
        <v>0.12222211104291181</v>
      </c>
      <c r="AH14" s="381">
        <v>23109.286659999994</v>
      </c>
      <c r="AI14" s="384">
        <f>IF(ISERROR(AH14/AH15),"",IF(AH14/AH15=0,"-",IF(AH14/AH15&gt;2,"+++",AH14/AH15-1)))</f>
        <v>-0.20769564801110485</v>
      </c>
      <c r="AJ14" s="381"/>
      <c r="AK14" s="385"/>
      <c r="AL14" s="386"/>
      <c r="AM14" s="378" t="s">
        <v>67</v>
      </c>
      <c r="AN14" s="379" t="s">
        <v>74</v>
      </c>
      <c r="AO14" s="379"/>
      <c r="AP14" s="348" t="s">
        <v>75</v>
      </c>
      <c r="AQ14" s="380">
        <f t="shared" si="18"/>
        <v>2024</v>
      </c>
      <c r="AR14" s="381">
        <v>18.642869999999998</v>
      </c>
      <c r="AS14" s="387" t="str">
        <f>IF(ISERROR(AR14/AR15),"",IF(AR14/AR15=0,"-",IF(AR14/AR15&gt;2,"+++",AR14/AR15-1)))</f>
        <v>+++</v>
      </c>
      <c r="AT14" s="383">
        <v>0</v>
      </c>
      <c r="AU14" s="382" t="str">
        <f>IF(ISERROR(AT14/AT15),"",IF(AT14/AT15=0,"-",IF(AT14/AT15&gt;2,"+++",AT14/AT15-1)))</f>
        <v/>
      </c>
      <c r="AV14" s="383">
        <v>0</v>
      </c>
      <c r="AW14" s="382" t="str">
        <f>IF(ISERROR(AV14/AV15),"",IF(AV14/AV15=0,"-",IF(AV14/AV15&gt;2,"+++",AV14/AV15-1)))</f>
        <v/>
      </c>
      <c r="AX14" s="383">
        <v>0</v>
      </c>
      <c r="AY14" s="382" t="str">
        <f>IF(ISERROR(AX14/AX15),"",IF(AX14/AX15=0,"-",IF(AX14/AX15&gt;2,"+++",AX14/AX15-1)))</f>
        <v/>
      </c>
      <c r="AZ14" s="383">
        <v>0</v>
      </c>
      <c r="BA14" s="382" t="str">
        <f>IF(ISERROR(AZ14/AZ15),"",IF(AZ14/AZ15=0,"-",IF(AZ14/AZ15&gt;2,"+++",AZ14/AZ15-1)))</f>
        <v/>
      </c>
      <c r="BB14" s="383">
        <v>0</v>
      </c>
      <c r="BC14" s="382" t="str">
        <f>IF(ISERROR(BB14/BB15),"",IF(BB14/BB15=0,"-",IF(BB14/BB15&gt;2,"+++",BB14/BB15-1)))</f>
        <v/>
      </c>
      <c r="BD14" s="383">
        <v>0</v>
      </c>
      <c r="BE14" s="382" t="str">
        <f>IF(ISERROR(BD14/BD15),"",IF(BD14/BD15=0,"-",IF(BD14/BD15&gt;2,"+++",BD14/BD15-1)))</f>
        <v/>
      </c>
      <c r="BF14" s="383">
        <v>0</v>
      </c>
      <c r="BG14" s="382" t="str">
        <f>IF(ISERROR(BF14/BF15),"",IF(BF14/BF15=0,"-",IF(BF14/BF15&gt;2,"+++",BF14/BF15-1)))</f>
        <v/>
      </c>
      <c r="BH14" s="383">
        <v>0</v>
      </c>
      <c r="BI14" s="382" t="str">
        <f>IF(ISERROR(BH14/BH15),"",IF(BH14/BH15=0,"-",IF(BH14/BH15&gt;2,"+++",BH14/BH15-1)))</f>
        <v/>
      </c>
      <c r="BJ14" s="383">
        <v>0</v>
      </c>
      <c r="BK14" s="382" t="str">
        <f>IF(ISERROR(BJ14/BJ15),"",IF(BJ14/BJ15=0,"-",IF(BJ14/BJ15&gt;2,"+++",BJ14/BJ15-1)))</f>
        <v>-</v>
      </c>
      <c r="BL14" s="383">
        <v>0</v>
      </c>
      <c r="BM14" s="382" t="str">
        <f t="shared" ref="BM14" si="23">IF(ISERROR(BL14/BL15),"",IF(BL14/BL15=0,"-",IF(BL14/BL15&gt;2,"+++",BL14/BL15-1)))</f>
        <v/>
      </c>
      <c r="BN14" s="381">
        <f t="shared" si="21"/>
        <v>0</v>
      </c>
      <c r="BO14" s="384" t="str">
        <f>IF(ISERROR(BN14/BN15),"",IF(BN14/BN15=0,"-",IF(BN14/BN15&gt;2,"+++",BN14/BN15-1)))</f>
        <v>-</v>
      </c>
      <c r="BP14" s="381">
        <v>18.642869999999995</v>
      </c>
      <c r="BQ14" s="384">
        <f>IF(ISERROR(BP14/BP15),"",IF(BP14/BP15=0,"-",IF(BP14/BP15&gt;2,"+++",BP14/BP15-1)))</f>
        <v>-0.35119014267095217</v>
      </c>
      <c r="BR14" s="388"/>
      <c r="BS14" s="389"/>
      <c r="BT14" s="390"/>
      <c r="CI14" s="391" t="s">
        <v>76</v>
      </c>
      <c r="CJ14" s="392" t="s">
        <v>77</v>
      </c>
      <c r="CL14" s="393">
        <v>3</v>
      </c>
      <c r="CM14" s="363">
        <f t="shared" si="22"/>
        <v>2012</v>
      </c>
      <c r="CN14" s="394" t="s">
        <v>78</v>
      </c>
    </row>
    <row r="15" spans="1:92" ht="17.100000000000001" customHeight="1" thickBot="1">
      <c r="A15" s="365"/>
      <c r="B15" s="366"/>
      <c r="C15" s="366"/>
      <c r="D15" s="348" t="s">
        <v>75</v>
      </c>
      <c r="E15" s="368">
        <f>E14-1</f>
        <v>2023</v>
      </c>
      <c r="F15" s="369">
        <v>4830.47696</v>
      </c>
      <c r="G15" s="395"/>
      <c r="H15" s="371">
        <v>5653.4450099999995</v>
      </c>
      <c r="I15" s="395"/>
      <c r="J15" s="371">
        <v>395.92646000000002</v>
      </c>
      <c r="K15" s="395"/>
      <c r="L15" s="371">
        <v>7909.9397200000003</v>
      </c>
      <c r="M15" s="395"/>
      <c r="N15" s="371">
        <v>0</v>
      </c>
      <c r="O15" s="395"/>
      <c r="P15" s="371">
        <v>1448.4733100000001</v>
      </c>
      <c r="Q15" s="395"/>
      <c r="R15" s="371">
        <v>0</v>
      </c>
      <c r="S15" s="395"/>
      <c r="T15" s="371">
        <v>2186.2802000000001</v>
      </c>
      <c r="U15" s="395"/>
      <c r="V15" s="371">
        <v>0</v>
      </c>
      <c r="W15" s="395"/>
      <c r="X15" s="371">
        <v>0</v>
      </c>
      <c r="Y15" s="395"/>
      <c r="Z15" s="371">
        <v>98.720160000000007</v>
      </c>
      <c r="AA15" s="395"/>
      <c r="AB15" s="371">
        <v>0</v>
      </c>
      <c r="AC15" s="395"/>
      <c r="AD15" s="371"/>
      <c r="AE15" s="395"/>
      <c r="AF15" s="369">
        <f>AH15-Z15-X15-V15-T15-R15-P15-N15-L15-J15-H15-F15</f>
        <v>6643.9219799999919</v>
      </c>
      <c r="AG15" s="396"/>
      <c r="AH15" s="369">
        <v>29167.183799999992</v>
      </c>
      <c r="AI15" s="396"/>
      <c r="AJ15" s="369"/>
      <c r="AK15" s="396"/>
      <c r="AL15" s="386"/>
      <c r="AM15" s="365"/>
      <c r="AN15" s="366"/>
      <c r="AO15" s="366"/>
      <c r="AP15" s="348" t="s">
        <v>75</v>
      </c>
      <c r="AQ15" s="368">
        <f t="shared" si="20"/>
        <v>2023</v>
      </c>
      <c r="AR15" s="369">
        <v>8.122679999999999</v>
      </c>
      <c r="AS15" s="397"/>
      <c r="AT15" s="371">
        <v>0</v>
      </c>
      <c r="AU15" s="395"/>
      <c r="AV15" s="371">
        <v>0</v>
      </c>
      <c r="AW15" s="395"/>
      <c r="AX15" s="371">
        <v>0</v>
      </c>
      <c r="AY15" s="395"/>
      <c r="AZ15" s="371">
        <v>0</v>
      </c>
      <c r="BA15" s="395"/>
      <c r="BB15" s="371">
        <v>0</v>
      </c>
      <c r="BC15" s="395"/>
      <c r="BD15" s="371">
        <v>0</v>
      </c>
      <c r="BE15" s="395"/>
      <c r="BF15" s="371">
        <v>0</v>
      </c>
      <c r="BG15" s="395"/>
      <c r="BH15" s="371">
        <v>0</v>
      </c>
      <c r="BI15" s="395"/>
      <c r="BJ15" s="371">
        <v>0.34720000000000001</v>
      </c>
      <c r="BK15" s="395"/>
      <c r="BL15" s="371">
        <v>0</v>
      </c>
      <c r="BM15" s="395"/>
      <c r="BN15" s="369">
        <f t="shared" si="21"/>
        <v>20.264070000000004</v>
      </c>
      <c r="BO15" s="396"/>
      <c r="BP15" s="369">
        <v>28.733950000000004</v>
      </c>
      <c r="BQ15" s="396"/>
      <c r="BR15" s="374"/>
      <c r="BS15" s="398"/>
      <c r="BT15" s="390"/>
      <c r="CI15" s="391" t="s">
        <v>79</v>
      </c>
      <c r="CJ15" s="392" t="s">
        <v>80</v>
      </c>
      <c r="CL15" s="393">
        <v>4</v>
      </c>
      <c r="CM15" s="363">
        <f t="shared" si="22"/>
        <v>2013</v>
      </c>
      <c r="CN15" s="394" t="s">
        <v>81</v>
      </c>
    </row>
    <row r="16" spans="1:92" ht="17.100000000000001" customHeight="1" thickBot="1">
      <c r="A16" s="378" t="s">
        <v>82</v>
      </c>
      <c r="B16" s="399" t="s">
        <v>83</v>
      </c>
      <c r="C16" s="399"/>
      <c r="D16" s="400"/>
      <c r="E16" s="401">
        <f>$R$5</f>
        <v>2024</v>
      </c>
      <c r="F16" s="402">
        <f>F18+F20+F22+F24+F26+F28</f>
        <v>32041.364400000006</v>
      </c>
      <c r="G16" s="403">
        <f>IF(ISERROR(F16/F17),"",IF(F16/F17=0,"-",IF(F16/F17&gt;2,"+++",F16/F17-1)))</f>
        <v>3.3822805754279983E-2</v>
      </c>
      <c r="H16" s="404">
        <f>H18+H20+H22+H24+H26+H28</f>
        <v>12316.153100000001</v>
      </c>
      <c r="I16" s="403" t="str">
        <f>IF(ISERROR(H16/H17),"",IF(H16/H17=0,"-",IF(H16/H17&gt;2,"+++",H16/H17-1)))</f>
        <v/>
      </c>
      <c r="J16" s="404">
        <f>J18+J20+J22+J24+J26+J28</f>
        <v>5495.2523999999994</v>
      </c>
      <c r="K16" s="403">
        <f>IF(ISERROR(J16/J17),"",IF(J16/J17=0,"-",IF(J16/J17&gt;2,"+++",J16/J17-1)))</f>
        <v>0.33433305375544164</v>
      </c>
      <c r="L16" s="404">
        <f>L18+L20+L22+L24+L26+L28</f>
        <v>1736.1822</v>
      </c>
      <c r="M16" s="403">
        <f>IF(ISERROR(L16/L17),"",IF(L16/L17=0,"-",IF(L16/L17&gt;2,"+++",L16/L17-1)))</f>
        <v>-0.26168509496089176</v>
      </c>
      <c r="N16" s="404">
        <f>N18+N20+N22+N24+N26+N28</f>
        <v>2.6000000000000003E-3</v>
      </c>
      <c r="O16" s="403">
        <f>IF(ISERROR(N16/N17),"",IF(N16/N17=0,"-",IF(N16/N17&gt;2,"+++",N16/N17-1)))</f>
        <v>-0.97435897435897434</v>
      </c>
      <c r="P16" s="404">
        <f>P18+P20+P22+P24+P26+P28</f>
        <v>34.622100000000003</v>
      </c>
      <c r="Q16" s="403">
        <f>IF(ISERROR(P16/P17),"",IF(P16/P17=0,"-",IF(P16/P17&gt;2,"+++",P16/P17-1)))</f>
        <v>0.90215641568002658</v>
      </c>
      <c r="R16" s="404">
        <f>R18+R20+R22+R24+R26+R28</f>
        <v>15.834000000000001</v>
      </c>
      <c r="S16" s="403">
        <f>IF(ISERROR(R16/R17),"",IF(R16/R17=0,"-",IF(R16/R17&gt;2,"+++",R16/R17-1)))</f>
        <v>0.2410841654778888</v>
      </c>
      <c r="T16" s="404">
        <f>T18+T20+T22+T24+T26+T28</f>
        <v>81.123500000000007</v>
      </c>
      <c r="U16" s="403" t="str">
        <f>IF(ISERROR(T16/T17),"",IF(T16/T17=0,"-",IF(T16/T17&gt;2,"+++",T16/T17-1)))</f>
        <v>+++</v>
      </c>
      <c r="V16" s="404">
        <f>V18+V20+V22+V24+V26+V28</f>
        <v>69.625100000000003</v>
      </c>
      <c r="W16" s="403" t="str">
        <f>IF(ISERROR(V16/V17),"",IF(V16/V17=0,"-",IF(V16/V17&gt;2,"+++",V16/V17-1)))</f>
        <v>+++</v>
      </c>
      <c r="X16" s="404">
        <f>X18+X20+X22+X24+X26+X28</f>
        <v>0.89700000000000002</v>
      </c>
      <c r="Y16" s="403" t="str">
        <f>IF(ISERROR(X16/X17),"",IF(X16/X17=0,"-",IF(X16/X17&gt;2,"+++",X16/X17-1)))</f>
        <v>+++</v>
      </c>
      <c r="Z16" s="404">
        <f>Z18+Z20+Z22+Z24+Z26+Z28</f>
        <v>2020.1508999999996</v>
      </c>
      <c r="AA16" s="403">
        <f>IF(ISERROR(Z16/Z17),"",IF(Z16/Z17=0,"-",IF(Z16/Z17&gt;2,"+++",Z16/Z17-1)))</f>
        <v>-0.21169152859193929</v>
      </c>
      <c r="AB16" s="404">
        <f>AB18+AB20+AB22+AB24+AB26+AB28</f>
        <v>0</v>
      </c>
      <c r="AC16" s="403" t="str">
        <f>IF(ISERROR(AB16/AB17),"",IF(AB16/AB17=0,"-",IF(AB16/AB17&gt;2,"+++",AB16/AB17-1)))</f>
        <v/>
      </c>
      <c r="AD16" s="404"/>
      <c r="AE16" s="403"/>
      <c r="AF16" s="402">
        <f>AH16-Z16-X16-V16-T16-R16-P16-N16-L16-J16-H16-F16</f>
        <v>5525.0412999999899</v>
      </c>
      <c r="AG16" s="405">
        <f>IF(ISERROR(AF16/AF17),"",IF(AF16/AF17=0,"-",IF(AF16/AF17&gt;2,"+++",AF16/AF17-1)))</f>
        <v>0.86420097535615104</v>
      </c>
      <c r="AH16" s="402">
        <f>AH18+AH20+AH22+AH24+AH26+AH28</f>
        <v>59336.248599999999</v>
      </c>
      <c r="AI16" s="405">
        <f>IF(ISERROR(AH16/AH17),"",IF(AH16/AH17=0,"-",IF(AH16/AH17&gt;2,"+++",AH16/AH17-1)))</f>
        <v>0.37862186791997243</v>
      </c>
      <c r="AJ16" s="402"/>
      <c r="AK16" s="385"/>
      <c r="AL16" s="386"/>
      <c r="AM16" s="378" t="s">
        <v>82</v>
      </c>
      <c r="AN16" s="399" t="s">
        <v>83</v>
      </c>
      <c r="AO16" s="399"/>
      <c r="AP16" s="400"/>
      <c r="AQ16" s="401">
        <f t="shared" si="18"/>
        <v>2024</v>
      </c>
      <c r="AR16" s="402">
        <f>AR18+AR20+AR22+AR24+AR26+AR28</f>
        <v>11969.142600000003</v>
      </c>
      <c r="AS16" s="406">
        <f>IF(ISERROR(AR16/AR17),"",IF(AR16/AR17=0,"-",IF(AR16/AR17&gt;2,"+++",AR16/AR17-1)))</f>
        <v>4.4606386809165732E-2</v>
      </c>
      <c r="AT16" s="404">
        <f>AT18+AT20+AT22+AT24+AT26+AT28</f>
        <v>3392.1355000000003</v>
      </c>
      <c r="AU16" s="403">
        <f>IF(ISERROR(AT16/AT17),"",IF(AT16/AT17=0,"-",IF(AT16/AT17&gt;2,"+++",AT16/AT17-1)))</f>
        <v>0.13976513980750993</v>
      </c>
      <c r="AV16" s="404">
        <f>AV18+AV20+AV22+AV24+AV26+AV28</f>
        <v>10187.6736</v>
      </c>
      <c r="AW16" s="403">
        <f>IF(ISERROR(AV16/AV17),"",IF(AV16/AV17=0,"-",IF(AV16/AV17&gt;2,"+++",AV16/AV17-1)))</f>
        <v>6.1575874221361016E-2</v>
      </c>
      <c r="AX16" s="404">
        <f>AX18+AX20+AX22+AX24+AX26+AX28</f>
        <v>4833.7510000000002</v>
      </c>
      <c r="AY16" s="403">
        <f>IF(ISERROR(AX16/AX17),"",IF(AX16/AX17=0,"-",IF(AX16/AX17&gt;2,"+++",AX16/AX17-1)))</f>
        <v>-4.5222311210787458E-2</v>
      </c>
      <c r="AZ16" s="404">
        <f>AZ18+AZ20+AZ22+AZ24+AZ26+AZ28</f>
        <v>2300.5771</v>
      </c>
      <c r="BA16" s="403">
        <f>IF(ISERROR(AZ16/AZ17),"",IF(AZ16/AZ17=0,"-",IF(AZ16/AZ17&gt;2,"+++",AZ16/AZ17-1)))</f>
        <v>-7.9445087848726281E-2</v>
      </c>
      <c r="BB16" s="404">
        <f>BB18+BB20+BB22+BB24+BB26+BB28</f>
        <v>1123.9423000000002</v>
      </c>
      <c r="BC16" s="403">
        <f>IF(ISERROR(BB16/BB17),"",IF(BB16/BB17=0,"-",IF(BB16/BB17&gt;2,"+++",BB16/BB17-1)))</f>
        <v>5.0013083797307623E-2</v>
      </c>
      <c r="BD16" s="404">
        <f>BD18+BD20+BD22+BD24+BD26+BD28</f>
        <v>695.57410000000004</v>
      </c>
      <c r="BE16" s="403" t="str">
        <f>IF(ISERROR(BD16/BD17),"",IF(BD16/BD17=0,"-",IF(BD16/BD17&gt;2,"+++",BD16/BD17-1)))</f>
        <v>+++</v>
      </c>
      <c r="BF16" s="404">
        <f>BF18+BF20+BF22+BF24+BF26+BF28</f>
        <v>145.29059999999998</v>
      </c>
      <c r="BG16" s="403">
        <f>IF(ISERROR(BF16/BF17),"",IF(BF16/BF17=0,"-",IF(BF16/BF17&gt;2,"+++",BF16/BF17-1)))</f>
        <v>-0.43020433966881488</v>
      </c>
      <c r="BH16" s="404">
        <f>BH18+BH20+BH22+BH24+BH26+BH28</f>
        <v>0</v>
      </c>
      <c r="BI16" s="403" t="str">
        <f>IF(ISERROR(BH16/BH17),"",IF(BH16/BH17=0,"-",IF(BH16/BH17&gt;2,"+++",BH16/BH17-1)))</f>
        <v/>
      </c>
      <c r="BJ16" s="404">
        <f>BJ18+BJ20+BJ22+BJ24+BJ26+BJ28</f>
        <v>5.5094000000000003</v>
      </c>
      <c r="BK16" s="403" t="str">
        <f>IF(ISERROR(BJ16/BJ17),"",IF(BJ16/BJ17=0,"-",IF(BJ16/BJ17&gt;2,"+++",BJ16/BJ17-1)))</f>
        <v>+++</v>
      </c>
      <c r="BL16" s="404">
        <f t="shared" ref="BL16:BL17" si="24">BL18+BL20+BL22+BL24+BL26+BL28</f>
        <v>238.13939999999999</v>
      </c>
      <c r="BM16" s="403">
        <f t="shared" ref="BM16" si="25">IF(ISERROR(BL16/BL17),"",IF(BL16/BL17=0,"-",IF(BL16/BL17&gt;2,"+++",BL16/BL17-1)))</f>
        <v>0.20770817347751747</v>
      </c>
      <c r="BN16" s="402">
        <f t="shared" si="21"/>
        <v>371.75680000000284</v>
      </c>
      <c r="BO16" s="405">
        <f>IF(ISERROR(BN16/BN17),"",IF(BN16/BN17=0,"-",IF(BN16/BN17&gt;2,"+++",BN16/BN17-1)))</f>
        <v>-5.1634042283963399E-2</v>
      </c>
      <c r="BP16" s="402">
        <f t="shared" ref="BP16:BP17" si="26">BP18+BP20+BP22+BP24+BP26+BP28</f>
        <v>35263.492400000003</v>
      </c>
      <c r="BQ16" s="405">
        <f>IF(ISERROR(BP16/BP17),"",IF(BP16/BP17=0,"-",IF(BP16/BP17&gt;2,"+++",BP16/BP17-1)))</f>
        <v>4.9358815840331527E-2</v>
      </c>
      <c r="BR16" s="407"/>
      <c r="BS16" s="389"/>
      <c r="BT16" s="390"/>
      <c r="CI16" s="391" t="s">
        <v>2</v>
      </c>
      <c r="CJ16" s="392" t="s">
        <v>84</v>
      </c>
      <c r="CL16" s="393">
        <v>5</v>
      </c>
      <c r="CM16" s="363">
        <f t="shared" si="22"/>
        <v>2014</v>
      </c>
      <c r="CN16" s="394" t="s">
        <v>85</v>
      </c>
    </row>
    <row r="17" spans="1:92" ht="17.100000000000001" customHeight="1" thickBot="1">
      <c r="A17" s="365"/>
      <c r="B17" s="408"/>
      <c r="C17" s="408"/>
      <c r="D17" s="367"/>
      <c r="E17" s="368">
        <f>E16-1</f>
        <v>2023</v>
      </c>
      <c r="F17" s="369">
        <f>F19+F21+F23+F25+F27+F29</f>
        <v>30993.091100000001</v>
      </c>
      <c r="G17" s="395"/>
      <c r="H17" s="371">
        <f>H19+H21+H23+H25+H27+H29</f>
        <v>0</v>
      </c>
      <c r="I17" s="395"/>
      <c r="J17" s="371">
        <f>J19+J21+J23+J25+J27+J29</f>
        <v>4118.3514000000005</v>
      </c>
      <c r="K17" s="395"/>
      <c r="L17" s="371">
        <f>L19+L21+L23+L25+L27+L29</f>
        <v>2351.547</v>
      </c>
      <c r="M17" s="395"/>
      <c r="N17" s="371">
        <f>N19+N21+N23+N25+N27+N29</f>
        <v>0.1014</v>
      </c>
      <c r="O17" s="395"/>
      <c r="P17" s="371">
        <f>P19+P21+P23+P25+P27+P29</f>
        <v>18.201499999999999</v>
      </c>
      <c r="Q17" s="395"/>
      <c r="R17" s="371">
        <f>R19+R21+R23+R25+R27+R29</f>
        <v>12.7582</v>
      </c>
      <c r="S17" s="395"/>
      <c r="T17" s="371">
        <f>T19+T21+T23+T25+T27+T29</f>
        <v>6.2114000000000003</v>
      </c>
      <c r="U17" s="395"/>
      <c r="V17" s="371">
        <f>V19+V21+V23+V25+V27+V29</f>
        <v>13.561500000000001</v>
      </c>
      <c r="W17" s="395"/>
      <c r="X17" s="371">
        <f>X19+X21+X23+X25+X27+X29</f>
        <v>4.1600000000000005E-2</v>
      </c>
      <c r="Y17" s="395"/>
      <c r="Z17" s="371">
        <f>Z19+Z21+Z23+Z25+Z27+Z29</f>
        <v>2562.6400999999996</v>
      </c>
      <c r="AA17" s="395"/>
      <c r="AB17" s="371">
        <f>AB19+AB21+AB23+AB25+AB27+AB29</f>
        <v>0</v>
      </c>
      <c r="AC17" s="395"/>
      <c r="AD17" s="371"/>
      <c r="AE17" s="395"/>
      <c r="AF17" s="369">
        <f t="shared" ref="AF17:AF77" si="27">AH17-Z17-X17-V17-T17-R17-P17-N17-L17-J17-H17-F17</f>
        <v>2963.7584000000024</v>
      </c>
      <c r="AG17" s="396"/>
      <c r="AH17" s="369">
        <f>AH19+AH21+AH23+AH25+AH27+AH29</f>
        <v>43040.263599999998</v>
      </c>
      <c r="AI17" s="396"/>
      <c r="AJ17" s="369"/>
      <c r="AK17" s="396"/>
      <c r="AL17" s="386"/>
      <c r="AM17" s="365"/>
      <c r="AN17" s="408"/>
      <c r="AO17" s="408"/>
      <c r="AP17" s="367"/>
      <c r="AQ17" s="368">
        <f t="shared" si="20"/>
        <v>2023</v>
      </c>
      <c r="AR17" s="369">
        <f>AR19+AR21+AR23+AR25+AR27+AR29</f>
        <v>11458.040800000001</v>
      </c>
      <c r="AS17" s="397"/>
      <c r="AT17" s="371">
        <f>AT19+AT21+AT23+AT25+AT27+AT29</f>
        <v>2976.1705999999999</v>
      </c>
      <c r="AU17" s="395"/>
      <c r="AV17" s="371">
        <f>AV19+AV21+AV23+AV25+AV27+AV29</f>
        <v>9596.7456000000002</v>
      </c>
      <c r="AW17" s="395"/>
      <c r="AX17" s="371">
        <f>AX19+AX21+AX23+AX25+AX27+AX29</f>
        <v>5062.6979000000001</v>
      </c>
      <c r="AY17" s="395"/>
      <c r="AZ17" s="371">
        <f>AZ19+AZ21+AZ23+AZ25+AZ27+AZ29</f>
        <v>2499.1199000000001</v>
      </c>
      <c r="BA17" s="395"/>
      <c r="BB17" s="371">
        <f>BB19+BB21+BB23+BB25+BB27+BB29</f>
        <v>1070.4079000000002</v>
      </c>
      <c r="BC17" s="395"/>
      <c r="BD17" s="371">
        <f>BD19+BD21+BD23+BD25+BD27+BD29</f>
        <v>96.640699999999995</v>
      </c>
      <c r="BE17" s="395"/>
      <c r="BF17" s="371">
        <f>BF19+BF21+BF23+BF25+BF27+BF29</f>
        <v>254.98720000000003</v>
      </c>
      <c r="BG17" s="395"/>
      <c r="BH17" s="371">
        <f>BH19+BH21+BH23+BH25+BH27+BH29</f>
        <v>0</v>
      </c>
      <c r="BI17" s="395"/>
      <c r="BJ17" s="371">
        <f>BJ19+BJ21+BJ23+BJ25+BJ27+BJ29</f>
        <v>0.80859999999999999</v>
      </c>
      <c r="BK17" s="395"/>
      <c r="BL17" s="371">
        <f t="shared" si="24"/>
        <v>197.18290000000002</v>
      </c>
      <c r="BM17" s="395"/>
      <c r="BN17" s="369">
        <f t="shared" si="21"/>
        <v>391.99719999999797</v>
      </c>
      <c r="BO17" s="396"/>
      <c r="BP17" s="369">
        <f t="shared" si="26"/>
        <v>33604.799299999999</v>
      </c>
      <c r="BQ17" s="396"/>
      <c r="BR17" s="374"/>
      <c r="BS17" s="398"/>
      <c r="BT17" s="390"/>
      <c r="CI17" s="409" t="s">
        <v>86</v>
      </c>
      <c r="CJ17" s="410"/>
      <c r="CL17" s="393">
        <v>6</v>
      </c>
      <c r="CM17" s="363">
        <f t="shared" si="22"/>
        <v>2015</v>
      </c>
      <c r="CN17" s="394" t="s">
        <v>87</v>
      </c>
    </row>
    <row r="18" spans="1:92" ht="17.100000000000001" hidden="1" customHeight="1" outlineLevel="1">
      <c r="A18" s="411"/>
      <c r="B18" s="412" t="s">
        <v>88</v>
      </c>
      <c r="C18" s="413" t="s">
        <v>89</v>
      </c>
      <c r="D18" s="414" t="s">
        <v>90</v>
      </c>
      <c r="E18" s="415">
        <f>$R$5</f>
        <v>2024</v>
      </c>
      <c r="F18" s="416">
        <v>3056.8360000000002</v>
      </c>
      <c r="G18" s="382">
        <f>IF(ISERROR(F18/F19),"",IF(F18/F19=0,"-",IF(F18/F19&gt;2,"+++",F18/F19-1)))</f>
        <v>-3.3036680781229344E-2</v>
      </c>
      <c r="H18" s="417">
        <v>2479.5390000000002</v>
      </c>
      <c r="I18" s="382" t="str">
        <f>IF(ISERROR(H18/H19),"",IF(H18/H19=0,"-",IF(H18/H19&gt;2,"+++",H18/H19-1)))</f>
        <v/>
      </c>
      <c r="J18" s="417">
        <v>835.42399999999998</v>
      </c>
      <c r="K18" s="382">
        <f>IF(ISERROR(J18/J19),"",IF(J18/J19=0,"-",IF(J18/J19&gt;2,"+++",J18/J19-1)))</f>
        <v>0.41407945293589954</v>
      </c>
      <c r="L18" s="417">
        <v>0</v>
      </c>
      <c r="M18" s="382" t="str">
        <f>IF(ISERROR(L18/L19),"",IF(L18/L19=0,"-",IF(L18/L19&gt;2,"+++",L18/L19-1)))</f>
        <v/>
      </c>
      <c r="N18" s="417">
        <v>0</v>
      </c>
      <c r="O18" s="382" t="str">
        <f>IF(ISERROR(N18/N19),"",IF(N18/N19=0,"-",IF(N18/N19&gt;2,"+++",N18/N19-1)))</f>
        <v/>
      </c>
      <c r="P18" s="417">
        <v>0</v>
      </c>
      <c r="Q18" s="382" t="str">
        <f>IF(ISERROR(P18/P19),"",IF(P18/P19=0,"-",IF(P18/P19&gt;2,"+++",P18/P19-1)))</f>
        <v/>
      </c>
      <c r="R18" s="417">
        <v>0</v>
      </c>
      <c r="S18" s="382" t="str">
        <f>IF(ISERROR(R18/R19),"",IF(R18/R19=0,"-",IF(R18/R19&gt;2,"+++",R18/R19-1)))</f>
        <v/>
      </c>
      <c r="T18" s="417">
        <v>0</v>
      </c>
      <c r="U18" s="382" t="str">
        <f>IF(ISERROR(T18/T19),"",IF(T18/T19=0,"-",IF(T18/T19&gt;2,"+++",T18/T19-1)))</f>
        <v/>
      </c>
      <c r="V18" s="417">
        <v>0</v>
      </c>
      <c r="W18" s="382" t="str">
        <f>IF(ISERROR(V18/V19),"",IF(V18/V19=0,"-",IF(V18/V19&gt;2,"+++",V18/V19-1)))</f>
        <v/>
      </c>
      <c r="X18" s="417">
        <v>0</v>
      </c>
      <c r="Y18" s="382" t="str">
        <f>IF(ISERROR(X18/X19),"",IF(X18/X19=0,"-",IF(X18/X19&gt;2,"+++",X18/X19-1)))</f>
        <v/>
      </c>
      <c r="Z18" s="417">
        <v>1019.5719999999999</v>
      </c>
      <c r="AA18" s="382">
        <f>IF(ISERROR(Z18/Z19),"",IF(Z18/Z19=0,"-",IF(Z18/Z19&gt;2,"+++",Z18/Z19-1)))</f>
        <v>-0.36338740151777216</v>
      </c>
      <c r="AB18" s="417">
        <v>0</v>
      </c>
      <c r="AC18" s="382" t="str">
        <f>IF(ISERROR(AB18/AB19),"",IF(AB18/AB19=0,"-",IF(AB18/AB19&gt;2,"+++",AB18/AB19-1)))</f>
        <v/>
      </c>
      <c r="AD18" s="417"/>
      <c r="AE18" s="382"/>
      <c r="AF18" s="416">
        <f t="shared" si="27"/>
        <v>1345.0379999999996</v>
      </c>
      <c r="AG18" s="384" t="str">
        <f>IF(ISERROR(AF18/AF19),"",IF(AF18/AF19=0,"-",IF(AF18/AF19&gt;2,"+++",AF18/AF19-1)))</f>
        <v>+++</v>
      </c>
      <c r="AH18" s="416">
        <v>8736.4089999999997</v>
      </c>
      <c r="AI18" s="384">
        <f>IF(ISERROR(AH18/AH19),"",IF(AH18/AH19=0,"-",IF(AH18/AH19&gt;2,"+++",AH18/AH19-1)))</f>
        <v>0.57825167672357569</v>
      </c>
      <c r="AJ18" s="416"/>
      <c r="AK18" s="384"/>
      <c r="AL18" s="386"/>
      <c r="AM18" s="411"/>
      <c r="AN18" s="412" t="s">
        <v>88</v>
      </c>
      <c r="AO18" s="413" t="s">
        <v>89</v>
      </c>
      <c r="AP18" s="414" t="s">
        <v>90</v>
      </c>
      <c r="AQ18" s="415">
        <f t="shared" si="18"/>
        <v>2024</v>
      </c>
      <c r="AR18" s="416">
        <v>2448.607</v>
      </c>
      <c r="AS18" s="387">
        <f>IF(ISERROR(AR18/AR19),"",IF(AR18/AR19=0,"-",IF(AR18/AR19&gt;2,"+++",AR18/AR19-1)))</f>
        <v>-0.14202275458753377</v>
      </c>
      <c r="AT18" s="417">
        <v>0</v>
      </c>
      <c r="AU18" s="382" t="str">
        <f>IF(ISERROR(AT18/AT19),"",IF(AT18/AT19=0,"-",IF(AT18/AT19&gt;2,"+++",AT18/AT19-1)))</f>
        <v/>
      </c>
      <c r="AV18" s="417">
        <v>0</v>
      </c>
      <c r="AW18" s="382" t="str">
        <f>IF(ISERROR(AV18/AV19),"",IF(AV18/AV19=0,"-",IF(AV18/AV19&gt;2,"+++",AV18/AV19-1)))</f>
        <v/>
      </c>
      <c r="AX18" s="417">
        <v>0</v>
      </c>
      <c r="AY18" s="382" t="str">
        <f>IF(ISERROR(AX18/AX19),"",IF(AX18/AX19=0,"-",IF(AX18/AX19&gt;2,"+++",AX18/AX19-1)))</f>
        <v/>
      </c>
      <c r="AZ18" s="417">
        <v>0</v>
      </c>
      <c r="BA18" s="382" t="str">
        <f>IF(ISERROR(AZ18/AZ19),"",IF(AZ18/AZ19=0,"-",IF(AZ18/AZ19&gt;2,"+++",AZ18/AZ19-1)))</f>
        <v/>
      </c>
      <c r="BB18" s="417">
        <v>0</v>
      </c>
      <c r="BC18" s="382" t="str">
        <f>IF(ISERROR(BB18/BB19),"",IF(BB18/BB19=0,"-",IF(BB18/BB19&gt;2,"+++",BB18/BB19-1)))</f>
        <v/>
      </c>
      <c r="BD18" s="417">
        <v>0</v>
      </c>
      <c r="BE18" s="382" t="str">
        <f>IF(ISERROR(BD18/BD19),"",IF(BD18/BD19=0,"-",IF(BD18/BD19&gt;2,"+++",BD18/BD19-1)))</f>
        <v/>
      </c>
      <c r="BF18" s="417">
        <v>0</v>
      </c>
      <c r="BG18" s="382" t="str">
        <f>IF(ISERROR(BF18/BF19),"",IF(BF18/BF19=0,"-",IF(BF18/BF19&gt;2,"+++",BF18/BF19-1)))</f>
        <v/>
      </c>
      <c r="BH18" s="417">
        <v>0</v>
      </c>
      <c r="BI18" s="382" t="str">
        <f>IF(ISERROR(BH18/BH19),"",IF(BH18/BH19=0,"-",IF(BH18/BH19&gt;2,"+++",BH18/BH19-1)))</f>
        <v/>
      </c>
      <c r="BJ18" s="417">
        <v>0</v>
      </c>
      <c r="BK18" s="382" t="str">
        <f>IF(ISERROR(BJ18/BJ19),"",IF(BJ18/BJ19=0,"-",IF(BJ18/BJ19&gt;2,"+++",BJ18/BJ19-1)))</f>
        <v/>
      </c>
      <c r="BL18" s="417">
        <v>0</v>
      </c>
      <c r="BM18" s="382" t="str">
        <f t="shared" ref="BM18" si="28">IF(ISERROR(BL18/BL19),"",IF(BL18/BL19=0,"-",IF(BL18/BL19&gt;2,"+++",BL18/BL19-1)))</f>
        <v/>
      </c>
      <c r="BN18" s="416">
        <f t="shared" si="21"/>
        <v>5.5000000000291038E-2</v>
      </c>
      <c r="BO18" s="384" t="str">
        <f>IF(ISERROR(BN18/BN19),"",IF(BN18/BN19=0,"-",IF(BN18/BN19&gt;2,"+++",BN18/BN19-1)))</f>
        <v/>
      </c>
      <c r="BP18" s="416">
        <v>2448.6620000000003</v>
      </c>
      <c r="BQ18" s="384">
        <f>IF(ISERROR(BP18/BP19),"",IF(BP18/BP19=0,"-",IF(BP18/BP19&gt;2,"+++",BP18/BP19-1)))</f>
        <v>-0.14200348291653964</v>
      </c>
      <c r="BR18" s="418"/>
      <c r="BS18" s="419"/>
      <c r="BT18" s="390"/>
      <c r="CI18" s="391" t="s">
        <v>91</v>
      </c>
      <c r="CJ18" s="392">
        <v>1</v>
      </c>
      <c r="CL18" s="393">
        <v>7</v>
      </c>
      <c r="CM18" s="363">
        <f t="shared" si="22"/>
        <v>2016</v>
      </c>
      <c r="CN18" s="394" t="s">
        <v>92</v>
      </c>
    </row>
    <row r="19" spans="1:92" ht="17.100000000000001" hidden="1" customHeight="1" outlineLevel="1" thickBot="1">
      <c r="A19" s="411"/>
      <c r="B19" s="420"/>
      <c r="C19" s="421"/>
      <c r="D19" s="422" t="s">
        <v>90</v>
      </c>
      <c r="E19" s="423">
        <f>E18-1</f>
        <v>2023</v>
      </c>
      <c r="F19" s="424">
        <v>3161.2740000000003</v>
      </c>
      <c r="G19" s="425"/>
      <c r="H19" s="426">
        <v>0</v>
      </c>
      <c r="I19" s="425"/>
      <c r="J19" s="426">
        <v>590.79</v>
      </c>
      <c r="K19" s="425"/>
      <c r="L19" s="426">
        <v>0</v>
      </c>
      <c r="M19" s="425"/>
      <c r="N19" s="426">
        <v>0</v>
      </c>
      <c r="O19" s="425"/>
      <c r="P19" s="426">
        <v>0</v>
      </c>
      <c r="Q19" s="425"/>
      <c r="R19" s="426">
        <v>0</v>
      </c>
      <c r="S19" s="425"/>
      <c r="T19" s="426">
        <v>0</v>
      </c>
      <c r="U19" s="425"/>
      <c r="V19" s="426">
        <v>0</v>
      </c>
      <c r="W19" s="425"/>
      <c r="X19" s="426">
        <v>0</v>
      </c>
      <c r="Y19" s="425"/>
      <c r="Z19" s="426">
        <v>1601.558</v>
      </c>
      <c r="AA19" s="425"/>
      <c r="AB19" s="426">
        <v>0</v>
      </c>
      <c r="AC19" s="425"/>
      <c r="AD19" s="426"/>
      <c r="AE19" s="425"/>
      <c r="AF19" s="424">
        <f t="shared" si="27"/>
        <v>181.87599999999929</v>
      </c>
      <c r="AG19" s="427"/>
      <c r="AH19" s="424">
        <v>5535.4979999999996</v>
      </c>
      <c r="AI19" s="427"/>
      <c r="AJ19" s="424"/>
      <c r="AK19" s="427"/>
      <c r="AL19" s="386"/>
      <c r="AM19" s="411"/>
      <c r="AN19" s="420"/>
      <c r="AO19" s="421"/>
      <c r="AP19" s="422" t="s">
        <v>90</v>
      </c>
      <c r="AQ19" s="423">
        <f t="shared" si="20"/>
        <v>2023</v>
      </c>
      <c r="AR19" s="424">
        <v>2853.9300000000003</v>
      </c>
      <c r="AS19" s="428"/>
      <c r="AT19" s="426">
        <v>0</v>
      </c>
      <c r="AU19" s="425"/>
      <c r="AV19" s="426">
        <v>0</v>
      </c>
      <c r="AW19" s="425"/>
      <c r="AX19" s="426">
        <v>0</v>
      </c>
      <c r="AY19" s="425"/>
      <c r="AZ19" s="426">
        <v>0</v>
      </c>
      <c r="BA19" s="425"/>
      <c r="BB19" s="426">
        <v>0</v>
      </c>
      <c r="BC19" s="425"/>
      <c r="BD19" s="426">
        <v>0</v>
      </c>
      <c r="BE19" s="425"/>
      <c r="BF19" s="426">
        <v>0</v>
      </c>
      <c r="BG19" s="425"/>
      <c r="BH19" s="426">
        <v>0</v>
      </c>
      <c r="BI19" s="425"/>
      <c r="BJ19" s="426">
        <v>0</v>
      </c>
      <c r="BK19" s="425"/>
      <c r="BL19" s="426">
        <v>0</v>
      </c>
      <c r="BM19" s="425"/>
      <c r="BN19" s="424">
        <f t="shared" si="21"/>
        <v>0</v>
      </c>
      <c r="BO19" s="427"/>
      <c r="BP19" s="424">
        <v>2853.9300000000003</v>
      </c>
      <c r="BQ19" s="427"/>
      <c r="BR19" s="429"/>
      <c r="BS19" s="430"/>
      <c r="BT19" s="390"/>
      <c r="CI19" s="391" t="s">
        <v>5</v>
      </c>
      <c r="CJ19" s="392">
        <v>2</v>
      </c>
      <c r="CL19" s="393">
        <v>8</v>
      </c>
      <c r="CM19" s="363">
        <f t="shared" si="22"/>
        <v>2017</v>
      </c>
      <c r="CN19" s="394" t="s">
        <v>93</v>
      </c>
    </row>
    <row r="20" spans="1:92" s="296" customFormat="1" ht="18" hidden="1" customHeight="1" outlineLevel="1" thickBot="1">
      <c r="A20" s="411"/>
      <c r="B20" s="412" t="s">
        <v>94</v>
      </c>
      <c r="C20" s="413" t="s">
        <v>95</v>
      </c>
      <c r="D20" s="414" t="s">
        <v>96</v>
      </c>
      <c r="E20" s="415">
        <f>$R$5</f>
        <v>2024</v>
      </c>
      <c r="F20" s="416">
        <v>241.48700000000002</v>
      </c>
      <c r="G20" s="431">
        <f>IF(ISERROR(F20/F21),"",IF(F20/F21=0,"-",IF(F20/F21&gt;2,"+++",F20/F21-1)))</f>
        <v>-0.24965354810243778</v>
      </c>
      <c r="H20" s="417">
        <v>8308.143</v>
      </c>
      <c r="I20" s="431" t="str">
        <f>IF(ISERROR(H20/H21),"",IF(H20/H21=0,"-",IF(H20/H21&gt;2,"+++",H20/H21-1)))</f>
        <v/>
      </c>
      <c r="J20" s="417">
        <v>242.61699999999999</v>
      </c>
      <c r="K20" s="431">
        <f>IF(ISERROR(J20/J21),"",IF(J20/J21=0,"-",IF(J20/J21&gt;2,"+++",J20/J21-1)))</f>
        <v>0.29250972244419571</v>
      </c>
      <c r="L20" s="417">
        <v>0</v>
      </c>
      <c r="M20" s="431" t="str">
        <f>IF(ISERROR(L20/L21),"",IF(L20/L21=0,"-",IF(L20/L21&gt;2,"+++",L20/L21-1)))</f>
        <v/>
      </c>
      <c r="N20" s="417">
        <v>0</v>
      </c>
      <c r="O20" s="431" t="str">
        <f>IF(ISERROR(N20/N21),"",IF(N20/N21=0,"-",IF(N20/N21&gt;2,"+++",N20/N21-1)))</f>
        <v/>
      </c>
      <c r="P20" s="417">
        <v>0</v>
      </c>
      <c r="Q20" s="431" t="str">
        <f>IF(ISERROR(P20/P21),"",IF(P20/P21=0,"-",IF(P20/P21&gt;2,"+++",P20/P21-1)))</f>
        <v/>
      </c>
      <c r="R20" s="417">
        <v>0</v>
      </c>
      <c r="S20" s="431" t="str">
        <f>IF(ISERROR(R20/R21),"",IF(R20/R21=0,"-",IF(R20/R21&gt;2,"+++",R20/R21-1)))</f>
        <v/>
      </c>
      <c r="T20" s="417">
        <v>22.402000000000001</v>
      </c>
      <c r="U20" s="431" t="str">
        <f>IF(ISERROR(T20/T21),"",IF(T20/T21=0,"-",IF(T20/T21&gt;2,"+++",T20/T21-1)))</f>
        <v/>
      </c>
      <c r="V20" s="417">
        <v>25.201000000000001</v>
      </c>
      <c r="W20" s="431" t="str">
        <f>IF(ISERROR(V20/V21),"",IF(V20/V21=0,"-",IF(V20/V21&gt;2,"+++",V20/V21-1)))</f>
        <v>+++</v>
      </c>
      <c r="X20" s="417">
        <v>0</v>
      </c>
      <c r="Y20" s="431" t="str">
        <f>IF(ISERROR(X20/X21),"",IF(X20/X21=0,"-",IF(X20/X21&gt;2,"+++",X20/X21-1)))</f>
        <v/>
      </c>
      <c r="Z20" s="417">
        <v>0</v>
      </c>
      <c r="AA20" s="431" t="str">
        <f>IF(ISERROR(Z20/Z21),"",IF(Z20/Z21=0,"-",IF(Z20/Z21&gt;2,"+++",Z20/Z21-1)))</f>
        <v>-</v>
      </c>
      <c r="AB20" s="417">
        <v>0</v>
      </c>
      <c r="AC20" s="431" t="str">
        <f>IF(ISERROR(AB20/AB21),"",IF(AB20/AB21=0,"-",IF(AB20/AB21&gt;2,"+++",AB20/AB21-1)))</f>
        <v/>
      </c>
      <c r="AD20" s="417"/>
      <c r="AE20" s="431"/>
      <c r="AF20" s="416">
        <f t="shared" si="27"/>
        <v>142.60899999999953</v>
      </c>
      <c r="AG20" s="432">
        <f>IF(ISERROR(AF20/AF21),"",IF(AF20/AF21=0,"-",IF(AF20/AF21&gt;2,"+++",AF20/AF21-1)))</f>
        <v>0.96471722807742055</v>
      </c>
      <c r="AH20" s="416">
        <v>8982.4589999999989</v>
      </c>
      <c r="AI20" s="432" t="str">
        <f>IF(ISERROR(AH20/AH21),"",IF(AH20/AH21=0,"-",IF(AH20/AH21&gt;2,"+++",AH20/AH21-1)))</f>
        <v>+++</v>
      </c>
      <c r="AJ20" s="416"/>
      <c r="AK20" s="432"/>
      <c r="AL20" s="355"/>
      <c r="AM20" s="411"/>
      <c r="AN20" s="412" t="s">
        <v>94</v>
      </c>
      <c r="AO20" s="413" t="s">
        <v>95</v>
      </c>
      <c r="AP20" s="414" t="s">
        <v>96</v>
      </c>
      <c r="AQ20" s="415">
        <f t="shared" si="18"/>
        <v>2024</v>
      </c>
      <c r="AR20" s="416">
        <v>971.327</v>
      </c>
      <c r="AS20" s="433">
        <f>IF(ISERROR(AR20/AR21),"",IF(AR20/AR21=0,"-",IF(AR20/AR21&gt;2,"+++",AR20/AR21-1)))</f>
        <v>8.7180181702794846E-2</v>
      </c>
      <c r="AT20" s="417">
        <v>0</v>
      </c>
      <c r="AU20" s="431" t="str">
        <f>IF(ISERROR(AT20/AT21),"",IF(AT20/AT21=0,"-",IF(AT20/AT21&gt;2,"+++",AT20/AT21-1)))</f>
        <v/>
      </c>
      <c r="AV20" s="417">
        <v>0</v>
      </c>
      <c r="AW20" s="431" t="str">
        <f>IF(ISERROR(AV20/AV21),"",IF(AV20/AV21=0,"-",IF(AV20/AV21&gt;2,"+++",AV20/AV21-1)))</f>
        <v/>
      </c>
      <c r="AX20" s="417">
        <v>0</v>
      </c>
      <c r="AY20" s="431" t="str">
        <f>IF(ISERROR(AX20/AX21),"",IF(AX20/AX21=0,"-",IF(AX20/AX21&gt;2,"+++",AX20/AX21-1)))</f>
        <v/>
      </c>
      <c r="AZ20" s="417">
        <v>0</v>
      </c>
      <c r="BA20" s="431" t="str">
        <f>IF(ISERROR(AZ20/AZ21),"",IF(AZ20/AZ21=0,"-",IF(AZ20/AZ21&gt;2,"+++",AZ20/AZ21-1)))</f>
        <v/>
      </c>
      <c r="BB20" s="417">
        <v>0</v>
      </c>
      <c r="BC20" s="431" t="str">
        <f>IF(ISERROR(BB20/BB21),"",IF(BB20/BB21=0,"-",IF(BB20/BB21&gt;2,"+++",BB20/BB21-1)))</f>
        <v/>
      </c>
      <c r="BD20" s="417">
        <v>0</v>
      </c>
      <c r="BE20" s="431" t="str">
        <f>IF(ISERROR(BD20/BD21),"",IF(BD20/BD21=0,"-",IF(BD20/BD21&gt;2,"+++",BD20/BD21-1)))</f>
        <v/>
      </c>
      <c r="BF20" s="417">
        <v>0</v>
      </c>
      <c r="BG20" s="431" t="str">
        <f>IF(ISERROR(BF20/BF21),"",IF(BF20/BF21=0,"-",IF(BF20/BF21&gt;2,"+++",BF20/BF21-1)))</f>
        <v/>
      </c>
      <c r="BH20" s="417">
        <v>0</v>
      </c>
      <c r="BI20" s="431" t="str">
        <f>IF(ISERROR(BH20/BH21),"",IF(BH20/BH21=0,"-",IF(BH20/BH21&gt;2,"+++",BH20/BH21-1)))</f>
        <v/>
      </c>
      <c r="BJ20" s="417">
        <v>0</v>
      </c>
      <c r="BK20" s="431" t="str">
        <f>IF(ISERROR(BJ20/BJ21),"",IF(BJ20/BJ21=0,"-",IF(BJ20/BJ21&gt;2,"+++",BJ20/BJ21-1)))</f>
        <v/>
      </c>
      <c r="BL20" s="417">
        <v>0</v>
      </c>
      <c r="BM20" s="431" t="str">
        <f t="shared" ref="BM20" si="29">IF(ISERROR(BL20/BL21),"",IF(BL20/BL21=0,"-",IF(BL20/BL21&gt;2,"+++",BL20/BL21-1)))</f>
        <v/>
      </c>
      <c r="BN20" s="416">
        <f t="shared" si="21"/>
        <v>0</v>
      </c>
      <c r="BO20" s="432" t="str">
        <f>IF(ISERROR(BN20/BN21),"",IF(BN20/BN21=0,"-",IF(BN20/BN21&gt;2,"+++",BN20/BN21-1)))</f>
        <v/>
      </c>
      <c r="BP20" s="416">
        <v>971.327</v>
      </c>
      <c r="BQ20" s="432">
        <f>IF(ISERROR(BP20/BP21),"",IF(BP20/BP21=0,"-",IF(BP20/BP21&gt;2,"+++",BP20/BP21-1)))</f>
        <v>8.7180181702794846E-2</v>
      </c>
      <c r="BR20" s="418"/>
      <c r="BS20" s="434"/>
      <c r="BT20" s="359"/>
      <c r="CI20" s="360" t="s">
        <v>97</v>
      </c>
      <c r="CJ20" s="361">
        <f>VLOOKUP($K$5,$CI$21:$CJ$22,2,0)</f>
        <v>9</v>
      </c>
      <c r="CL20" s="362">
        <v>9</v>
      </c>
      <c r="CM20" s="363">
        <v>2018</v>
      </c>
      <c r="CN20" s="364" t="s">
        <v>98</v>
      </c>
    </row>
    <row r="21" spans="1:92" s="296" customFormat="1" ht="18" hidden="1" customHeight="1" outlineLevel="1">
      <c r="A21" s="411"/>
      <c r="B21" s="420"/>
      <c r="C21" s="421"/>
      <c r="D21" s="422" t="s">
        <v>96</v>
      </c>
      <c r="E21" s="423">
        <f>E20-1</f>
        <v>2023</v>
      </c>
      <c r="F21" s="424">
        <v>321.834</v>
      </c>
      <c r="G21" s="435"/>
      <c r="H21" s="426">
        <v>0</v>
      </c>
      <c r="I21" s="435"/>
      <c r="J21" s="426">
        <v>187.71</v>
      </c>
      <c r="K21" s="435"/>
      <c r="L21" s="426">
        <v>0</v>
      </c>
      <c r="M21" s="435"/>
      <c r="N21" s="426">
        <v>0</v>
      </c>
      <c r="O21" s="435"/>
      <c r="P21" s="426">
        <v>0</v>
      </c>
      <c r="Q21" s="435"/>
      <c r="R21" s="426">
        <v>0</v>
      </c>
      <c r="S21" s="435"/>
      <c r="T21" s="426">
        <v>0</v>
      </c>
      <c r="U21" s="435"/>
      <c r="V21" s="426">
        <v>3.0449999999999999</v>
      </c>
      <c r="W21" s="435"/>
      <c r="X21" s="426">
        <v>0</v>
      </c>
      <c r="Y21" s="435"/>
      <c r="Z21" s="426">
        <v>4.2739999999999991</v>
      </c>
      <c r="AA21" s="435"/>
      <c r="AB21" s="426">
        <v>0</v>
      </c>
      <c r="AC21" s="435"/>
      <c r="AD21" s="426"/>
      <c r="AE21" s="435"/>
      <c r="AF21" s="424">
        <f t="shared" si="27"/>
        <v>72.58499999999998</v>
      </c>
      <c r="AG21" s="436"/>
      <c r="AH21" s="424">
        <v>589.44799999999998</v>
      </c>
      <c r="AI21" s="436"/>
      <c r="AJ21" s="424"/>
      <c r="AK21" s="436"/>
      <c r="AL21" s="355"/>
      <c r="AM21" s="411"/>
      <c r="AN21" s="420"/>
      <c r="AO21" s="421"/>
      <c r="AP21" s="422" t="s">
        <v>96</v>
      </c>
      <c r="AQ21" s="423">
        <f t="shared" si="20"/>
        <v>2023</v>
      </c>
      <c r="AR21" s="424">
        <v>893.43700000000001</v>
      </c>
      <c r="AS21" s="437"/>
      <c r="AT21" s="426">
        <v>0</v>
      </c>
      <c r="AU21" s="435"/>
      <c r="AV21" s="426">
        <v>0</v>
      </c>
      <c r="AW21" s="435"/>
      <c r="AX21" s="426">
        <v>0</v>
      </c>
      <c r="AY21" s="435"/>
      <c r="AZ21" s="426">
        <v>0</v>
      </c>
      <c r="BA21" s="435"/>
      <c r="BB21" s="426">
        <v>0</v>
      </c>
      <c r="BC21" s="435"/>
      <c r="BD21" s="426">
        <v>0</v>
      </c>
      <c r="BE21" s="435"/>
      <c r="BF21" s="426">
        <v>0</v>
      </c>
      <c r="BG21" s="435"/>
      <c r="BH21" s="426">
        <v>0</v>
      </c>
      <c r="BI21" s="435"/>
      <c r="BJ21" s="426">
        <v>0</v>
      </c>
      <c r="BK21" s="435"/>
      <c r="BL21" s="426">
        <v>0</v>
      </c>
      <c r="BM21" s="435"/>
      <c r="BN21" s="424">
        <f t="shared" si="21"/>
        <v>0</v>
      </c>
      <c r="BO21" s="436"/>
      <c r="BP21" s="424">
        <v>893.43700000000001</v>
      </c>
      <c r="BQ21" s="436"/>
      <c r="BR21" s="429"/>
      <c r="BS21" s="438"/>
      <c r="BT21" s="359"/>
      <c r="CI21" s="376" t="s">
        <v>99</v>
      </c>
      <c r="CJ21" s="377">
        <v>8</v>
      </c>
      <c r="CL21" s="362">
        <v>10</v>
      </c>
      <c r="CM21" s="363">
        <v>2019</v>
      </c>
      <c r="CN21" s="364" t="s">
        <v>100</v>
      </c>
    </row>
    <row r="22" spans="1:92" ht="17.100000000000001" hidden="1" customHeight="1" outlineLevel="1">
      <c r="A22" s="411"/>
      <c r="B22" s="412" t="s">
        <v>101</v>
      </c>
      <c r="C22" s="413" t="s">
        <v>102</v>
      </c>
      <c r="D22" s="414" t="s">
        <v>103</v>
      </c>
      <c r="E22" s="415">
        <f>$R$5</f>
        <v>2024</v>
      </c>
      <c r="F22" s="416">
        <v>117.78</v>
      </c>
      <c r="G22" s="382" t="str">
        <f>IF(ISERROR(F22/F23),"",IF(F22/F23=0,"-",IF(F22/F23&gt;2,"+++",F22/F23-1)))</f>
        <v>+++</v>
      </c>
      <c r="H22" s="417">
        <v>0</v>
      </c>
      <c r="I22" s="382" t="str">
        <f>IF(ISERROR(H22/H23),"",IF(H22/H23=0,"-",IF(H22/H23&gt;2,"+++",H22/H23-1)))</f>
        <v/>
      </c>
      <c r="J22" s="417">
        <v>3640.393</v>
      </c>
      <c r="K22" s="382">
        <f>IF(ISERROR(J22/J23),"",IF(J22/J23=0,"-",IF(J22/J23&gt;2,"+++",J22/J23-1)))</f>
        <v>0.28116403006468826</v>
      </c>
      <c r="L22" s="417">
        <v>0</v>
      </c>
      <c r="M22" s="382" t="str">
        <f>IF(ISERROR(L22/L23),"",IF(L22/L23=0,"-",IF(L22/L23&gt;2,"+++",L22/L23-1)))</f>
        <v/>
      </c>
      <c r="N22" s="417">
        <v>0</v>
      </c>
      <c r="O22" s="382" t="str">
        <f>IF(ISERROR(N22/N23),"",IF(N22/N23=0,"-",IF(N22/N23&gt;2,"+++",N22/N23-1)))</f>
        <v/>
      </c>
      <c r="P22" s="417">
        <v>0</v>
      </c>
      <c r="Q22" s="382" t="str">
        <f>IF(ISERROR(P22/P23),"",IF(P22/P23=0,"-",IF(P22/P23&gt;2,"+++",P22/P23-1)))</f>
        <v/>
      </c>
      <c r="R22" s="417">
        <v>0</v>
      </c>
      <c r="S22" s="382" t="str">
        <f>IF(ISERROR(R22/R23),"",IF(R22/R23=0,"-",IF(R22/R23&gt;2,"+++",R22/R23-1)))</f>
        <v/>
      </c>
      <c r="T22" s="417">
        <v>40.188000000000002</v>
      </c>
      <c r="U22" s="382" t="str">
        <f>IF(ISERROR(T22/T23),"",IF(T22/T23=0,"-",IF(T22/T23&gt;2,"+++",T22/T23-1)))</f>
        <v/>
      </c>
      <c r="V22" s="417">
        <v>0.47899999999999998</v>
      </c>
      <c r="W22" s="382" t="str">
        <f>IF(ISERROR(V22/V23),"",IF(V22/V23=0,"-",IF(V22/V23&gt;2,"+++",V22/V23-1)))</f>
        <v>+++</v>
      </c>
      <c r="X22" s="417">
        <v>0</v>
      </c>
      <c r="Y22" s="382" t="str">
        <f>IF(ISERROR(X22/X23),"",IF(X22/X23=0,"-",IF(X22/X23&gt;2,"+++",X22/X23-1)))</f>
        <v/>
      </c>
      <c r="Z22" s="417">
        <v>11.125</v>
      </c>
      <c r="AA22" s="382">
        <f>IF(ISERROR(Z22/Z23),"",IF(Z22/Z23=0,"-",IF(Z22/Z23&gt;2,"+++",Z22/Z23-1)))</f>
        <v>0.78829770133419053</v>
      </c>
      <c r="AB22" s="417">
        <v>0</v>
      </c>
      <c r="AC22" s="382" t="str">
        <f>IF(ISERROR(AB22/AB23),"",IF(AB22/AB23=0,"-",IF(AB22/AB23&gt;2,"+++",AB22/AB23-1)))</f>
        <v/>
      </c>
      <c r="AD22" s="417"/>
      <c r="AE22" s="382"/>
      <c r="AF22" s="416">
        <f t="shared" si="27"/>
        <v>1626.9760000000003</v>
      </c>
      <c r="AG22" s="384">
        <f>IF(ISERROR(AF22/AF23),"",IF(AF22/AF23=0,"-",IF(AF22/AF23&gt;2,"+++",AF22/AF23-1)))</f>
        <v>0.52954548232159659</v>
      </c>
      <c r="AH22" s="416">
        <v>5436.9410000000007</v>
      </c>
      <c r="AI22" s="384">
        <f>IF(ISERROR(AH22/AH23),"",IF(AH22/AH23=0,"-",IF(AH22/AH23&gt;2,"+++",AH22/AH23-1)))</f>
        <v>0.3832442199252426</v>
      </c>
      <c r="AJ22" s="416"/>
      <c r="AK22" s="384"/>
      <c r="AL22" s="386"/>
      <c r="AM22" s="411"/>
      <c r="AN22" s="412" t="s">
        <v>101</v>
      </c>
      <c r="AO22" s="413" t="s">
        <v>102</v>
      </c>
      <c r="AP22" s="414" t="s">
        <v>103</v>
      </c>
      <c r="AQ22" s="415">
        <f t="shared" si="18"/>
        <v>2024</v>
      </c>
      <c r="AR22" s="416">
        <v>34.701999999999998</v>
      </c>
      <c r="AS22" s="387">
        <f>IF(ISERROR(AR22/AR23),"",IF(AR22/AR23=0,"-",IF(AR22/AR23&gt;2,"+++",AR22/AR23-1)))</f>
        <v>0.31143947696610086</v>
      </c>
      <c r="AT22" s="417">
        <v>0</v>
      </c>
      <c r="AU22" s="382" t="str">
        <f>IF(ISERROR(AT22/AT23),"",IF(AT22/AT23=0,"-",IF(AT22/AT23&gt;2,"+++",AT22/AT23-1)))</f>
        <v/>
      </c>
      <c r="AV22" s="417">
        <v>0</v>
      </c>
      <c r="AW22" s="382" t="str">
        <f>IF(ISERROR(AV22/AV23),"",IF(AV22/AV23=0,"-",IF(AV22/AV23&gt;2,"+++",AV22/AV23-1)))</f>
        <v/>
      </c>
      <c r="AX22" s="417">
        <v>0</v>
      </c>
      <c r="AY22" s="382" t="str">
        <f>IF(ISERROR(AX22/AX23),"",IF(AX22/AX23=0,"-",IF(AX22/AX23&gt;2,"+++",AX22/AX23-1)))</f>
        <v/>
      </c>
      <c r="AZ22" s="417">
        <v>0</v>
      </c>
      <c r="BA22" s="382" t="str">
        <f>IF(ISERROR(AZ22/AZ23),"",IF(AZ22/AZ23=0,"-",IF(AZ22/AZ23&gt;2,"+++",AZ22/AZ23-1)))</f>
        <v/>
      </c>
      <c r="BB22" s="417">
        <v>0</v>
      </c>
      <c r="BC22" s="382" t="str">
        <f>IF(ISERROR(BB22/BB23),"",IF(BB22/BB23=0,"-",IF(BB22/BB23&gt;2,"+++",BB22/BB23-1)))</f>
        <v/>
      </c>
      <c r="BD22" s="417">
        <v>0</v>
      </c>
      <c r="BE22" s="382" t="str">
        <f>IF(ISERROR(BD22/BD23),"",IF(BD22/BD23=0,"-",IF(BD22/BD23&gt;2,"+++",BD22/BD23-1)))</f>
        <v/>
      </c>
      <c r="BF22" s="417">
        <v>0</v>
      </c>
      <c r="BG22" s="382" t="str">
        <f>IF(ISERROR(BF22/BF23),"",IF(BF22/BF23=0,"-",IF(BF22/BF23&gt;2,"+++",BF22/BF23-1)))</f>
        <v/>
      </c>
      <c r="BH22" s="417">
        <v>0</v>
      </c>
      <c r="BI22" s="382" t="str">
        <f>IF(ISERROR(BH22/BH23),"",IF(BH22/BH23=0,"-",IF(BH22/BH23&gt;2,"+++",BH22/BH23-1)))</f>
        <v/>
      </c>
      <c r="BJ22" s="417">
        <v>0</v>
      </c>
      <c r="BK22" s="382" t="str">
        <f>IF(ISERROR(BJ22/BJ23),"",IF(BJ22/BJ23=0,"-",IF(BJ22/BJ23&gt;2,"+++",BJ22/BJ23-1)))</f>
        <v/>
      </c>
      <c r="BL22" s="417">
        <v>0</v>
      </c>
      <c r="BM22" s="382" t="str">
        <f t="shared" ref="BM22" si="30">IF(ISERROR(BL22/BL23),"",IF(BL22/BL23=0,"-",IF(BL22/BL23&gt;2,"+++",BL22/BL23-1)))</f>
        <v/>
      </c>
      <c r="BN22" s="416">
        <f t="shared" si="21"/>
        <v>0</v>
      </c>
      <c r="BO22" s="384" t="str">
        <f>IF(ISERROR(BN22/BN23),"",IF(BN22/BN23=0,"-",IF(BN22/BN23&gt;2,"+++",BN22/BN23-1)))</f>
        <v>-</v>
      </c>
      <c r="BP22" s="416">
        <v>34.701999999999998</v>
      </c>
      <c r="BQ22" s="384">
        <f>IF(ISERROR(BP22/BP23),"",IF(BP22/BP23=0,"-",IF(BP22/BP23&gt;2,"+++",BP22/BP23-1)))</f>
        <v>0.31025108552010572</v>
      </c>
      <c r="BR22" s="418"/>
      <c r="BS22" s="419"/>
      <c r="BT22" s="390"/>
      <c r="CI22" s="391" t="s">
        <v>8</v>
      </c>
      <c r="CJ22" s="392">
        <v>9</v>
      </c>
      <c r="CL22" s="393">
        <v>11</v>
      </c>
      <c r="CM22" s="363">
        <v>2020</v>
      </c>
      <c r="CN22" s="394" t="s">
        <v>104</v>
      </c>
    </row>
    <row r="23" spans="1:92" ht="17.100000000000001" hidden="1" customHeight="1" outlineLevel="1">
      <c r="A23" s="411"/>
      <c r="B23" s="420"/>
      <c r="C23" s="421"/>
      <c r="D23" s="422" t="s">
        <v>103</v>
      </c>
      <c r="E23" s="423">
        <f>E22-1</f>
        <v>2023</v>
      </c>
      <c r="F23" s="424">
        <v>19.007999999999999</v>
      </c>
      <c r="G23" s="439"/>
      <c r="H23" s="426">
        <v>0</v>
      </c>
      <c r="I23" s="439"/>
      <c r="J23" s="426">
        <v>2841.473</v>
      </c>
      <c r="K23" s="439"/>
      <c r="L23" s="426">
        <v>0</v>
      </c>
      <c r="M23" s="439"/>
      <c r="N23" s="426">
        <v>0</v>
      </c>
      <c r="O23" s="439"/>
      <c r="P23" s="426">
        <v>0</v>
      </c>
      <c r="Q23" s="439"/>
      <c r="R23" s="426">
        <v>0</v>
      </c>
      <c r="S23" s="439"/>
      <c r="T23" s="426">
        <v>0</v>
      </c>
      <c r="U23" s="439"/>
      <c r="V23" s="426">
        <v>0.17100000000000001</v>
      </c>
      <c r="W23" s="439"/>
      <c r="X23" s="426">
        <v>0</v>
      </c>
      <c r="Y23" s="439"/>
      <c r="Z23" s="426">
        <v>6.2210000000000001</v>
      </c>
      <c r="AA23" s="439"/>
      <c r="AB23" s="426">
        <v>0</v>
      </c>
      <c r="AC23" s="439"/>
      <c r="AD23" s="426"/>
      <c r="AE23" s="439"/>
      <c r="AF23" s="424">
        <f t="shared" si="27"/>
        <v>1063.6990000000003</v>
      </c>
      <c r="AG23" s="440"/>
      <c r="AH23" s="424">
        <v>3930.5720000000001</v>
      </c>
      <c r="AI23" s="440"/>
      <c r="AJ23" s="424"/>
      <c r="AK23" s="440"/>
      <c r="AL23" s="386"/>
      <c r="AM23" s="411"/>
      <c r="AN23" s="420"/>
      <c r="AO23" s="421"/>
      <c r="AP23" s="422" t="s">
        <v>103</v>
      </c>
      <c r="AQ23" s="423">
        <f t="shared" si="20"/>
        <v>2023</v>
      </c>
      <c r="AR23" s="424">
        <v>26.461000000000002</v>
      </c>
      <c r="AS23" s="441"/>
      <c r="AT23" s="426">
        <v>0</v>
      </c>
      <c r="AU23" s="439"/>
      <c r="AV23" s="426">
        <v>0</v>
      </c>
      <c r="AW23" s="439"/>
      <c r="AX23" s="426">
        <v>0</v>
      </c>
      <c r="AY23" s="439"/>
      <c r="AZ23" s="426">
        <v>0</v>
      </c>
      <c r="BA23" s="439"/>
      <c r="BB23" s="426">
        <v>0</v>
      </c>
      <c r="BC23" s="439"/>
      <c r="BD23" s="426">
        <v>0</v>
      </c>
      <c r="BE23" s="439"/>
      <c r="BF23" s="426">
        <v>0</v>
      </c>
      <c r="BG23" s="439"/>
      <c r="BH23" s="426">
        <v>0</v>
      </c>
      <c r="BI23" s="439"/>
      <c r="BJ23" s="426">
        <v>0</v>
      </c>
      <c r="BK23" s="439"/>
      <c r="BL23" s="426">
        <v>0</v>
      </c>
      <c r="BM23" s="439"/>
      <c r="BN23" s="424">
        <f t="shared" si="21"/>
        <v>2.3999999999997357E-2</v>
      </c>
      <c r="BO23" s="440"/>
      <c r="BP23" s="424">
        <v>26.484999999999999</v>
      </c>
      <c r="BQ23" s="440"/>
      <c r="BR23" s="429"/>
      <c r="BS23" s="442"/>
      <c r="BT23" s="390"/>
      <c r="CI23" s="394"/>
      <c r="CJ23" s="394"/>
      <c r="CL23" s="393">
        <v>12</v>
      </c>
      <c r="CN23" s="394" t="s">
        <v>105</v>
      </c>
    </row>
    <row r="24" spans="1:92" ht="17.100000000000001" hidden="1" customHeight="1" outlineLevel="1">
      <c r="A24" s="411"/>
      <c r="B24" s="412" t="s">
        <v>106</v>
      </c>
      <c r="C24" s="413" t="s">
        <v>107</v>
      </c>
      <c r="D24" s="414" t="s">
        <v>108</v>
      </c>
      <c r="E24" s="415">
        <f>$R$5</f>
        <v>2024</v>
      </c>
      <c r="F24" s="416">
        <v>380.48699999999997</v>
      </c>
      <c r="G24" s="382">
        <f>IF(ISERROR(F24/F25),"",IF(F24/F25=0,"-",IF(F24/F25&gt;2,"+++",F24/F25-1)))</f>
        <v>0.70345448196201654</v>
      </c>
      <c r="H24" s="417">
        <v>0</v>
      </c>
      <c r="I24" s="382" t="str">
        <f>IF(ISERROR(H24/H25),"",IF(H24/H25=0,"-",IF(H24/H25&gt;2,"+++",H24/H25-1)))</f>
        <v/>
      </c>
      <c r="J24" s="417">
        <v>48.480000000000004</v>
      </c>
      <c r="K24" s="382" t="str">
        <f>IF(ISERROR(J24/J25),"",IF(J24/J25=0,"-",IF(J24/J25&gt;2,"+++",J24/J25-1)))</f>
        <v>+++</v>
      </c>
      <c r="L24" s="417">
        <v>0</v>
      </c>
      <c r="M24" s="382" t="str">
        <f>IF(ISERROR(L24/L25),"",IF(L24/L25=0,"-",IF(L24/L25&gt;2,"+++",L24/L25-1)))</f>
        <v/>
      </c>
      <c r="N24" s="417">
        <v>0</v>
      </c>
      <c r="O24" s="382" t="str">
        <f>IF(ISERROR(N24/N25),"",IF(N24/N25=0,"-",IF(N24/N25&gt;2,"+++",N24/N25-1)))</f>
        <v/>
      </c>
      <c r="P24" s="417">
        <v>0</v>
      </c>
      <c r="Q24" s="382" t="str">
        <f>IF(ISERROR(P24/P25),"",IF(P24/P25=0,"-",IF(P24/P25&gt;2,"+++",P24/P25-1)))</f>
        <v/>
      </c>
      <c r="R24" s="417">
        <v>0</v>
      </c>
      <c r="S24" s="382" t="str">
        <f>IF(ISERROR(R24/R25),"",IF(R24/R25=0,"-",IF(R24/R25&gt;2,"+++",R24/R25-1)))</f>
        <v/>
      </c>
      <c r="T24" s="417">
        <v>0</v>
      </c>
      <c r="U24" s="382" t="str">
        <f>IF(ISERROR(T24/T25),"",IF(T24/T25=0,"-",IF(T24/T25&gt;2,"+++",T24/T25-1)))</f>
        <v/>
      </c>
      <c r="V24" s="417">
        <v>1.0880000000000001</v>
      </c>
      <c r="W24" s="382" t="str">
        <f>IF(ISERROR(V24/V25),"",IF(V24/V25=0,"-",IF(V24/V25&gt;2,"+++",V24/V25-1)))</f>
        <v/>
      </c>
      <c r="X24" s="417">
        <v>0</v>
      </c>
      <c r="Y24" s="382" t="str">
        <f>IF(ISERROR(X24/X25),"",IF(X24/X25=0,"-",IF(X24/X25&gt;2,"+++",X24/X25-1)))</f>
        <v/>
      </c>
      <c r="Z24" s="417">
        <v>12.81</v>
      </c>
      <c r="AA24" s="382">
        <f>IF(ISERROR(Z24/Z25),"",IF(Z24/Z25=0,"-",IF(Z24/Z25&gt;2,"+++",Z24/Z25-1)))</f>
        <v>0.36378153944426694</v>
      </c>
      <c r="AB24" s="417">
        <v>0</v>
      </c>
      <c r="AC24" s="382" t="str">
        <f>IF(ISERROR(AB24/AB25),"",IF(AB24/AB25=0,"-",IF(AB24/AB25&gt;2,"+++",AB24/AB25-1)))</f>
        <v/>
      </c>
      <c r="AD24" s="417"/>
      <c r="AE24" s="382"/>
      <c r="AF24" s="416">
        <f t="shared" si="27"/>
        <v>556.47500000000002</v>
      </c>
      <c r="AG24" s="384">
        <f>IF(ISERROR(AF24/AF25),"",IF(AF24/AF25=0,"-",IF(AF24/AF25&gt;2,"+++",AF24/AF25-1)))</f>
        <v>0.89724418442110188</v>
      </c>
      <c r="AH24" s="416">
        <v>999.33999999999992</v>
      </c>
      <c r="AI24" s="384">
        <f>IF(ISERROR(AH24/AH25),"",IF(AH24/AH25=0,"-",IF(AH24/AH25&gt;2,"+++",AH24/AH25-1)))</f>
        <v>0.85118841428060676</v>
      </c>
      <c r="AJ24" s="416"/>
      <c r="AK24" s="384"/>
      <c r="AL24" s="386"/>
      <c r="AM24" s="411"/>
      <c r="AN24" s="412" t="s">
        <v>106</v>
      </c>
      <c r="AO24" s="413" t="s">
        <v>107</v>
      </c>
      <c r="AP24" s="414" t="s">
        <v>108</v>
      </c>
      <c r="AQ24" s="415">
        <f t="shared" si="18"/>
        <v>2024</v>
      </c>
      <c r="AR24" s="416">
        <v>183.31200000000001</v>
      </c>
      <c r="AS24" s="387">
        <f>IF(ISERROR(AR24/AR25),"",IF(AR24/AR25=0,"-",IF(AR24/AR25&gt;2,"+++",AR24/AR25-1)))</f>
        <v>7.5011288932155029E-2</v>
      </c>
      <c r="AT24" s="417">
        <v>0</v>
      </c>
      <c r="AU24" s="382" t="str">
        <f>IF(ISERROR(AT24/AT25),"",IF(AT24/AT25=0,"-",IF(AT24/AT25&gt;2,"+++",AT24/AT25-1)))</f>
        <v/>
      </c>
      <c r="AV24" s="417">
        <v>0</v>
      </c>
      <c r="AW24" s="382" t="str">
        <f>IF(ISERROR(AV24/AV25),"",IF(AV24/AV25=0,"-",IF(AV24/AV25&gt;2,"+++",AV24/AV25-1)))</f>
        <v/>
      </c>
      <c r="AX24" s="417">
        <v>0</v>
      </c>
      <c r="AY24" s="382" t="str">
        <f>IF(ISERROR(AX24/AX25),"",IF(AX24/AX25=0,"-",IF(AX24/AX25&gt;2,"+++",AX24/AX25-1)))</f>
        <v/>
      </c>
      <c r="AZ24" s="417">
        <v>0</v>
      </c>
      <c r="BA24" s="382" t="str">
        <f>IF(ISERROR(AZ24/AZ25),"",IF(AZ24/AZ25=0,"-",IF(AZ24/AZ25&gt;2,"+++",AZ24/AZ25-1)))</f>
        <v/>
      </c>
      <c r="BB24" s="417">
        <v>0</v>
      </c>
      <c r="BC24" s="382" t="str">
        <f>IF(ISERROR(BB24/BB25),"",IF(BB24/BB25=0,"-",IF(BB24/BB25&gt;2,"+++",BB24/BB25-1)))</f>
        <v/>
      </c>
      <c r="BD24" s="417">
        <v>0</v>
      </c>
      <c r="BE24" s="382" t="str">
        <f>IF(ISERROR(BD24/BD25),"",IF(BD24/BD25=0,"-",IF(BD24/BD25&gt;2,"+++",BD24/BD25-1)))</f>
        <v/>
      </c>
      <c r="BF24" s="417">
        <v>0</v>
      </c>
      <c r="BG24" s="382" t="str">
        <f>IF(ISERROR(BF24/BF25),"",IF(BF24/BF25=0,"-",IF(BF24/BF25&gt;2,"+++",BF24/BF25-1)))</f>
        <v/>
      </c>
      <c r="BH24" s="417">
        <v>0</v>
      </c>
      <c r="BI24" s="382" t="str">
        <f>IF(ISERROR(BH24/BH25),"",IF(BH24/BH25=0,"-",IF(BH24/BH25&gt;2,"+++",BH24/BH25-1)))</f>
        <v/>
      </c>
      <c r="BJ24" s="417">
        <v>0</v>
      </c>
      <c r="BK24" s="382" t="str">
        <f>IF(ISERROR(BJ24/BJ25),"",IF(BJ24/BJ25=0,"-",IF(BJ24/BJ25&gt;2,"+++",BJ24/BJ25-1)))</f>
        <v/>
      </c>
      <c r="BL24" s="417">
        <v>0</v>
      </c>
      <c r="BM24" s="382" t="str">
        <f t="shared" ref="BM24" si="31">IF(ISERROR(BL24/BL25),"",IF(BL24/BL25=0,"-",IF(BL24/BL25&gt;2,"+++",BL24/BL25-1)))</f>
        <v/>
      </c>
      <c r="BN24" s="416">
        <f t="shared" si="21"/>
        <v>29.61099999999999</v>
      </c>
      <c r="BO24" s="384">
        <f>IF(ISERROR(BN24/BN25),"",IF(BN24/BN25=0,"-",IF(BN24/BN25&gt;2,"+++",BN24/BN25-1)))</f>
        <v>-0.42296749551796697</v>
      </c>
      <c r="BP24" s="416">
        <v>212.923</v>
      </c>
      <c r="BQ24" s="384">
        <f>IF(ISERROR(BP24/BP25),"",IF(BP24/BP25=0,"-",IF(BP24/BP25&gt;2,"+++",BP24/BP25-1)))</f>
        <v>-4.0182656635277203E-2</v>
      </c>
      <c r="BR24" s="418"/>
      <c r="BS24" s="419"/>
      <c r="BT24" s="390"/>
      <c r="CI24" s="394"/>
      <c r="CJ24" s="394"/>
    </row>
    <row r="25" spans="1:92" ht="17.100000000000001" hidden="1" customHeight="1" outlineLevel="1">
      <c r="A25" s="411"/>
      <c r="B25" s="420"/>
      <c r="C25" s="421"/>
      <c r="D25" s="422" t="s">
        <v>108</v>
      </c>
      <c r="E25" s="423">
        <f>E24-1</f>
        <v>2023</v>
      </c>
      <c r="F25" s="424">
        <v>223.36200000000002</v>
      </c>
      <c r="G25" s="439"/>
      <c r="H25" s="426">
        <v>0</v>
      </c>
      <c r="I25" s="439"/>
      <c r="J25" s="426">
        <v>13.775</v>
      </c>
      <c r="K25" s="439"/>
      <c r="L25" s="426">
        <v>0</v>
      </c>
      <c r="M25" s="439"/>
      <c r="N25" s="426">
        <v>0</v>
      </c>
      <c r="O25" s="439"/>
      <c r="P25" s="426">
        <v>0</v>
      </c>
      <c r="Q25" s="439"/>
      <c r="R25" s="426">
        <v>0</v>
      </c>
      <c r="S25" s="439"/>
      <c r="T25" s="426">
        <v>0</v>
      </c>
      <c r="U25" s="439"/>
      <c r="V25" s="426">
        <v>0</v>
      </c>
      <c r="W25" s="439"/>
      <c r="X25" s="426">
        <v>0</v>
      </c>
      <c r="Y25" s="439"/>
      <c r="Z25" s="426">
        <v>9.3930000000000007</v>
      </c>
      <c r="AA25" s="439"/>
      <c r="AB25" s="426">
        <v>0</v>
      </c>
      <c r="AC25" s="439"/>
      <c r="AD25" s="426"/>
      <c r="AE25" s="439"/>
      <c r="AF25" s="424">
        <f t="shared" si="27"/>
        <v>293.30699999999996</v>
      </c>
      <c r="AG25" s="440"/>
      <c r="AH25" s="424">
        <v>539.83699999999999</v>
      </c>
      <c r="AI25" s="440"/>
      <c r="AJ25" s="424"/>
      <c r="AK25" s="440"/>
      <c r="AL25" s="386"/>
      <c r="AM25" s="411"/>
      <c r="AN25" s="420"/>
      <c r="AO25" s="421"/>
      <c r="AP25" s="422" t="s">
        <v>108</v>
      </c>
      <c r="AQ25" s="423">
        <f t="shared" si="20"/>
        <v>2023</v>
      </c>
      <c r="AR25" s="424">
        <v>170.52100000000002</v>
      </c>
      <c r="AS25" s="441"/>
      <c r="AT25" s="426">
        <v>0</v>
      </c>
      <c r="AU25" s="439"/>
      <c r="AV25" s="426">
        <v>0</v>
      </c>
      <c r="AW25" s="439"/>
      <c r="AX25" s="426">
        <v>0</v>
      </c>
      <c r="AY25" s="439"/>
      <c r="AZ25" s="426">
        <v>0</v>
      </c>
      <c r="BA25" s="439"/>
      <c r="BB25" s="426">
        <v>0</v>
      </c>
      <c r="BC25" s="439"/>
      <c r="BD25" s="426">
        <v>0</v>
      </c>
      <c r="BE25" s="439"/>
      <c r="BF25" s="426">
        <v>0</v>
      </c>
      <c r="BG25" s="439"/>
      <c r="BH25" s="426">
        <v>0</v>
      </c>
      <c r="BI25" s="439"/>
      <c r="BJ25" s="426">
        <v>0</v>
      </c>
      <c r="BK25" s="439"/>
      <c r="BL25" s="426">
        <v>0</v>
      </c>
      <c r="BM25" s="439"/>
      <c r="BN25" s="424">
        <f t="shared" si="21"/>
        <v>51.315999999999974</v>
      </c>
      <c r="BO25" s="440"/>
      <c r="BP25" s="424">
        <v>221.83699999999999</v>
      </c>
      <c r="BQ25" s="440"/>
      <c r="BR25" s="429"/>
      <c r="BS25" s="442"/>
      <c r="BT25" s="390"/>
      <c r="CI25" s="394"/>
      <c r="CJ25" s="394"/>
    </row>
    <row r="26" spans="1:92" ht="17.100000000000001" hidden="1" customHeight="1" outlineLevel="1">
      <c r="A26" s="411"/>
      <c r="B26" s="412" t="s">
        <v>109</v>
      </c>
      <c r="C26" s="413" t="s">
        <v>110</v>
      </c>
      <c r="D26" s="414" t="s">
        <v>111</v>
      </c>
      <c r="E26" s="415">
        <f>$R$5</f>
        <v>2024</v>
      </c>
      <c r="F26" s="416">
        <v>810.51300000000003</v>
      </c>
      <c r="G26" s="382">
        <f>IF(ISERROR(F26/F27),"",IF(F26/F27=0,"-",IF(F26/F27&gt;2,"+++",F26/F27-1)))</f>
        <v>-2.9329235942864851E-2</v>
      </c>
      <c r="H26" s="417">
        <v>0</v>
      </c>
      <c r="I26" s="382" t="str">
        <f>IF(ISERROR(H26/H27),"",IF(H26/H27=0,"-",IF(H26/H27&gt;2,"+++",H26/H27-1)))</f>
        <v/>
      </c>
      <c r="J26" s="417">
        <v>539.03500000000008</v>
      </c>
      <c r="K26" s="382">
        <f>IF(ISERROR(J26/J27),"",IF(J26/J27=0,"-",IF(J26/J27&gt;2,"+++",J26/J27-1)))</f>
        <v>0.20028279409472516</v>
      </c>
      <c r="L26" s="417">
        <v>285.40300000000002</v>
      </c>
      <c r="M26" s="382">
        <f>IF(ISERROR(L26/L27),"",IF(L26/L27=0,"-",IF(L26/L27&gt;2,"+++",L26/L27-1)))</f>
        <v>-4.407139579516417E-2</v>
      </c>
      <c r="N26" s="417">
        <v>0</v>
      </c>
      <c r="O26" s="382" t="str">
        <f>IF(ISERROR(N26/N27),"",IF(N26/N27=0,"-",IF(N26/N27&gt;2,"+++",N26/N27-1)))</f>
        <v/>
      </c>
      <c r="P26" s="417">
        <v>0.60499999999999998</v>
      </c>
      <c r="Q26" s="382">
        <f>IF(ISERROR(P26/P27),"",IF(P26/P27=0,"-",IF(P26/P27&gt;2,"+++",P26/P27-1)))</f>
        <v>0.27100840336134446</v>
      </c>
      <c r="R26" s="417">
        <v>0</v>
      </c>
      <c r="S26" s="382" t="str">
        <f>IF(ISERROR(R26/R27),"",IF(R26/R27=0,"-",IF(R26/R27&gt;2,"+++",R26/R27-1)))</f>
        <v/>
      </c>
      <c r="T26" s="417">
        <v>5.2669999999999995</v>
      </c>
      <c r="U26" s="382" t="str">
        <f>IF(ISERROR(T26/T27),"",IF(T26/T27=0,"-",IF(T26/T27&gt;2,"+++",T26/T27-1)))</f>
        <v/>
      </c>
      <c r="V26" s="417">
        <v>2.665</v>
      </c>
      <c r="W26" s="382">
        <f>IF(ISERROR(V26/V27),"",IF(V26/V27=0,"-",IF(V26/V27&gt;2,"+++",V26/V27-1)))</f>
        <v>0.58536585365853666</v>
      </c>
      <c r="X26" s="417">
        <v>0</v>
      </c>
      <c r="Y26" s="382" t="str">
        <f>IF(ISERROR(X26/X27),"",IF(X26/X27=0,"-",IF(X26/X27&gt;2,"+++",X26/X27-1)))</f>
        <v/>
      </c>
      <c r="Z26" s="417">
        <v>23.389000000000003</v>
      </c>
      <c r="AA26" s="382">
        <f>IF(ISERROR(Z26/Z27),"",IF(Z26/Z27=0,"-",IF(Z26/Z27&gt;2,"+++",Z26/Z27-1)))</f>
        <v>-3.9347763584835826E-2</v>
      </c>
      <c r="AB26" s="417">
        <v>0</v>
      </c>
      <c r="AC26" s="382" t="str">
        <f>IF(ISERROR(AB26/AB27),"",IF(AB26/AB27=0,"-",IF(AB26/AB27&gt;2,"+++",AB26/AB27-1)))</f>
        <v/>
      </c>
      <c r="AD26" s="417"/>
      <c r="AE26" s="382"/>
      <c r="AF26" s="416">
        <f t="shared" si="27"/>
        <v>588.43099999999993</v>
      </c>
      <c r="AG26" s="384">
        <f>IF(ISERROR(AF26/AF27),"",IF(AF26/AF27=0,"-",IF(AF26/AF27&gt;2,"+++",AF26/AF27-1)))</f>
        <v>0.18356809683667796</v>
      </c>
      <c r="AH26" s="416">
        <v>2255.308</v>
      </c>
      <c r="AI26" s="384">
        <f>IF(ISERROR(AH26/AH27),"",IF(AH26/AH27=0,"-",IF(AH26/AH27&gt;2,"+++",AH26/AH27-1)))</f>
        <v>7.0731249925818807E-2</v>
      </c>
      <c r="AJ26" s="416"/>
      <c r="AK26" s="384"/>
      <c r="AL26" s="386"/>
      <c r="AM26" s="411"/>
      <c r="AN26" s="412" t="s">
        <v>109</v>
      </c>
      <c r="AO26" s="413" t="s">
        <v>110</v>
      </c>
      <c r="AP26" s="414" t="s">
        <v>111</v>
      </c>
      <c r="AQ26" s="415">
        <f t="shared" si="18"/>
        <v>2024</v>
      </c>
      <c r="AR26" s="416">
        <v>584.47900000000004</v>
      </c>
      <c r="AS26" s="387">
        <f>IF(ISERROR(AR26/AR27),"",IF(AR26/AR27=0,"-",IF(AR26/AR27&gt;2,"+++",AR26/AR27-1)))</f>
        <v>-1.7799556691554419E-2</v>
      </c>
      <c r="AT26" s="417">
        <v>0</v>
      </c>
      <c r="AU26" s="382" t="str">
        <f>IF(ISERROR(AT26/AT27),"",IF(AT26/AT27=0,"-",IF(AT26/AT27&gt;2,"+++",AT26/AT27-1)))</f>
        <v/>
      </c>
      <c r="AV26" s="417">
        <v>0</v>
      </c>
      <c r="AW26" s="382" t="str">
        <f>IF(ISERROR(AV26/AV27),"",IF(AV26/AV27=0,"-",IF(AV26/AV27&gt;2,"+++",AV26/AV27-1)))</f>
        <v/>
      </c>
      <c r="AX26" s="417">
        <v>0</v>
      </c>
      <c r="AY26" s="382" t="str">
        <f>IF(ISERROR(AX26/AX27),"",IF(AX26/AX27=0,"-",IF(AX26/AX27&gt;2,"+++",AX26/AX27-1)))</f>
        <v/>
      </c>
      <c r="AZ26" s="417">
        <v>158.31100000000001</v>
      </c>
      <c r="BA26" s="382">
        <f>IF(ISERROR(AZ26/AZ27),"",IF(AZ26/AZ27=0,"-",IF(AZ26/AZ27&gt;2,"+++",AZ26/AZ27-1)))</f>
        <v>-0.15212489623222558</v>
      </c>
      <c r="BB26" s="417">
        <v>60.853000000000002</v>
      </c>
      <c r="BC26" s="382">
        <f>IF(ISERROR(BB26/BB27),"",IF(BB26/BB27=0,"-",IF(BB26/BB27&gt;2,"+++",BB26/BB27-1)))</f>
        <v>0.33751675934677006</v>
      </c>
      <c r="BD26" s="417">
        <v>0</v>
      </c>
      <c r="BE26" s="382" t="str">
        <f>IF(ISERROR(BD26/BD27),"",IF(BD26/BD27=0,"-",IF(BD26/BD27&gt;2,"+++",BD26/BD27-1)))</f>
        <v/>
      </c>
      <c r="BF26" s="417">
        <v>0</v>
      </c>
      <c r="BG26" s="382" t="str">
        <f>IF(ISERROR(BF26/BF27),"",IF(BF26/BF27=0,"-",IF(BF26/BF27&gt;2,"+++",BF26/BF27-1)))</f>
        <v/>
      </c>
      <c r="BH26" s="417">
        <v>0</v>
      </c>
      <c r="BI26" s="382" t="str">
        <f>IF(ISERROR(BH26/BH27),"",IF(BH26/BH27=0,"-",IF(BH26/BH27&gt;2,"+++",BH26/BH27-1)))</f>
        <v/>
      </c>
      <c r="BJ26" s="417">
        <v>0</v>
      </c>
      <c r="BK26" s="382" t="str">
        <f>IF(ISERROR(BJ26/BJ27),"",IF(BJ26/BJ27=0,"-",IF(BJ26/BJ27&gt;2,"+++",BJ26/BJ27-1)))</f>
        <v/>
      </c>
      <c r="BL26" s="417">
        <v>0.879</v>
      </c>
      <c r="BM26" s="382">
        <f t="shared" ref="BM26" si="32">IF(ISERROR(BL26/BL27),"",IF(BL26/BL27=0,"-",IF(BL26/BL27&gt;2,"+++",BL26/BL27-1)))</f>
        <v>-0.51570247933884295</v>
      </c>
      <c r="BN26" s="416">
        <f t="shared" si="21"/>
        <v>15.548999999999864</v>
      </c>
      <c r="BO26" s="384">
        <f>IF(ISERROR(BN26/BN27),"",IF(BN26/BN27=0,"-",IF(BN26/BN27&gt;2,"+++",BN26/BN27-1)))</f>
        <v>-0.24106794221008288</v>
      </c>
      <c r="BP26" s="416">
        <v>820.07099999999991</v>
      </c>
      <c r="BQ26" s="384">
        <f>IF(ISERROR(BP26/BP27),"",IF(BP26/BP27=0,"-",IF(BP26/BP27&gt;2,"+++",BP26/BP27-1)))</f>
        <v>-3.4740450054497218E-2</v>
      </c>
      <c r="BR26" s="418"/>
      <c r="BS26" s="419"/>
      <c r="BT26" s="390"/>
      <c r="CI26" s="394"/>
      <c r="CJ26" s="394"/>
    </row>
    <row r="27" spans="1:92" ht="17.100000000000001" hidden="1" customHeight="1" outlineLevel="1">
      <c r="A27" s="411"/>
      <c r="B27" s="420"/>
      <c r="C27" s="421"/>
      <c r="D27" s="422" t="s">
        <v>111</v>
      </c>
      <c r="E27" s="423">
        <f>E26-1</f>
        <v>2023</v>
      </c>
      <c r="F27" s="424">
        <v>835.00300000000004</v>
      </c>
      <c r="G27" s="439"/>
      <c r="H27" s="426">
        <v>0</v>
      </c>
      <c r="I27" s="439"/>
      <c r="J27" s="426">
        <v>449.09</v>
      </c>
      <c r="K27" s="439"/>
      <c r="L27" s="426">
        <v>298.56100000000004</v>
      </c>
      <c r="M27" s="439"/>
      <c r="N27" s="426">
        <v>0</v>
      </c>
      <c r="O27" s="439"/>
      <c r="P27" s="426">
        <v>0.47599999999999998</v>
      </c>
      <c r="Q27" s="439"/>
      <c r="R27" s="426">
        <v>0</v>
      </c>
      <c r="S27" s="439"/>
      <c r="T27" s="426">
        <v>0</v>
      </c>
      <c r="U27" s="439"/>
      <c r="V27" s="426">
        <v>1.681</v>
      </c>
      <c r="W27" s="439"/>
      <c r="X27" s="426">
        <v>0</v>
      </c>
      <c r="Y27" s="439"/>
      <c r="Z27" s="426">
        <v>24.347000000000001</v>
      </c>
      <c r="AA27" s="439"/>
      <c r="AB27" s="426">
        <v>0</v>
      </c>
      <c r="AC27" s="439"/>
      <c r="AD27" s="426"/>
      <c r="AE27" s="439"/>
      <c r="AF27" s="424">
        <f t="shared" si="27"/>
        <v>497.16699999999935</v>
      </c>
      <c r="AG27" s="440"/>
      <c r="AH27" s="424">
        <v>2106.3249999999998</v>
      </c>
      <c r="AI27" s="440"/>
      <c r="AJ27" s="424"/>
      <c r="AK27" s="440"/>
      <c r="AL27" s="386"/>
      <c r="AM27" s="411"/>
      <c r="AN27" s="420"/>
      <c r="AO27" s="421"/>
      <c r="AP27" s="422" t="s">
        <v>111</v>
      </c>
      <c r="AQ27" s="423">
        <f t="shared" si="20"/>
        <v>2023</v>
      </c>
      <c r="AR27" s="424">
        <v>595.07100000000003</v>
      </c>
      <c r="AS27" s="441"/>
      <c r="AT27" s="426">
        <v>0</v>
      </c>
      <c r="AU27" s="439"/>
      <c r="AV27" s="426">
        <v>0</v>
      </c>
      <c r="AW27" s="439"/>
      <c r="AX27" s="426">
        <v>0</v>
      </c>
      <c r="AY27" s="439"/>
      <c r="AZ27" s="426">
        <v>186.715</v>
      </c>
      <c r="BA27" s="439"/>
      <c r="BB27" s="426">
        <v>45.497</v>
      </c>
      <c r="BC27" s="439"/>
      <c r="BD27" s="426">
        <v>0</v>
      </c>
      <c r="BE27" s="439"/>
      <c r="BF27" s="426">
        <v>0</v>
      </c>
      <c r="BG27" s="439"/>
      <c r="BH27" s="426">
        <v>0</v>
      </c>
      <c r="BI27" s="439"/>
      <c r="BJ27" s="426">
        <v>0</v>
      </c>
      <c r="BK27" s="439"/>
      <c r="BL27" s="426">
        <v>1.8149999999999999</v>
      </c>
      <c r="BM27" s="439"/>
      <c r="BN27" s="424">
        <f t="shared" si="21"/>
        <v>20.488000000000056</v>
      </c>
      <c r="BO27" s="440"/>
      <c r="BP27" s="424">
        <v>849.58600000000001</v>
      </c>
      <c r="BQ27" s="440"/>
      <c r="BR27" s="429"/>
      <c r="BS27" s="442"/>
      <c r="BT27" s="390"/>
      <c r="CI27" s="394"/>
      <c r="CJ27" s="394"/>
    </row>
    <row r="28" spans="1:92" ht="17.100000000000001" hidden="1" customHeight="1" outlineLevel="1">
      <c r="A28" s="411"/>
      <c r="B28" s="412" t="s">
        <v>112</v>
      </c>
      <c r="C28" s="413" t="s">
        <v>113</v>
      </c>
      <c r="D28" s="414" t="s">
        <v>114</v>
      </c>
      <c r="E28" s="415">
        <f>$R$5</f>
        <v>2024</v>
      </c>
      <c r="F28" s="416">
        <v>27434.261400000003</v>
      </c>
      <c r="G28" s="382">
        <f>IF(ISERROR(F28/F29),"",IF(F28/F29=0,"-",IF(F28/F29&gt;2,"+++",F28/F29-1)))</f>
        <v>3.7894528622430812E-2</v>
      </c>
      <c r="H28" s="417">
        <v>1528.4711</v>
      </c>
      <c r="I28" s="382" t="str">
        <f>IF(ISERROR(H28/H29),"",IF(H28/H29=0,"-",IF(H28/H29&gt;2,"+++",H28/H29-1)))</f>
        <v/>
      </c>
      <c r="J28" s="417">
        <v>189.30340000000001</v>
      </c>
      <c r="K28" s="382" t="str">
        <f>IF(ISERROR(J28/J29),"",IF(J28/J29=0,"-",IF(J28/J29&gt;2,"+++",J28/J29-1)))</f>
        <v>+++</v>
      </c>
      <c r="L28" s="417">
        <v>1450.7791999999999</v>
      </c>
      <c r="M28" s="382">
        <f>IF(ISERROR(L28/L29),"",IF(L28/L29=0,"-",IF(L28/L29&gt;2,"+++",L28/L29-1)))</f>
        <v>-0.29333215131520618</v>
      </c>
      <c r="N28" s="417">
        <v>2.6000000000000003E-3</v>
      </c>
      <c r="O28" s="382">
        <f>IF(ISERROR(N28/N29),"",IF(N28/N29=0,"-",IF(N28/N29&gt;2,"+++",N28/N29-1)))</f>
        <v>-0.97435897435897434</v>
      </c>
      <c r="P28" s="417">
        <v>34.017100000000006</v>
      </c>
      <c r="Q28" s="382">
        <f>IF(ISERROR(P28/P29),"",IF(P28/P29=0,"-",IF(P28/P29&gt;2,"+++",P28/P29-1)))</f>
        <v>0.91910524385771941</v>
      </c>
      <c r="R28" s="417">
        <v>15.834000000000001</v>
      </c>
      <c r="S28" s="382">
        <f>IF(ISERROR(R28/R29),"",IF(R28/R29=0,"-",IF(R28/R29&gt;2,"+++",R28/R29-1)))</f>
        <v>0.2410841654778888</v>
      </c>
      <c r="T28" s="417">
        <v>13.266500000000001</v>
      </c>
      <c r="U28" s="382" t="str">
        <f>IF(ISERROR(T28/T29),"",IF(T28/T29=0,"-",IF(T28/T29&gt;2,"+++",T28/T29-1)))</f>
        <v>+++</v>
      </c>
      <c r="V28" s="417">
        <v>40.192099999999996</v>
      </c>
      <c r="W28" s="382" t="str">
        <f>IF(ISERROR(V28/V29),"",IF(V28/V29=0,"-",IF(V28/V29&gt;2,"+++",V28/V29-1)))</f>
        <v>+++</v>
      </c>
      <c r="X28" s="417">
        <v>0.89700000000000002</v>
      </c>
      <c r="Y28" s="382" t="str">
        <f>IF(ISERROR(X28/X29),"",IF(X28/X29=0,"-",IF(X28/X29&gt;2,"+++",X28/X29-1)))</f>
        <v>+++</v>
      </c>
      <c r="Z28" s="417">
        <v>953.25489999999991</v>
      </c>
      <c r="AA28" s="382">
        <f>IF(ISERROR(Z28/Z29),"",IF(Z28/Z29=0,"-",IF(Z28/Z29&gt;2,"+++",Z28/Z29-1)))</f>
        <v>3.9709783670581533E-2</v>
      </c>
      <c r="AB28" s="417">
        <v>0</v>
      </c>
      <c r="AC28" s="382" t="str">
        <f>IF(ISERROR(AB28/AB29),"",IF(AB28/AB29=0,"-",IF(AB28/AB29&gt;2,"+++",AB28/AB29-1)))</f>
        <v/>
      </c>
      <c r="AD28" s="417"/>
      <c r="AE28" s="382"/>
      <c r="AF28" s="416">
        <f t="shared" si="27"/>
        <v>1265.5122999999912</v>
      </c>
      <c r="AG28" s="384">
        <f>IF(ISERROR(AF28/AF29),"",IF(AF28/AF29=0,"-",IF(AF28/AF29&gt;2,"+++",AF28/AF29-1)))</f>
        <v>0.47991602157533531</v>
      </c>
      <c r="AH28" s="416">
        <v>32925.791599999997</v>
      </c>
      <c r="AI28" s="384">
        <f>IF(ISERROR(AH28/AH29),"",IF(AH28/AH29=0,"-",IF(AH28/AH29&gt;2,"+++",AH28/AH29-1)))</f>
        <v>8.5277811057731689E-2</v>
      </c>
      <c r="AJ28" s="416"/>
      <c r="AK28" s="384"/>
      <c r="AL28" s="386"/>
      <c r="AM28" s="411"/>
      <c r="AN28" s="412" t="s">
        <v>112</v>
      </c>
      <c r="AO28" s="413" t="s">
        <v>113</v>
      </c>
      <c r="AP28" s="414" t="s">
        <v>114</v>
      </c>
      <c r="AQ28" s="415">
        <f t="shared" si="18"/>
        <v>2024</v>
      </c>
      <c r="AR28" s="416">
        <v>7746.7156000000014</v>
      </c>
      <c r="AS28" s="387">
        <f>IF(ISERROR(AR28/AR29),"",IF(AR28/AR29=0,"-",IF(AR28/AR29&gt;2,"+++",AR28/AR29-1)))</f>
        <v>0.11969073373698991</v>
      </c>
      <c r="AT28" s="417">
        <v>3392.1355000000003</v>
      </c>
      <c r="AU28" s="382">
        <f>IF(ISERROR(AT28/AT29),"",IF(AT28/AT29=0,"-",IF(AT28/AT29&gt;2,"+++",AT28/AT29-1)))</f>
        <v>0.13976513980750993</v>
      </c>
      <c r="AV28" s="417">
        <v>10187.6736</v>
      </c>
      <c r="AW28" s="382">
        <f>IF(ISERROR(AV28/AV29),"",IF(AV28/AV29=0,"-",IF(AV28/AV29&gt;2,"+++",AV28/AV29-1)))</f>
        <v>6.1575874221361016E-2</v>
      </c>
      <c r="AX28" s="417">
        <v>4833.7510000000002</v>
      </c>
      <c r="AY28" s="382">
        <f>IF(ISERROR(AX28/AX29),"",IF(AX28/AX29=0,"-",IF(AX28/AX29&gt;2,"+++",AX28/AX29-1)))</f>
        <v>-4.5222311210787458E-2</v>
      </c>
      <c r="AZ28" s="417">
        <v>2142.2660999999998</v>
      </c>
      <c r="BA28" s="382">
        <f>IF(ISERROR(AZ28/AZ29),"",IF(AZ28/AZ29=0,"-",IF(AZ28/AZ29&gt;2,"+++",AZ28/AZ29-1)))</f>
        <v>-7.3576560921489231E-2</v>
      </c>
      <c r="BB28" s="417">
        <v>1063.0893000000001</v>
      </c>
      <c r="BC28" s="382">
        <f>IF(ISERROR(BB28/BB29),"",IF(BB28/BB29=0,"-",IF(BB28/BB29&gt;2,"+++",BB28/BB29-1)))</f>
        <v>3.7250457576361029E-2</v>
      </c>
      <c r="BD28" s="417">
        <v>695.57410000000004</v>
      </c>
      <c r="BE28" s="382" t="str">
        <f>IF(ISERROR(BD28/BD29),"",IF(BD28/BD29=0,"-",IF(BD28/BD29&gt;2,"+++",BD28/BD29-1)))</f>
        <v>+++</v>
      </c>
      <c r="BF28" s="417">
        <v>145.29059999999998</v>
      </c>
      <c r="BG28" s="382">
        <f>IF(ISERROR(BF28/BF29),"",IF(BF28/BF29=0,"-",IF(BF28/BF29&gt;2,"+++",BF28/BF29-1)))</f>
        <v>-0.43020433966881488</v>
      </c>
      <c r="BH28" s="417">
        <v>0</v>
      </c>
      <c r="BI28" s="382" t="str">
        <f>IF(ISERROR(BH28/BH29),"",IF(BH28/BH29=0,"-",IF(BH28/BH29&gt;2,"+++",BH28/BH29-1)))</f>
        <v/>
      </c>
      <c r="BJ28" s="417">
        <v>5.5094000000000003</v>
      </c>
      <c r="BK28" s="382" t="str">
        <f>IF(ISERROR(BJ28/BJ29),"",IF(BJ28/BJ29=0,"-",IF(BJ28/BJ29&gt;2,"+++",BJ28/BJ29-1)))</f>
        <v>+++</v>
      </c>
      <c r="BL28" s="417">
        <v>237.2604</v>
      </c>
      <c r="BM28" s="382">
        <f t="shared" ref="BM28" si="33">IF(ISERROR(BL28/BL29),"",IF(BL28/BL29=0,"-",IF(BL28/BL29&gt;2,"+++",BL28/BL29-1)))</f>
        <v>0.21442877770606117</v>
      </c>
      <c r="BN28" s="416">
        <f t="shared" si="21"/>
        <v>326.5418000000027</v>
      </c>
      <c r="BO28" s="384">
        <f>IF(ISERROR(BN28/BN29),"",IF(BN28/BN29=0,"-",IF(BN28/BN29&gt;2,"+++",BN28/BN29-1)))</f>
        <v>1.9903850838876469E-2</v>
      </c>
      <c r="BP28" s="416">
        <v>30775.807400000002</v>
      </c>
      <c r="BQ28" s="384">
        <f>IF(ISERROR(BP28/BP29),"",IF(BP28/BP29=0,"-",IF(BP28/BP29&gt;2,"+++",BP28/BP29-1)))</f>
        <v>7.010836058926051E-2</v>
      </c>
      <c r="BR28" s="418"/>
      <c r="BS28" s="419"/>
      <c r="BT28" s="390"/>
      <c r="CI28" s="394"/>
      <c r="CJ28" s="394"/>
    </row>
    <row r="29" spans="1:92" ht="17.100000000000001" hidden="1" customHeight="1" outlineLevel="1" thickBot="1">
      <c r="A29" s="443"/>
      <c r="B29" s="420"/>
      <c r="C29" s="421"/>
      <c r="D29" s="422" t="s">
        <v>114</v>
      </c>
      <c r="E29" s="423">
        <f>E28-1</f>
        <v>2023</v>
      </c>
      <c r="F29" s="444">
        <v>26432.610100000002</v>
      </c>
      <c r="G29" s="395"/>
      <c r="H29" s="445">
        <v>0</v>
      </c>
      <c r="I29" s="395"/>
      <c r="J29" s="445">
        <v>35.513400000000004</v>
      </c>
      <c r="K29" s="395"/>
      <c r="L29" s="445">
        <v>2052.9859999999999</v>
      </c>
      <c r="M29" s="395"/>
      <c r="N29" s="445">
        <v>0.1014</v>
      </c>
      <c r="O29" s="395"/>
      <c r="P29" s="445">
        <v>17.7255</v>
      </c>
      <c r="Q29" s="395"/>
      <c r="R29" s="445">
        <v>12.7582</v>
      </c>
      <c r="S29" s="395"/>
      <c r="T29" s="445">
        <v>6.2114000000000003</v>
      </c>
      <c r="U29" s="395"/>
      <c r="V29" s="445">
        <v>8.6645000000000003</v>
      </c>
      <c r="W29" s="395"/>
      <c r="X29" s="445">
        <v>4.1600000000000005E-2</v>
      </c>
      <c r="Y29" s="395"/>
      <c r="Z29" s="445">
        <v>916.84709999999995</v>
      </c>
      <c r="AA29" s="395"/>
      <c r="AB29" s="445">
        <v>0</v>
      </c>
      <c r="AC29" s="395"/>
      <c r="AD29" s="445"/>
      <c r="AE29" s="395"/>
      <c r="AF29" s="444">
        <f t="shared" si="27"/>
        <v>855.12439999999697</v>
      </c>
      <c r="AG29" s="396"/>
      <c r="AH29" s="444">
        <v>30338.583599999998</v>
      </c>
      <c r="AI29" s="396"/>
      <c r="AJ29" s="444"/>
      <c r="AK29" s="396"/>
      <c r="AL29" s="386"/>
      <c r="AM29" s="443"/>
      <c r="AN29" s="420"/>
      <c r="AO29" s="421"/>
      <c r="AP29" s="422" t="s">
        <v>114</v>
      </c>
      <c r="AQ29" s="423">
        <f t="shared" si="20"/>
        <v>2023</v>
      </c>
      <c r="AR29" s="444">
        <v>6918.6208000000006</v>
      </c>
      <c r="AS29" s="397"/>
      <c r="AT29" s="445">
        <v>2976.1705999999999</v>
      </c>
      <c r="AU29" s="395"/>
      <c r="AV29" s="445">
        <v>9596.7456000000002</v>
      </c>
      <c r="AW29" s="395"/>
      <c r="AX29" s="445">
        <v>5062.6979000000001</v>
      </c>
      <c r="AY29" s="395"/>
      <c r="AZ29" s="445">
        <v>2312.4049</v>
      </c>
      <c r="BA29" s="395"/>
      <c r="BB29" s="445">
        <v>1024.9109000000001</v>
      </c>
      <c r="BC29" s="395"/>
      <c r="BD29" s="445">
        <v>96.640699999999995</v>
      </c>
      <c r="BE29" s="395"/>
      <c r="BF29" s="445">
        <v>254.98720000000003</v>
      </c>
      <c r="BG29" s="395"/>
      <c r="BH29" s="445">
        <v>0</v>
      </c>
      <c r="BI29" s="395"/>
      <c r="BJ29" s="445">
        <v>0.80859999999999999</v>
      </c>
      <c r="BK29" s="395"/>
      <c r="BL29" s="445">
        <v>195.36790000000002</v>
      </c>
      <c r="BM29" s="395"/>
      <c r="BN29" s="444">
        <f t="shared" si="21"/>
        <v>320.16920000000027</v>
      </c>
      <c r="BO29" s="396"/>
      <c r="BP29" s="444">
        <v>28759.524300000001</v>
      </c>
      <c r="BQ29" s="396"/>
      <c r="BR29" s="446"/>
      <c r="BS29" s="398"/>
      <c r="BT29" s="390"/>
      <c r="CI29" s="394"/>
      <c r="CJ29" s="394"/>
    </row>
    <row r="30" spans="1:92" ht="17.100000000000001" customHeight="1" collapsed="1">
      <c r="A30" s="447" t="s">
        <v>115</v>
      </c>
      <c r="B30" s="399" t="s">
        <v>116</v>
      </c>
      <c r="C30" s="399"/>
      <c r="D30" s="400"/>
      <c r="E30" s="401">
        <f>$R$5</f>
        <v>2024</v>
      </c>
      <c r="F30" s="402">
        <f>F32+F34+F36+F38+F40+F42+F44+F46</f>
        <v>14838.125199999999</v>
      </c>
      <c r="G30" s="403">
        <f>IF(ISERROR(F30/F31),"",IF(F30/F31=0,"-",IF(F30/F31&gt;2,"+++",F30/F31-1)))</f>
        <v>-9.8795290544841596E-2</v>
      </c>
      <c r="H30" s="404">
        <f>H32+H34+H36+H38+H40+H42+H44+H46</f>
        <v>226.25540000000001</v>
      </c>
      <c r="I30" s="403" t="str">
        <f>IF(ISERROR(H30/H31),"",IF(H30/H31=0,"-",IF(H30/H31&gt;2,"+++",H30/H31-1)))</f>
        <v>+++</v>
      </c>
      <c r="J30" s="404">
        <f>J32+J34+J36+J38+J40+J42+J44+J46</f>
        <v>560.22720000000004</v>
      </c>
      <c r="K30" s="403" t="str">
        <f>IF(ISERROR(J30/J31),"",IF(J30/J31=0,"-",IF(J30/J31&gt;2,"+++",J30/J31-1)))</f>
        <v>+++</v>
      </c>
      <c r="L30" s="404">
        <f>L32+L34+L36+L38+L40+L42+L44+L46</f>
        <v>881.8895</v>
      </c>
      <c r="M30" s="403">
        <f>IF(ISERROR(L30/L31),"",IF(L30/L31=0,"-",IF(L30/L31&gt;2,"+++",L30/L31-1)))</f>
        <v>-0.25402473209407539</v>
      </c>
      <c r="N30" s="404">
        <f>N32+N34+N36+N38+N40+N42+N44+N46</f>
        <v>975.72960000000012</v>
      </c>
      <c r="O30" s="403">
        <f>IF(ISERROR(N30/N31),"",IF(N30/N31=0,"-",IF(N30/N31&gt;2,"+++",N30/N31-1)))</f>
        <v>-7.2099987820707367E-3</v>
      </c>
      <c r="P30" s="404">
        <f>P32+P34+P36+P38+P40+P42+P44+P46</f>
        <v>73.595400000000012</v>
      </c>
      <c r="Q30" s="403" t="str">
        <f>IF(ISERROR(P30/P31),"",IF(P30/P31=0,"-",IF(P30/P31&gt;2,"+++",P30/P31-1)))</f>
        <v>+++</v>
      </c>
      <c r="R30" s="404">
        <f>R32+R34+R36+R38+R40+R42+R44+R46</f>
        <v>43.813199999999995</v>
      </c>
      <c r="S30" s="403">
        <f>IF(ISERROR(R30/R31),"",IF(R30/R31=0,"-",IF(R30/R31&gt;2,"+++",R30/R31-1)))</f>
        <v>-0.58522913919322028</v>
      </c>
      <c r="T30" s="404">
        <f>T32+T34+T36+T38+T40+T42+T44+T46</f>
        <v>72.357600000000005</v>
      </c>
      <c r="U30" s="403">
        <f>IF(ISERROR(T30/T31),"",IF(T30/T31=0,"-",IF(T30/T31&gt;2,"+++",T30/T31-1)))</f>
        <v>-0.244674654424061</v>
      </c>
      <c r="V30" s="404">
        <f>V32+V34+V36+V38+V40+V42+V44+V46</f>
        <v>1461.1935000000003</v>
      </c>
      <c r="W30" s="403">
        <f>IF(ISERROR(V30/V31),"",IF(V30/V31=0,"-",IF(V30/V31&gt;2,"+++",V30/V31-1)))</f>
        <v>0.54415802221771381</v>
      </c>
      <c r="X30" s="404">
        <f>X32+X34+X36+X38+X40+X42+X44+X46</f>
        <v>2517.3505</v>
      </c>
      <c r="Y30" s="403">
        <f>IF(ISERROR(X30/X31),"",IF(X30/X31=0,"-",IF(X30/X31&gt;2,"+++",X30/X31-1)))</f>
        <v>0.79122956231561425</v>
      </c>
      <c r="Z30" s="404">
        <f>Z32+Z34+Z36+Z38+Z40+Z42+Z44+Z46</f>
        <v>57.345799999999997</v>
      </c>
      <c r="AA30" s="403">
        <f>IF(ISERROR(Z30/Z31),"",IF(Z30/Z31=0,"-",IF(Z30/Z31&gt;2,"+++",Z30/Z31-1)))</f>
        <v>-0.8995079471641203</v>
      </c>
      <c r="AB30" s="404">
        <f>AB32+AB34+AB36+AB38+AB40+AB42+AB44+AB46</f>
        <v>0</v>
      </c>
      <c r="AC30" s="403" t="str">
        <f>IF(ISERROR(AB30/AB31),"",IF(AB30/AB31=0,"-",IF(AB30/AB31&gt;2,"+++",AB30/AB31-1)))</f>
        <v/>
      </c>
      <c r="AD30" s="404"/>
      <c r="AE30" s="403"/>
      <c r="AF30" s="402">
        <f t="shared" si="27"/>
        <v>9739.8051000000014</v>
      </c>
      <c r="AG30" s="405">
        <f>IF(ISERROR(AF30/AF31),"",IF(AF30/AF31=0,"-",IF(AF30/AF31&gt;2,"+++",AF30/AF31-1)))</f>
        <v>0.33573359223129584</v>
      </c>
      <c r="AH30" s="402">
        <f>AH32+AH34+AH36+AH38+AH40+AH42+AH44+AH46</f>
        <v>31447.688000000002</v>
      </c>
      <c r="AI30" s="405">
        <f>IF(ISERROR(AH30/AH31),"",IF(AH30/AH31=0,"-",IF(AH30/AH31&gt;2,"+++",AH30/AH31-1)))</f>
        <v>7.1427814584265725E-2</v>
      </c>
      <c r="AJ30" s="402"/>
      <c r="AK30" s="385"/>
      <c r="AL30" s="386"/>
      <c r="AM30" s="447" t="s">
        <v>115</v>
      </c>
      <c r="AN30" s="399" t="s">
        <v>116</v>
      </c>
      <c r="AO30" s="399"/>
      <c r="AP30" s="400"/>
      <c r="AQ30" s="401">
        <f t="shared" si="18"/>
        <v>2024</v>
      </c>
      <c r="AR30" s="402">
        <f>AR32+AR34+AR36+AR38+AR40+AR42+AR44+AR46</f>
        <v>2965.3928000000001</v>
      </c>
      <c r="AS30" s="406">
        <f>IF(ISERROR(AR30/AR31),"",IF(AR30/AR31=0,"-",IF(AR30/AR31&gt;2,"+++",AR30/AR31-1)))</f>
        <v>-9.3682230966478319E-2</v>
      </c>
      <c r="AT30" s="404">
        <f>AT32+AT34+AT36+AT38+AT40+AT42+AT44+AT46</f>
        <v>7871.6260999999995</v>
      </c>
      <c r="AU30" s="403">
        <f>IF(ISERROR(AT30/AT31),"",IF(AT30/AT31=0,"-",IF(AT30/AT31&gt;2,"+++",AT30/AT31-1)))</f>
        <v>-0.13643101713247796</v>
      </c>
      <c r="AV30" s="404">
        <f>AV32+AV34+AV36+AV38+AV40+AV42+AV44+AV46</f>
        <v>735.2813000000001</v>
      </c>
      <c r="AW30" s="403">
        <f>IF(ISERROR(AV30/AV31),"",IF(AV30/AV31=0,"-",IF(AV30/AV31&gt;2,"+++",AV30/AV31-1)))</f>
        <v>-0.10730897377014503</v>
      </c>
      <c r="AX30" s="404">
        <f>AX32+AX34+AX36+AX38+AX40+AX42+AX44+AX46</f>
        <v>2750.9092000000001</v>
      </c>
      <c r="AY30" s="403">
        <f>IF(ISERROR(AX30/AX31),"",IF(AX30/AX31=0,"-",IF(AX30/AX31&gt;2,"+++",AX30/AX31-1)))</f>
        <v>0.87375003431234943</v>
      </c>
      <c r="AZ30" s="404">
        <f>AZ32+AZ34+AZ36+AZ38+AZ40+AZ42+AZ44+AZ46</f>
        <v>146.87450000000001</v>
      </c>
      <c r="BA30" s="403" t="str">
        <f>IF(ISERROR(AZ30/AZ31),"",IF(AZ30/AZ31=0,"-",IF(AZ30/AZ31&gt;2,"+++",AZ30/AZ31-1)))</f>
        <v>+++</v>
      </c>
      <c r="BB30" s="404">
        <f>BB32+BB34+BB36+BB38+BB40+BB42+BB44+BB46</f>
        <v>43.953000000000003</v>
      </c>
      <c r="BC30" s="403">
        <f>IF(ISERROR(BB30/BB31),"",IF(BB30/BB31=0,"-",IF(BB30/BB31&gt;2,"+++",BB30/BB31-1)))</f>
        <v>9.1948454607111874E-2</v>
      </c>
      <c r="BD30" s="404">
        <f>BD32+BD34+BD36+BD38+BD40+BD42+BD44+BD46</f>
        <v>325.47840000000002</v>
      </c>
      <c r="BE30" s="403">
        <f>IF(ISERROR(BD30/BD31),"",IF(BD30/BD31=0,"-",IF(BD30/BD31&gt;2,"+++",BD30/BD31-1)))</f>
        <v>-0.59476559275534724</v>
      </c>
      <c r="BF30" s="404">
        <f>BF32+BF34+BF36+BF38+BF40+BF42+BF44+BF46</f>
        <v>665.14369999999997</v>
      </c>
      <c r="BG30" s="403">
        <f>IF(ISERROR(BF30/BF31),"",IF(BF30/BF31=0,"-",IF(BF30/BF31&gt;2,"+++",BF30/BF31-1)))</f>
        <v>0.67520340509126608</v>
      </c>
      <c r="BH30" s="404">
        <f>BH32+BH34+BH36+BH38+BH40+BH42+BH44+BH46</f>
        <v>739.96780000000001</v>
      </c>
      <c r="BI30" s="403" t="str">
        <f>IF(ISERROR(BH30/BH31),"",IF(BH30/BH31=0,"-",IF(BH30/BH31&gt;2,"+++",BH30/BH31-1)))</f>
        <v>+++</v>
      </c>
      <c r="BJ30" s="404">
        <f>BJ32+BJ34+BJ36+BJ38+BJ40+BJ42+BJ44+BJ46</f>
        <v>6.6040000000000001</v>
      </c>
      <c r="BK30" s="403">
        <f>IF(ISERROR(BJ30/BJ31),"",IF(BJ30/BJ31=0,"-",IF(BJ30/BJ31&gt;2,"+++",BJ30/BJ31-1)))</f>
        <v>-0.47357512953367886</v>
      </c>
      <c r="BL30" s="404">
        <f t="shared" ref="BL30:BL31" si="34">BL32+BL34+BL36+BL38+BL40+BL42+BL44+BL46</f>
        <v>361.13800000000003</v>
      </c>
      <c r="BM30" s="403">
        <f t="shared" ref="BM30" si="35">IF(ISERROR(BL30/BL31),"",IF(BL30/BL31=0,"-",IF(BL30/BL31&gt;2,"+++",BL30/BL31-1)))</f>
        <v>0.18431490607314815</v>
      </c>
      <c r="BN30" s="402">
        <f t="shared" si="21"/>
        <v>50.541399999998248</v>
      </c>
      <c r="BO30" s="405">
        <f>IF(ISERROR(BN30/BN31),"",IF(BN30/BN31=0,"-",IF(BN30/BN31&gt;2,"+++",BN30/BN31-1)))</f>
        <v>-0.20404235750641497</v>
      </c>
      <c r="BP30" s="402">
        <f t="shared" ref="BP30:BP31" si="36">BP32+BP34+BP36+BP38+BP40+BP42+BP44+BP46</f>
        <v>16662.910199999998</v>
      </c>
      <c r="BQ30" s="405">
        <f>IF(ISERROR(BP30/BP31),"",IF(BP30/BP31=0,"-",IF(BP30/BP31&gt;2,"+++",BP30/BP31-1)))</f>
        <v>1.9638853145549806E-2</v>
      </c>
      <c r="BR30" s="407"/>
      <c r="BS30" s="389"/>
      <c r="BT30" s="390"/>
      <c r="CI30" s="394"/>
      <c r="CJ30" s="394"/>
    </row>
    <row r="31" spans="1:92" ht="17.100000000000001" customHeight="1" thickBot="1">
      <c r="A31" s="448"/>
      <c r="B31" s="408"/>
      <c r="C31" s="408"/>
      <c r="D31" s="367"/>
      <c r="E31" s="368">
        <f>E30-1</f>
        <v>2023</v>
      </c>
      <c r="F31" s="369">
        <f>F33+F35+F37+F39+F41+F43+F45+F47</f>
        <v>16464.766600000003</v>
      </c>
      <c r="G31" s="395"/>
      <c r="H31" s="371">
        <f>H33+H35+H37+H39+H41+H43+H45+H47</f>
        <v>40.052999999999997</v>
      </c>
      <c r="I31" s="395"/>
      <c r="J31" s="371">
        <f>J33+J35+J37+J39+J41+J43+J45+J47</f>
        <v>263.16330000000005</v>
      </c>
      <c r="K31" s="395"/>
      <c r="L31" s="371">
        <f>L33+L35+L37+L39+L41+L43+L45+L47</f>
        <v>1182.1967</v>
      </c>
      <c r="M31" s="395"/>
      <c r="N31" s="371">
        <f>N33+N35+N37+N39+N41+N43+N45+N47</f>
        <v>982.81570000000011</v>
      </c>
      <c r="O31" s="395"/>
      <c r="P31" s="371">
        <f>P33+P35+P37+P39+P41+P43+P45+P47</f>
        <v>2.7469000000000001</v>
      </c>
      <c r="Q31" s="395"/>
      <c r="R31" s="371">
        <f>R33+R35+R37+R39+R41+R43+R45+R47</f>
        <v>105.63230000000001</v>
      </c>
      <c r="S31" s="395"/>
      <c r="T31" s="371">
        <f>T33+T35+T37+T39+T41+T43+T45+T47</f>
        <v>95.796600000000012</v>
      </c>
      <c r="U31" s="395"/>
      <c r="V31" s="371">
        <f>V33+V35+V37+V39+V41+V43+V45+V47</f>
        <v>946.27199999999993</v>
      </c>
      <c r="W31" s="395"/>
      <c r="X31" s="371">
        <f>X33+X35+X37+X39+X41+X43+X45+X47</f>
        <v>1405.3757000000001</v>
      </c>
      <c r="Y31" s="395"/>
      <c r="Z31" s="371">
        <f>Z33+Z35+Z37+Z39+Z41+Z43+Z45+Z47</f>
        <v>570.65009999999995</v>
      </c>
      <c r="AA31" s="395"/>
      <c r="AB31" s="371">
        <f>AB33+AB35+AB37+AB39+AB41+AB43+AB45+AB47</f>
        <v>0</v>
      </c>
      <c r="AC31" s="395"/>
      <c r="AD31" s="371"/>
      <c r="AE31" s="395"/>
      <c r="AF31" s="369">
        <f t="shared" si="27"/>
        <v>7291.727299999995</v>
      </c>
      <c r="AG31" s="396"/>
      <c r="AH31" s="369">
        <f>AH33+AH35+AH37+AH39+AH41+AH43+AH45+AH47</f>
        <v>29351.196199999998</v>
      </c>
      <c r="AI31" s="396"/>
      <c r="AJ31" s="369"/>
      <c r="AK31" s="396"/>
      <c r="AL31" s="386"/>
      <c r="AM31" s="448"/>
      <c r="AN31" s="408"/>
      <c r="AO31" s="408"/>
      <c r="AP31" s="367"/>
      <c r="AQ31" s="368">
        <f t="shared" si="20"/>
        <v>2023</v>
      </c>
      <c r="AR31" s="369">
        <f>AR33+AR35+AR37+AR39+AR41+AR43+AR45+AR47</f>
        <v>3271.9128999999998</v>
      </c>
      <c r="AS31" s="397"/>
      <c r="AT31" s="371">
        <f>AT33+AT35+AT37+AT39+AT41+AT43+AT45+AT47</f>
        <v>9115.2256000000016</v>
      </c>
      <c r="AU31" s="395"/>
      <c r="AV31" s="371">
        <f>AV33+AV35+AV37+AV39+AV41+AV43+AV45+AV47</f>
        <v>823.66830000000004</v>
      </c>
      <c r="AW31" s="395"/>
      <c r="AX31" s="371">
        <f>AX33+AX35+AX37+AX39+AX41+AX43+AX45+AX47</f>
        <v>1468.1303</v>
      </c>
      <c r="AY31" s="395"/>
      <c r="AZ31" s="371">
        <f>AZ33+AZ35+AZ37+AZ39+AZ41+AZ43+AZ45+AZ47</f>
        <v>10.9435</v>
      </c>
      <c r="BA31" s="395"/>
      <c r="BB31" s="371">
        <f>BB33+BB35+BB37+BB39+BB41+BB43+BB45+BB47</f>
        <v>40.251899999999999</v>
      </c>
      <c r="BC31" s="395"/>
      <c r="BD31" s="371">
        <f>BD33+BD35+BD37+BD39+BD41+BD43+BD45+BD47</f>
        <v>803.18550000000005</v>
      </c>
      <c r="BE31" s="395"/>
      <c r="BF31" s="371">
        <f>BF33+BF35+BF37+BF39+BF41+BF43+BF45+BF47</f>
        <v>397.05250000000001</v>
      </c>
      <c r="BG31" s="395"/>
      <c r="BH31" s="371">
        <f>BH33+BH35+BH37+BH39+BH41+BH43+BH45+BH47</f>
        <v>30.625399999999999</v>
      </c>
      <c r="BI31" s="395"/>
      <c r="BJ31" s="371">
        <f>BJ33+BJ35+BJ37+BJ39+BJ41+BJ43+BJ45+BJ47</f>
        <v>12.545000000000002</v>
      </c>
      <c r="BK31" s="395"/>
      <c r="BL31" s="371">
        <f t="shared" si="34"/>
        <v>304.93410000000006</v>
      </c>
      <c r="BM31" s="395"/>
      <c r="BN31" s="369">
        <f t="shared" si="21"/>
        <v>63.497599999996964</v>
      </c>
      <c r="BO31" s="396"/>
      <c r="BP31" s="369">
        <f t="shared" si="36"/>
        <v>16341.972599999999</v>
      </c>
      <c r="BQ31" s="396"/>
      <c r="BR31" s="374"/>
      <c r="BS31" s="398"/>
      <c r="BT31" s="390"/>
      <c r="CI31" s="394"/>
      <c r="CJ31" s="394"/>
    </row>
    <row r="32" spans="1:92" ht="17.100000000000001" hidden="1" customHeight="1" outlineLevel="1">
      <c r="A32" s="411"/>
      <c r="B32" s="412" t="s">
        <v>88</v>
      </c>
      <c r="C32" s="413" t="s">
        <v>89</v>
      </c>
      <c r="D32" s="414" t="s">
        <v>117</v>
      </c>
      <c r="E32" s="415">
        <f>$R$5</f>
        <v>2024</v>
      </c>
      <c r="F32" s="416">
        <v>3.6999999999999998E-2</v>
      </c>
      <c r="G32" s="382">
        <f>IF(ISERROR(F32/F33),"",IF(F32/F33=0,"-",IF(F32/F33&gt;2,"+++",F32/F33-1)))</f>
        <v>-0.87108013937282236</v>
      </c>
      <c r="H32" s="417">
        <v>0</v>
      </c>
      <c r="I32" s="382" t="str">
        <f>IF(ISERROR(H32/H33),"",IF(H32/H33=0,"-",IF(H32/H33&gt;2,"+++",H32/H33-1)))</f>
        <v/>
      </c>
      <c r="J32" s="417">
        <v>0</v>
      </c>
      <c r="K32" s="382" t="str">
        <f>IF(ISERROR(J32/J33),"",IF(J32/J33=0,"-",IF(J32/J33&gt;2,"+++",J32/J33-1)))</f>
        <v/>
      </c>
      <c r="L32" s="417">
        <v>0</v>
      </c>
      <c r="M32" s="382" t="str">
        <f>IF(ISERROR(L32/L33),"",IF(L32/L33=0,"-",IF(L32/L33&gt;2,"+++",L32/L33-1)))</f>
        <v/>
      </c>
      <c r="N32" s="417">
        <v>0</v>
      </c>
      <c r="O32" s="382" t="str">
        <f>IF(ISERROR(N32/N33),"",IF(N32/N33=0,"-",IF(N32/N33&gt;2,"+++",N32/N33-1)))</f>
        <v/>
      </c>
      <c r="P32" s="417">
        <v>0</v>
      </c>
      <c r="Q32" s="382" t="str">
        <f>IF(ISERROR(P32/P33),"",IF(P32/P33=0,"-",IF(P32/P33&gt;2,"+++",P32/P33-1)))</f>
        <v/>
      </c>
      <c r="R32" s="417">
        <v>0</v>
      </c>
      <c r="S32" s="382" t="str">
        <f>IF(ISERROR(R32/R33),"",IF(R32/R33=0,"-",IF(R32/R33&gt;2,"+++",R32/R33-1)))</f>
        <v/>
      </c>
      <c r="T32" s="417">
        <v>0.24</v>
      </c>
      <c r="U32" s="382">
        <f>IF(ISERROR(T32/T33),"",IF(T32/T33=0,"-",IF(T32/T33&gt;2,"+++",T32/T33-1)))</f>
        <v>-0.32773109243697474</v>
      </c>
      <c r="V32" s="417">
        <v>0</v>
      </c>
      <c r="W32" s="382" t="str">
        <f>IF(ISERROR(V32/V33),"",IF(V32/V33=0,"-",IF(V32/V33&gt;2,"+++",V32/V33-1)))</f>
        <v/>
      </c>
      <c r="X32" s="417">
        <v>0</v>
      </c>
      <c r="Y32" s="382" t="str">
        <f>IF(ISERROR(X32/X33),"",IF(X32/X33=0,"-",IF(X32/X33&gt;2,"+++",X32/X33-1)))</f>
        <v/>
      </c>
      <c r="Z32" s="417">
        <v>18.564</v>
      </c>
      <c r="AA32" s="382" t="str">
        <f>IF(ISERROR(Z32/Z33),"",IF(Z32/Z33=0,"-",IF(Z32/Z33&gt;2,"+++",Z32/Z33-1)))</f>
        <v/>
      </c>
      <c r="AB32" s="417">
        <v>0</v>
      </c>
      <c r="AC32" s="382" t="str">
        <f>IF(ISERROR(AB32/AB33),"",IF(AB32/AB33=0,"-",IF(AB32/AB33&gt;2,"+++",AB32/AB33-1)))</f>
        <v/>
      </c>
      <c r="AD32" s="417"/>
      <c r="AE32" s="382"/>
      <c r="AF32" s="416">
        <f t="shared" si="27"/>
        <v>1.2719999999999996</v>
      </c>
      <c r="AG32" s="384">
        <f>IF(ISERROR(AF32/AF33),"",IF(AF32/AF33=0,"-",IF(AF32/AF33&gt;2,"+++",AF32/AF33-1)))</f>
        <v>-0.85790884718498661</v>
      </c>
      <c r="AH32" s="416">
        <v>20.113</v>
      </c>
      <c r="AI32" s="384" t="str">
        <f>IF(ISERROR(AH32/AH33),"",IF(AH32/AH33=0,"-",IF(AH32/AH33&gt;2,"+++",AH32/AH33-1)))</f>
        <v>+++</v>
      </c>
      <c r="AJ32" s="416"/>
      <c r="AK32" s="384"/>
      <c r="AL32" s="386"/>
      <c r="AM32" s="411"/>
      <c r="AN32" s="412" t="s">
        <v>88</v>
      </c>
      <c r="AO32" s="413" t="s">
        <v>89</v>
      </c>
      <c r="AP32" s="414" t="s">
        <v>117</v>
      </c>
      <c r="AQ32" s="415">
        <f t="shared" si="18"/>
        <v>2024</v>
      </c>
      <c r="AR32" s="416">
        <v>3.548</v>
      </c>
      <c r="AS32" s="387" t="str">
        <f>IF(ISERROR(AR32/AR33),"",IF(AR32/AR33=0,"-",IF(AR32/AR33&gt;2,"+++",AR32/AR33-1)))</f>
        <v/>
      </c>
      <c r="AT32" s="417">
        <v>0</v>
      </c>
      <c r="AU32" s="382" t="str">
        <f>IF(ISERROR(AT32/AT33),"",IF(AT32/AT33=0,"-",IF(AT32/AT33&gt;2,"+++",AT32/AT33-1)))</f>
        <v/>
      </c>
      <c r="AV32" s="417">
        <v>0</v>
      </c>
      <c r="AW32" s="382" t="str">
        <f>IF(ISERROR(AV32/AV33),"",IF(AV32/AV33=0,"-",IF(AV32/AV33&gt;2,"+++",AV32/AV33-1)))</f>
        <v/>
      </c>
      <c r="AX32" s="417">
        <v>0</v>
      </c>
      <c r="AY32" s="382" t="str">
        <f>IF(ISERROR(AX32/AX33),"",IF(AX32/AX33=0,"-",IF(AX32/AX33&gt;2,"+++",AX32/AX33-1)))</f>
        <v/>
      </c>
      <c r="AZ32" s="417">
        <v>0</v>
      </c>
      <c r="BA32" s="382" t="str">
        <f>IF(ISERROR(AZ32/AZ33),"",IF(AZ32/AZ33=0,"-",IF(AZ32/AZ33&gt;2,"+++",AZ32/AZ33-1)))</f>
        <v/>
      </c>
      <c r="BB32" s="417">
        <v>0</v>
      </c>
      <c r="BC32" s="382" t="str">
        <f>IF(ISERROR(BB32/BB33),"",IF(BB32/BB33=0,"-",IF(BB32/BB33&gt;2,"+++",BB32/BB33-1)))</f>
        <v/>
      </c>
      <c r="BD32" s="417">
        <v>0</v>
      </c>
      <c r="BE32" s="382" t="str">
        <f>IF(ISERROR(BD32/BD33),"",IF(BD32/BD33=0,"-",IF(BD32/BD33&gt;2,"+++",BD32/BD33-1)))</f>
        <v/>
      </c>
      <c r="BF32" s="417">
        <v>0</v>
      </c>
      <c r="BG32" s="382" t="str">
        <f>IF(ISERROR(BF32/BF33),"",IF(BF32/BF33=0,"-",IF(BF32/BF33&gt;2,"+++",BF32/BF33-1)))</f>
        <v/>
      </c>
      <c r="BH32" s="417">
        <v>0</v>
      </c>
      <c r="BI32" s="382" t="str">
        <f>IF(ISERROR(BH32/BH33),"",IF(BH32/BH33=0,"-",IF(BH32/BH33&gt;2,"+++",BH32/BH33-1)))</f>
        <v/>
      </c>
      <c r="BJ32" s="417">
        <v>0</v>
      </c>
      <c r="BK32" s="382" t="str">
        <f>IF(ISERROR(BJ32/BJ33),"",IF(BJ32/BJ33=0,"-",IF(BJ32/BJ33&gt;2,"+++",BJ32/BJ33-1)))</f>
        <v/>
      </c>
      <c r="BL32" s="417">
        <v>0</v>
      </c>
      <c r="BM32" s="382" t="str">
        <f t="shared" ref="BM32" si="37">IF(ISERROR(BL32/BL33),"",IF(BL32/BL33=0,"-",IF(BL32/BL33&gt;2,"+++",BL32/BL33-1)))</f>
        <v/>
      </c>
      <c r="BN32" s="416">
        <f t="shared" si="21"/>
        <v>0</v>
      </c>
      <c r="BO32" s="384" t="str">
        <f>IF(ISERROR(BN32/BN33),"",IF(BN32/BN33=0,"-",IF(BN32/BN33&gt;2,"+++",BN32/BN33-1)))</f>
        <v/>
      </c>
      <c r="BP32" s="416">
        <v>3.548</v>
      </c>
      <c r="BQ32" s="384" t="str">
        <f>IF(ISERROR(BP32/BP33),"",IF(BP32/BP33=0,"-",IF(BP32/BP33&gt;2,"+++",BP32/BP33-1)))</f>
        <v/>
      </c>
      <c r="BR32" s="418"/>
      <c r="BS32" s="419"/>
      <c r="BT32" s="390"/>
      <c r="CI32" s="394"/>
      <c r="CJ32" s="394"/>
    </row>
    <row r="33" spans="1:94" ht="17.100000000000001" hidden="1" customHeight="1" outlineLevel="1">
      <c r="A33" s="411"/>
      <c r="B33" s="420"/>
      <c r="C33" s="421"/>
      <c r="D33" s="449" t="s">
        <v>117</v>
      </c>
      <c r="E33" s="423">
        <f>E32-1</f>
        <v>2023</v>
      </c>
      <c r="F33" s="424">
        <v>0.28700000000000003</v>
      </c>
      <c r="G33" s="439"/>
      <c r="H33" s="426">
        <v>0</v>
      </c>
      <c r="I33" s="439"/>
      <c r="J33" s="426">
        <v>0</v>
      </c>
      <c r="K33" s="439"/>
      <c r="L33" s="426">
        <v>0</v>
      </c>
      <c r="M33" s="439"/>
      <c r="N33" s="426">
        <v>0</v>
      </c>
      <c r="O33" s="439"/>
      <c r="P33" s="426">
        <v>0</v>
      </c>
      <c r="Q33" s="439"/>
      <c r="R33" s="426">
        <v>0</v>
      </c>
      <c r="S33" s="439"/>
      <c r="T33" s="426">
        <v>0.35699999999999998</v>
      </c>
      <c r="U33" s="439"/>
      <c r="V33" s="426">
        <v>0</v>
      </c>
      <c r="W33" s="439"/>
      <c r="X33" s="426">
        <v>0</v>
      </c>
      <c r="Y33" s="439"/>
      <c r="Z33" s="426">
        <v>0</v>
      </c>
      <c r="AA33" s="439"/>
      <c r="AB33" s="426">
        <v>0</v>
      </c>
      <c r="AC33" s="439"/>
      <c r="AD33" s="426"/>
      <c r="AE33" s="439"/>
      <c r="AF33" s="424">
        <f t="shared" si="27"/>
        <v>8.952</v>
      </c>
      <c r="AG33" s="440"/>
      <c r="AH33" s="424">
        <v>9.5960000000000001</v>
      </c>
      <c r="AI33" s="440"/>
      <c r="AJ33" s="424"/>
      <c r="AK33" s="440"/>
      <c r="AL33" s="386"/>
      <c r="AM33" s="411"/>
      <c r="AN33" s="420"/>
      <c r="AO33" s="421"/>
      <c r="AP33" s="449" t="s">
        <v>117</v>
      </c>
      <c r="AQ33" s="423">
        <f t="shared" si="20"/>
        <v>2023</v>
      </c>
      <c r="AR33" s="424">
        <v>0</v>
      </c>
      <c r="AS33" s="441"/>
      <c r="AT33" s="426">
        <v>0</v>
      </c>
      <c r="AU33" s="439"/>
      <c r="AV33" s="426">
        <v>0</v>
      </c>
      <c r="AW33" s="439"/>
      <c r="AX33" s="426">
        <v>0</v>
      </c>
      <c r="AY33" s="439"/>
      <c r="AZ33" s="426">
        <v>0</v>
      </c>
      <c r="BA33" s="439"/>
      <c r="BB33" s="426">
        <v>0</v>
      </c>
      <c r="BC33" s="439"/>
      <c r="BD33" s="426">
        <v>0</v>
      </c>
      <c r="BE33" s="439"/>
      <c r="BF33" s="426">
        <v>0</v>
      </c>
      <c r="BG33" s="439"/>
      <c r="BH33" s="426">
        <v>0</v>
      </c>
      <c r="BI33" s="439"/>
      <c r="BJ33" s="426">
        <v>0</v>
      </c>
      <c r="BK33" s="439"/>
      <c r="BL33" s="426">
        <v>0</v>
      </c>
      <c r="BM33" s="439"/>
      <c r="BN33" s="424">
        <f t="shared" si="21"/>
        <v>0</v>
      </c>
      <c r="BO33" s="440"/>
      <c r="BP33" s="424">
        <v>0</v>
      </c>
      <c r="BQ33" s="440"/>
      <c r="BR33" s="429"/>
      <c r="BS33" s="442"/>
      <c r="BT33" s="390"/>
      <c r="CI33" s="394"/>
      <c r="CJ33" s="394"/>
    </row>
    <row r="34" spans="1:94" ht="17.100000000000001" hidden="1" customHeight="1" outlineLevel="1">
      <c r="A34" s="411"/>
      <c r="B34" s="412" t="s">
        <v>118</v>
      </c>
      <c r="C34" s="413" t="s">
        <v>95</v>
      </c>
      <c r="D34" s="414" t="s">
        <v>119</v>
      </c>
      <c r="E34" s="415">
        <f>$R$5</f>
        <v>2024</v>
      </c>
      <c r="F34" s="416">
        <v>0</v>
      </c>
      <c r="G34" s="382" t="str">
        <f>IF(ISERROR(F34/F35),"",IF(F34/F35=0,"-",IF(F34/F35&gt;2,"+++",F34/F35-1)))</f>
        <v>-</v>
      </c>
      <c r="H34" s="417">
        <v>0</v>
      </c>
      <c r="I34" s="382" t="str">
        <f>IF(ISERROR(H34/H35),"",IF(H34/H35=0,"-",IF(H34/H35&gt;2,"+++",H34/H35-1)))</f>
        <v/>
      </c>
      <c r="J34" s="417">
        <v>0</v>
      </c>
      <c r="K34" s="382" t="str">
        <f>IF(ISERROR(J34/J35),"",IF(J34/J35=0,"-",IF(J34/J35&gt;2,"+++",J34/J35-1)))</f>
        <v/>
      </c>
      <c r="L34" s="417">
        <v>0</v>
      </c>
      <c r="M34" s="382" t="str">
        <f>IF(ISERROR(L34/L35),"",IF(L34/L35=0,"-",IF(L34/L35&gt;2,"+++",L34/L35-1)))</f>
        <v/>
      </c>
      <c r="N34" s="417">
        <v>0</v>
      </c>
      <c r="O34" s="382" t="str">
        <f>IF(ISERROR(N34/N35),"",IF(N34/N35=0,"-",IF(N34/N35&gt;2,"+++",N34/N35-1)))</f>
        <v/>
      </c>
      <c r="P34" s="417">
        <v>0</v>
      </c>
      <c r="Q34" s="382" t="str">
        <f>IF(ISERROR(P34/P35),"",IF(P34/P35=0,"-",IF(P34/P35&gt;2,"+++",P34/P35-1)))</f>
        <v/>
      </c>
      <c r="R34" s="417">
        <v>0</v>
      </c>
      <c r="S34" s="382" t="str">
        <f>IF(ISERROR(R34/R35),"",IF(R34/R35=0,"-",IF(R34/R35&gt;2,"+++",R34/R35-1)))</f>
        <v/>
      </c>
      <c r="T34" s="417">
        <v>1.915</v>
      </c>
      <c r="U34" s="382" t="str">
        <f>IF(ISERROR(T34/T35),"",IF(T34/T35=0,"-",IF(T34/T35&gt;2,"+++",T34/T35-1)))</f>
        <v>+++</v>
      </c>
      <c r="V34" s="417">
        <v>0</v>
      </c>
      <c r="W34" s="382" t="str">
        <f>IF(ISERROR(V34/V35),"",IF(V34/V35=0,"-",IF(V34/V35&gt;2,"+++",V34/V35-1)))</f>
        <v/>
      </c>
      <c r="X34" s="417">
        <v>0</v>
      </c>
      <c r="Y34" s="382" t="str">
        <f>IF(ISERROR(X34/X35),"",IF(X34/X35=0,"-",IF(X34/X35&gt;2,"+++",X34/X35-1)))</f>
        <v>-</v>
      </c>
      <c r="Z34" s="417">
        <v>4.5999999999999999E-2</v>
      </c>
      <c r="AA34" s="382" t="str">
        <f>IF(ISERROR(Z34/Z35),"",IF(Z34/Z35=0,"-",IF(Z34/Z35&gt;2,"+++",Z34/Z35-1)))</f>
        <v/>
      </c>
      <c r="AB34" s="417">
        <v>0</v>
      </c>
      <c r="AC34" s="382" t="str">
        <f>IF(ISERROR(AB34/AB35),"",IF(AB34/AB35=0,"-",IF(AB34/AB35&gt;2,"+++",AB34/AB35-1)))</f>
        <v/>
      </c>
      <c r="AD34" s="417"/>
      <c r="AE34" s="382"/>
      <c r="AF34" s="416">
        <f t="shared" si="27"/>
        <v>8.036999999999999</v>
      </c>
      <c r="AG34" s="384">
        <f>IF(ISERROR(AF34/AF35),"",IF(AF34/AF35=0,"-",IF(AF34/AF35&gt;2,"+++",AF34/AF35-1)))</f>
        <v>-0.91473040931949834</v>
      </c>
      <c r="AH34" s="416">
        <v>9.9979999999999993</v>
      </c>
      <c r="AI34" s="384">
        <f>IF(ISERROR(AH34/AH35),"",IF(AH34/AH35=0,"-",IF(AH34/AH35&gt;2,"+++",AH34/AH35-1)))</f>
        <v>-0.90286980006606177</v>
      </c>
      <c r="AJ34" s="416"/>
      <c r="AK34" s="384"/>
      <c r="AL34" s="386"/>
      <c r="AM34" s="411"/>
      <c r="AN34" s="412" t="s">
        <v>118</v>
      </c>
      <c r="AO34" s="413" t="s">
        <v>95</v>
      </c>
      <c r="AP34" s="414" t="s">
        <v>119</v>
      </c>
      <c r="AQ34" s="415">
        <f t="shared" si="18"/>
        <v>2024</v>
      </c>
      <c r="AR34" s="416">
        <v>0</v>
      </c>
      <c r="AS34" s="387" t="str">
        <f>IF(ISERROR(AR34/AR35),"",IF(AR34/AR35=0,"-",IF(AR34/AR35&gt;2,"+++",AR34/AR35-1)))</f>
        <v/>
      </c>
      <c r="AT34" s="417">
        <v>0</v>
      </c>
      <c r="AU34" s="382" t="str">
        <f>IF(ISERROR(AT34/AT35),"",IF(AT34/AT35=0,"-",IF(AT34/AT35&gt;2,"+++",AT34/AT35-1)))</f>
        <v/>
      </c>
      <c r="AV34" s="417">
        <v>0</v>
      </c>
      <c r="AW34" s="382" t="str">
        <f>IF(ISERROR(AV34/AV35),"",IF(AV34/AV35=0,"-",IF(AV34/AV35&gt;2,"+++",AV34/AV35-1)))</f>
        <v/>
      </c>
      <c r="AX34" s="417">
        <v>0</v>
      </c>
      <c r="AY34" s="382" t="str">
        <f>IF(ISERROR(AX34/AX35),"",IF(AX34/AX35=0,"-",IF(AX34/AX35&gt;2,"+++",AX34/AX35-1)))</f>
        <v/>
      </c>
      <c r="AZ34" s="417">
        <v>0</v>
      </c>
      <c r="BA34" s="382" t="str">
        <f>IF(ISERROR(AZ34/AZ35),"",IF(AZ34/AZ35=0,"-",IF(AZ34/AZ35&gt;2,"+++",AZ34/AZ35-1)))</f>
        <v/>
      </c>
      <c r="BB34" s="417">
        <v>0</v>
      </c>
      <c r="BC34" s="382" t="str">
        <f>IF(ISERROR(BB34/BB35),"",IF(BB34/BB35=0,"-",IF(BB34/BB35&gt;2,"+++",BB34/BB35-1)))</f>
        <v/>
      </c>
      <c r="BD34" s="417">
        <v>0</v>
      </c>
      <c r="BE34" s="382" t="str">
        <f>IF(ISERROR(BD34/BD35),"",IF(BD34/BD35=0,"-",IF(BD34/BD35&gt;2,"+++",BD34/BD35-1)))</f>
        <v/>
      </c>
      <c r="BF34" s="417">
        <v>0</v>
      </c>
      <c r="BG34" s="382" t="str">
        <f>IF(ISERROR(BF34/BF35),"",IF(BF34/BF35=0,"-",IF(BF34/BF35&gt;2,"+++",BF34/BF35-1)))</f>
        <v/>
      </c>
      <c r="BH34" s="417">
        <v>0</v>
      </c>
      <c r="BI34" s="382" t="str">
        <f>IF(ISERROR(BH34/BH35),"",IF(BH34/BH35=0,"-",IF(BH34/BH35&gt;2,"+++",BH34/BH35-1)))</f>
        <v/>
      </c>
      <c r="BJ34" s="417">
        <v>0</v>
      </c>
      <c r="BK34" s="382" t="str">
        <f>IF(ISERROR(BJ34/BJ35),"",IF(BJ34/BJ35=0,"-",IF(BJ34/BJ35&gt;2,"+++",BJ34/BJ35-1)))</f>
        <v/>
      </c>
      <c r="BL34" s="417">
        <v>0</v>
      </c>
      <c r="BM34" s="382" t="str">
        <f t="shared" ref="BM34" si="38">IF(ISERROR(BL34/BL35),"",IF(BL34/BL35=0,"-",IF(BL34/BL35&gt;2,"+++",BL34/BL35-1)))</f>
        <v/>
      </c>
      <c r="BN34" s="416">
        <f t="shared" si="21"/>
        <v>0</v>
      </c>
      <c r="BO34" s="384" t="str">
        <f>IF(ISERROR(BN34/BN35),"",IF(BN34/BN35=0,"-",IF(BN34/BN35&gt;2,"+++",BN34/BN35-1)))</f>
        <v>-</v>
      </c>
      <c r="BP34" s="416">
        <v>0</v>
      </c>
      <c r="BQ34" s="384" t="str">
        <f>IF(ISERROR(BP34/BP35),"",IF(BP34/BP35=0,"-",IF(BP34/BP35&gt;2,"+++",BP34/BP35-1)))</f>
        <v>-</v>
      </c>
      <c r="BR34" s="418"/>
      <c r="BS34" s="419"/>
      <c r="BT34" s="390"/>
      <c r="CI34" s="394"/>
      <c r="CJ34" s="394"/>
    </row>
    <row r="35" spans="1:94" ht="17.100000000000001" hidden="1" customHeight="1" outlineLevel="1">
      <c r="A35" s="411"/>
      <c r="B35" s="420"/>
      <c r="C35" s="421"/>
      <c r="D35" s="422" t="s">
        <v>119</v>
      </c>
      <c r="E35" s="423">
        <f>E34-1</f>
        <v>2023</v>
      </c>
      <c r="F35" s="424">
        <v>8.9999999999999993E-3</v>
      </c>
      <c r="G35" s="439"/>
      <c r="H35" s="426">
        <v>0</v>
      </c>
      <c r="I35" s="439"/>
      <c r="J35" s="426">
        <v>0</v>
      </c>
      <c r="K35" s="439"/>
      <c r="L35" s="426">
        <v>0</v>
      </c>
      <c r="M35" s="439"/>
      <c r="N35" s="426">
        <v>0</v>
      </c>
      <c r="O35" s="439"/>
      <c r="P35" s="426">
        <v>0</v>
      </c>
      <c r="Q35" s="439"/>
      <c r="R35" s="426">
        <v>0</v>
      </c>
      <c r="S35" s="439"/>
      <c r="T35" s="426">
        <v>0.94300000000000006</v>
      </c>
      <c r="U35" s="439"/>
      <c r="V35" s="426">
        <v>0</v>
      </c>
      <c r="W35" s="439"/>
      <c r="X35" s="426">
        <v>7.7279999999999998</v>
      </c>
      <c r="Y35" s="439"/>
      <c r="Z35" s="426">
        <v>0</v>
      </c>
      <c r="AA35" s="439"/>
      <c r="AB35" s="426">
        <v>0</v>
      </c>
      <c r="AC35" s="439"/>
      <c r="AD35" s="426"/>
      <c r="AE35" s="439"/>
      <c r="AF35" s="424">
        <f t="shared" si="27"/>
        <v>94.254000000000005</v>
      </c>
      <c r="AG35" s="440"/>
      <c r="AH35" s="424">
        <v>102.934</v>
      </c>
      <c r="AI35" s="440"/>
      <c r="AJ35" s="424"/>
      <c r="AK35" s="440"/>
      <c r="AL35" s="386"/>
      <c r="AM35" s="411"/>
      <c r="AN35" s="420"/>
      <c r="AO35" s="421"/>
      <c r="AP35" s="422" t="s">
        <v>119</v>
      </c>
      <c r="AQ35" s="423">
        <f t="shared" si="20"/>
        <v>2023</v>
      </c>
      <c r="AR35" s="424">
        <v>0</v>
      </c>
      <c r="AS35" s="441"/>
      <c r="AT35" s="426">
        <v>0</v>
      </c>
      <c r="AU35" s="439"/>
      <c r="AV35" s="426">
        <v>0</v>
      </c>
      <c r="AW35" s="439"/>
      <c r="AX35" s="426">
        <v>0</v>
      </c>
      <c r="AY35" s="439"/>
      <c r="AZ35" s="426">
        <v>0</v>
      </c>
      <c r="BA35" s="439"/>
      <c r="BB35" s="426">
        <v>0</v>
      </c>
      <c r="BC35" s="439"/>
      <c r="BD35" s="426">
        <v>0</v>
      </c>
      <c r="BE35" s="439"/>
      <c r="BF35" s="426">
        <v>0</v>
      </c>
      <c r="BG35" s="439"/>
      <c r="BH35" s="426">
        <v>0</v>
      </c>
      <c r="BI35" s="439"/>
      <c r="BJ35" s="426">
        <v>0</v>
      </c>
      <c r="BK35" s="439"/>
      <c r="BL35" s="426">
        <v>0</v>
      </c>
      <c r="BM35" s="439"/>
      <c r="BN35" s="424">
        <f t="shared" si="21"/>
        <v>4.2000000000000003E-2</v>
      </c>
      <c r="BO35" s="440"/>
      <c r="BP35" s="424">
        <v>4.2000000000000003E-2</v>
      </c>
      <c r="BQ35" s="440"/>
      <c r="BR35" s="429"/>
      <c r="BS35" s="442"/>
      <c r="BT35" s="390"/>
      <c r="CI35" s="394"/>
      <c r="CJ35" s="394"/>
    </row>
    <row r="36" spans="1:94" ht="17.100000000000001" hidden="1" customHeight="1" outlineLevel="1">
      <c r="A36" s="411"/>
      <c r="B36" s="412" t="s">
        <v>101</v>
      </c>
      <c r="C36" s="413" t="s">
        <v>102</v>
      </c>
      <c r="D36" s="450" t="s">
        <v>120</v>
      </c>
      <c r="E36" s="415">
        <f>$R$5</f>
        <v>2024</v>
      </c>
      <c r="F36" s="416">
        <v>27.323</v>
      </c>
      <c r="G36" s="382" t="str">
        <f>IF(ISERROR(F36/F37),"",IF(F36/F37=0,"-",IF(F36/F37&gt;2,"+++",F36/F37-1)))</f>
        <v>+++</v>
      </c>
      <c r="H36" s="417">
        <v>0</v>
      </c>
      <c r="I36" s="382" t="str">
        <f>IF(ISERROR(H36/H37),"",IF(H36/H37=0,"-",IF(H36/H37&gt;2,"+++",H36/H37-1)))</f>
        <v/>
      </c>
      <c r="J36" s="417">
        <v>0</v>
      </c>
      <c r="K36" s="382" t="str">
        <f>IF(ISERROR(J36/J37),"",IF(J36/J37=0,"-",IF(J36/J37&gt;2,"+++",J36/J37-1)))</f>
        <v/>
      </c>
      <c r="L36" s="417">
        <v>0</v>
      </c>
      <c r="M36" s="382" t="str">
        <f>IF(ISERROR(L36/L37),"",IF(L36/L37=0,"-",IF(L36/L37&gt;2,"+++",L36/L37-1)))</f>
        <v/>
      </c>
      <c r="N36" s="417">
        <v>22</v>
      </c>
      <c r="O36" s="382">
        <f>IF(ISERROR(N36/N37),"",IF(N36/N37=0,"-",IF(N36/N37&gt;2,"+++",N36/N37-1)))</f>
        <v>-0.79427716476528898</v>
      </c>
      <c r="P36" s="417">
        <v>0</v>
      </c>
      <c r="Q36" s="382" t="str">
        <f>IF(ISERROR(P36/P37),"",IF(P36/P37=0,"-",IF(P36/P37&gt;2,"+++",P36/P37-1)))</f>
        <v/>
      </c>
      <c r="R36" s="417">
        <v>5.5810000000000004</v>
      </c>
      <c r="S36" s="382" t="str">
        <f>IF(ISERROR(R36/R37),"",IF(R36/R37=0,"-",IF(R36/R37&gt;2,"+++",R36/R37-1)))</f>
        <v/>
      </c>
      <c r="T36" s="417">
        <v>0</v>
      </c>
      <c r="U36" s="382" t="str">
        <f>IF(ISERROR(T36/T37),"",IF(T36/T37=0,"-",IF(T36/T37&gt;2,"+++",T36/T37-1)))</f>
        <v/>
      </c>
      <c r="V36" s="417">
        <v>2.85</v>
      </c>
      <c r="W36" s="382">
        <f>IF(ISERROR(V36/V37),"",IF(V36/V37=0,"-",IF(V36/V37&gt;2,"+++",V36/V37-1)))</f>
        <v>-0.88657619293986545</v>
      </c>
      <c r="X36" s="417">
        <v>0</v>
      </c>
      <c r="Y36" s="382" t="str">
        <f>IF(ISERROR(X36/X37),"",IF(X36/X37=0,"-",IF(X36/X37&gt;2,"+++",X36/X37-1)))</f>
        <v/>
      </c>
      <c r="Z36" s="417">
        <v>0</v>
      </c>
      <c r="AA36" s="382" t="str">
        <f>IF(ISERROR(Z36/Z37),"",IF(Z36/Z37=0,"-",IF(Z36/Z37&gt;2,"+++",Z36/Z37-1)))</f>
        <v>-</v>
      </c>
      <c r="AB36" s="417">
        <v>0</v>
      </c>
      <c r="AC36" s="382" t="str">
        <f>IF(ISERROR(AB36/AB37),"",IF(AB36/AB37=0,"-",IF(AB36/AB37&gt;2,"+++",AB36/AB37-1)))</f>
        <v/>
      </c>
      <c r="AD36" s="417"/>
      <c r="AE36" s="382"/>
      <c r="AF36" s="416">
        <f t="shared" si="27"/>
        <v>39.681000000000004</v>
      </c>
      <c r="AG36" s="384">
        <f>IF(ISERROR(AF36/AF37),"",IF(AF36/AF37=0,"-",IF(AF36/AF37&gt;2,"+++",AF36/AF37-1)))</f>
        <v>-0.65734344236813924</v>
      </c>
      <c r="AH36" s="416">
        <v>97.435000000000002</v>
      </c>
      <c r="AI36" s="384">
        <f>IF(ISERROR(AH36/AH37),"",IF(AH36/AH37=0,"-",IF(AH36/AH37&gt;2,"+++",AH36/AH37-1)))</f>
        <v>-0.60891152694490602</v>
      </c>
      <c r="AJ36" s="416"/>
      <c r="AK36" s="384"/>
      <c r="AL36" s="386"/>
      <c r="AM36" s="411"/>
      <c r="AN36" s="412" t="s">
        <v>101</v>
      </c>
      <c r="AO36" s="413" t="s">
        <v>102</v>
      </c>
      <c r="AP36" s="450" t="s">
        <v>120</v>
      </c>
      <c r="AQ36" s="415">
        <f t="shared" si="18"/>
        <v>2024</v>
      </c>
      <c r="AR36" s="416">
        <v>1.4649999999999999</v>
      </c>
      <c r="AS36" s="387" t="str">
        <f>IF(ISERROR(AR36/AR37),"",IF(AR36/AR37=0,"-",IF(AR36/AR37&gt;2,"+++",AR36/AR37-1)))</f>
        <v>+++</v>
      </c>
      <c r="AT36" s="417">
        <v>0</v>
      </c>
      <c r="AU36" s="382" t="str">
        <f>IF(ISERROR(AT36/AT37),"",IF(AT36/AT37=0,"-",IF(AT36/AT37&gt;2,"+++",AT36/AT37-1)))</f>
        <v/>
      </c>
      <c r="AV36" s="417">
        <v>0</v>
      </c>
      <c r="AW36" s="382" t="str">
        <f>IF(ISERROR(AV36/AV37),"",IF(AV36/AV37=0,"-",IF(AV36/AV37&gt;2,"+++",AV36/AV37-1)))</f>
        <v/>
      </c>
      <c r="AX36" s="417">
        <v>0</v>
      </c>
      <c r="AY36" s="382" t="str">
        <f>IF(ISERROR(AX36/AX37),"",IF(AX36/AX37=0,"-",IF(AX36/AX37&gt;2,"+++",AX36/AX37-1)))</f>
        <v/>
      </c>
      <c r="AZ36" s="417">
        <v>0</v>
      </c>
      <c r="BA36" s="382" t="str">
        <f>IF(ISERROR(AZ36/AZ37),"",IF(AZ36/AZ37=0,"-",IF(AZ36/AZ37&gt;2,"+++",AZ36/AZ37-1)))</f>
        <v/>
      </c>
      <c r="BB36" s="417">
        <v>0</v>
      </c>
      <c r="BC36" s="382" t="str">
        <f>IF(ISERROR(BB36/BB37),"",IF(BB36/BB37=0,"-",IF(BB36/BB37&gt;2,"+++",BB36/BB37-1)))</f>
        <v/>
      </c>
      <c r="BD36" s="417">
        <v>0</v>
      </c>
      <c r="BE36" s="382" t="str">
        <f>IF(ISERROR(BD36/BD37),"",IF(BD36/BD37=0,"-",IF(BD36/BD37&gt;2,"+++",BD36/BD37-1)))</f>
        <v/>
      </c>
      <c r="BF36" s="417">
        <v>0</v>
      </c>
      <c r="BG36" s="382" t="str">
        <f>IF(ISERROR(BF36/BF37),"",IF(BF36/BF37=0,"-",IF(BF36/BF37&gt;2,"+++",BF36/BF37-1)))</f>
        <v/>
      </c>
      <c r="BH36" s="417">
        <v>0</v>
      </c>
      <c r="BI36" s="382" t="str">
        <f>IF(ISERROR(BH36/BH37),"",IF(BH36/BH37=0,"-",IF(BH36/BH37&gt;2,"+++",BH36/BH37-1)))</f>
        <v/>
      </c>
      <c r="BJ36" s="417">
        <v>0</v>
      </c>
      <c r="BK36" s="382" t="str">
        <f>IF(ISERROR(BJ36/BJ37),"",IF(BJ36/BJ37=0,"-",IF(BJ36/BJ37&gt;2,"+++",BJ36/BJ37-1)))</f>
        <v/>
      </c>
      <c r="BL36" s="417">
        <v>0</v>
      </c>
      <c r="BM36" s="382" t="str">
        <f t="shared" ref="BM36" si="39">IF(ISERROR(BL36/BL37),"",IF(BL36/BL37=0,"-",IF(BL36/BL37&gt;2,"+++",BL36/BL37-1)))</f>
        <v/>
      </c>
      <c r="BN36" s="416">
        <f t="shared" si="21"/>
        <v>0</v>
      </c>
      <c r="BO36" s="384" t="str">
        <f>IF(ISERROR(BN36/BN37),"",IF(BN36/BN37=0,"-",IF(BN36/BN37&gt;2,"+++",BN36/BN37-1)))</f>
        <v/>
      </c>
      <c r="BP36" s="416">
        <v>1.4649999999999999</v>
      </c>
      <c r="BQ36" s="384" t="str">
        <f>IF(ISERROR(BP36/BP37),"",IF(BP36/BP37=0,"-",IF(BP36/BP37&gt;2,"+++",BP36/BP37-1)))</f>
        <v>+++</v>
      </c>
      <c r="BR36" s="418"/>
      <c r="BS36" s="419"/>
      <c r="BT36" s="390"/>
      <c r="CI36" s="394"/>
      <c r="CJ36" s="394"/>
    </row>
    <row r="37" spans="1:94" ht="17.100000000000001" hidden="1" customHeight="1" outlineLevel="1">
      <c r="A37" s="411"/>
      <c r="B37" s="420"/>
      <c r="C37" s="421"/>
      <c r="D37" s="422" t="s">
        <v>120</v>
      </c>
      <c r="E37" s="423">
        <f>E36-1</f>
        <v>2023</v>
      </c>
      <c r="F37" s="424">
        <v>1.0419999999999998</v>
      </c>
      <c r="G37" s="425"/>
      <c r="H37" s="426">
        <v>0</v>
      </c>
      <c r="I37" s="425"/>
      <c r="J37" s="426">
        <v>0</v>
      </c>
      <c r="K37" s="425"/>
      <c r="L37" s="426">
        <v>0</v>
      </c>
      <c r="M37" s="425"/>
      <c r="N37" s="426">
        <v>106.94</v>
      </c>
      <c r="O37" s="425"/>
      <c r="P37" s="426">
        <v>0</v>
      </c>
      <c r="Q37" s="425"/>
      <c r="R37" s="426">
        <v>0</v>
      </c>
      <c r="S37" s="425"/>
      <c r="T37" s="426">
        <v>0</v>
      </c>
      <c r="U37" s="425"/>
      <c r="V37" s="426">
        <v>25.126999999999999</v>
      </c>
      <c r="W37" s="425"/>
      <c r="X37" s="426">
        <v>0</v>
      </c>
      <c r="Y37" s="425"/>
      <c r="Z37" s="426">
        <v>0.22500000000000001</v>
      </c>
      <c r="AA37" s="425"/>
      <c r="AB37" s="426">
        <v>0</v>
      </c>
      <c r="AC37" s="425"/>
      <c r="AD37" s="426"/>
      <c r="AE37" s="425"/>
      <c r="AF37" s="424">
        <f t="shared" si="27"/>
        <v>115.804</v>
      </c>
      <c r="AG37" s="427"/>
      <c r="AH37" s="424">
        <v>249.13800000000001</v>
      </c>
      <c r="AI37" s="427"/>
      <c r="AJ37" s="424"/>
      <c r="AK37" s="427"/>
      <c r="AL37" s="386"/>
      <c r="AM37" s="411"/>
      <c r="AN37" s="420"/>
      <c r="AO37" s="421"/>
      <c r="AP37" s="422" t="s">
        <v>120</v>
      </c>
      <c r="AQ37" s="423">
        <f t="shared" si="20"/>
        <v>2023</v>
      </c>
      <c r="AR37" s="424">
        <v>0.39600000000000002</v>
      </c>
      <c r="AS37" s="428"/>
      <c r="AT37" s="426">
        <v>0</v>
      </c>
      <c r="AU37" s="425"/>
      <c r="AV37" s="426">
        <v>0</v>
      </c>
      <c r="AW37" s="425"/>
      <c r="AX37" s="426">
        <v>0</v>
      </c>
      <c r="AY37" s="425"/>
      <c r="AZ37" s="426">
        <v>0</v>
      </c>
      <c r="BA37" s="425"/>
      <c r="BB37" s="426">
        <v>0</v>
      </c>
      <c r="BC37" s="425"/>
      <c r="BD37" s="426">
        <v>0</v>
      </c>
      <c r="BE37" s="425"/>
      <c r="BF37" s="426">
        <v>0</v>
      </c>
      <c r="BG37" s="425"/>
      <c r="BH37" s="426">
        <v>0</v>
      </c>
      <c r="BI37" s="425"/>
      <c r="BJ37" s="426">
        <v>0</v>
      </c>
      <c r="BK37" s="425"/>
      <c r="BL37" s="426">
        <v>0</v>
      </c>
      <c r="BM37" s="425"/>
      <c r="BN37" s="424">
        <f t="shared" si="21"/>
        <v>0</v>
      </c>
      <c r="BO37" s="427"/>
      <c r="BP37" s="424">
        <v>0.39600000000000002</v>
      </c>
      <c r="BQ37" s="427"/>
      <c r="BR37" s="429"/>
      <c r="BS37" s="430"/>
      <c r="BT37" s="390"/>
      <c r="CI37" s="394"/>
      <c r="CJ37" s="394"/>
    </row>
    <row r="38" spans="1:94" s="296" customFormat="1" ht="18" hidden="1" customHeight="1" outlineLevel="1">
      <c r="A38" s="411"/>
      <c r="B38" s="412" t="s">
        <v>106</v>
      </c>
      <c r="C38" s="413" t="s">
        <v>107</v>
      </c>
      <c r="D38" s="450" t="s">
        <v>121</v>
      </c>
      <c r="E38" s="415">
        <f>$R$5</f>
        <v>2024</v>
      </c>
      <c r="F38" s="416">
        <v>9.354000000000001</v>
      </c>
      <c r="G38" s="431">
        <f>IF(ISERROR(F38/F39),"",IF(F38/F39=0,"-",IF(F38/F39&gt;2,"+++",F38/F39-1)))</f>
        <v>1.1352578657152224E-2</v>
      </c>
      <c r="H38" s="417">
        <v>0</v>
      </c>
      <c r="I38" s="431" t="str">
        <f>IF(ISERROR(H38/H39),"",IF(H38/H39=0,"-",IF(H38/H39&gt;2,"+++",H38/H39-1)))</f>
        <v/>
      </c>
      <c r="J38" s="417">
        <v>0</v>
      </c>
      <c r="K38" s="431" t="str">
        <f>IF(ISERROR(J38/J39),"",IF(J38/J39=0,"-",IF(J38/J39&gt;2,"+++",J38/J39-1)))</f>
        <v/>
      </c>
      <c r="L38" s="417">
        <v>0</v>
      </c>
      <c r="M38" s="431" t="str">
        <f>IF(ISERROR(L38/L39),"",IF(L38/L39=0,"-",IF(L38/L39&gt;2,"+++",L38/L39-1)))</f>
        <v/>
      </c>
      <c r="N38" s="417">
        <v>0</v>
      </c>
      <c r="O38" s="431" t="str">
        <f>IF(ISERROR(N38/N39),"",IF(N38/N39=0,"-",IF(N38/N39&gt;2,"+++",N38/N39-1)))</f>
        <v/>
      </c>
      <c r="P38" s="417">
        <v>0</v>
      </c>
      <c r="Q38" s="431" t="str">
        <f>IF(ISERROR(P38/P39),"",IF(P38/P39=0,"-",IF(P38/P39&gt;2,"+++",P38/P39-1)))</f>
        <v/>
      </c>
      <c r="R38" s="417">
        <v>0</v>
      </c>
      <c r="S38" s="431" t="str">
        <f>IF(ISERROR(R38/R39),"",IF(R38/R39=0,"-",IF(R38/R39&gt;2,"+++",R38/R39-1)))</f>
        <v>-</v>
      </c>
      <c r="T38" s="417">
        <v>7.8599999999999994</v>
      </c>
      <c r="U38" s="431" t="str">
        <f>IF(ISERROR(T38/T39),"",IF(T38/T39=0,"-",IF(T38/T39&gt;2,"+++",T38/T39-1)))</f>
        <v>+++</v>
      </c>
      <c r="V38" s="417">
        <v>25.675000000000001</v>
      </c>
      <c r="W38" s="431">
        <f>IF(ISERROR(V38/V39),"",IF(V38/V39=0,"-",IF(V38/V39&gt;2,"+++",V38/V39-1)))</f>
        <v>-0.69238234448384928</v>
      </c>
      <c r="X38" s="417">
        <v>78.057000000000002</v>
      </c>
      <c r="Y38" s="431">
        <f>IF(ISERROR(X38/X39),"",IF(X38/X39=0,"-",IF(X38/X39&gt;2,"+++",X38/X39-1)))</f>
        <v>0.56662318113396881</v>
      </c>
      <c r="Z38" s="417">
        <v>1.2E-2</v>
      </c>
      <c r="AA38" s="431">
        <f>IF(ISERROR(Z38/Z39),"",IF(Z38/Z39=0,"-",IF(Z38/Z39&gt;2,"+++",Z38/Z39-1)))</f>
        <v>-0.45454545454545447</v>
      </c>
      <c r="AB38" s="417">
        <v>0</v>
      </c>
      <c r="AC38" s="431" t="str">
        <f>IF(ISERROR(AB38/AB39),"",IF(AB38/AB39=0,"-",IF(AB38/AB39&gt;2,"+++",AB38/AB39-1)))</f>
        <v/>
      </c>
      <c r="AD38" s="417"/>
      <c r="AE38" s="431"/>
      <c r="AF38" s="416">
        <f t="shared" si="27"/>
        <v>2.6669999999999963</v>
      </c>
      <c r="AG38" s="432">
        <f>IF(ISERROR(AF38/AF39),"",IF(AF38/AF39=0,"-",IF(AF38/AF39&gt;2,"+++",AF38/AF39-1)))</f>
        <v>-0.49774011299434973</v>
      </c>
      <c r="AH38" s="416">
        <v>123.625</v>
      </c>
      <c r="AI38" s="432">
        <f>IF(ISERROR(AH38/AH39),"",IF(AH38/AH39=0,"-",IF(AH38/AH39&gt;2,"+++",AH38/AH39-1)))</f>
        <v>-0.18310371031156036</v>
      </c>
      <c r="AJ38" s="416"/>
      <c r="AK38" s="432"/>
      <c r="AL38" s="355"/>
      <c r="AM38" s="411"/>
      <c r="AN38" s="412" t="s">
        <v>106</v>
      </c>
      <c r="AO38" s="413" t="s">
        <v>107</v>
      </c>
      <c r="AP38" s="450" t="s">
        <v>121</v>
      </c>
      <c r="AQ38" s="415">
        <f t="shared" si="18"/>
        <v>2024</v>
      </c>
      <c r="AR38" s="416">
        <v>0</v>
      </c>
      <c r="AS38" s="433" t="str">
        <f>IF(ISERROR(AR38/AR39),"",IF(AR38/AR39=0,"-",IF(AR38/AR39&gt;2,"+++",AR38/AR39-1)))</f>
        <v/>
      </c>
      <c r="AT38" s="417">
        <v>0</v>
      </c>
      <c r="AU38" s="431" t="str">
        <f>IF(ISERROR(AT38/AT39),"",IF(AT38/AT39=0,"-",IF(AT38/AT39&gt;2,"+++",AT38/AT39-1)))</f>
        <v/>
      </c>
      <c r="AV38" s="417">
        <v>0</v>
      </c>
      <c r="AW38" s="431" t="str">
        <f>IF(ISERROR(AV38/AV39),"",IF(AV38/AV39=0,"-",IF(AV38/AV39&gt;2,"+++",AV38/AV39-1)))</f>
        <v/>
      </c>
      <c r="AX38" s="417">
        <v>0</v>
      </c>
      <c r="AY38" s="431" t="str">
        <f>IF(ISERROR(AX38/AX39),"",IF(AX38/AX39=0,"-",IF(AX38/AX39&gt;2,"+++",AX38/AX39-1)))</f>
        <v/>
      </c>
      <c r="AZ38" s="417">
        <v>0</v>
      </c>
      <c r="BA38" s="431" t="str">
        <f>IF(ISERROR(AZ38/AZ39),"",IF(AZ38/AZ39=0,"-",IF(AZ38/AZ39&gt;2,"+++",AZ38/AZ39-1)))</f>
        <v/>
      </c>
      <c r="BB38" s="417">
        <v>0</v>
      </c>
      <c r="BC38" s="431" t="str">
        <f>IF(ISERROR(BB38/BB39),"",IF(BB38/BB39=0,"-",IF(BB38/BB39&gt;2,"+++",BB38/BB39-1)))</f>
        <v/>
      </c>
      <c r="BD38" s="417">
        <v>0</v>
      </c>
      <c r="BE38" s="431" t="str">
        <f>IF(ISERROR(BD38/BD39),"",IF(BD38/BD39=0,"-",IF(BD38/BD39&gt;2,"+++",BD38/BD39-1)))</f>
        <v/>
      </c>
      <c r="BF38" s="417">
        <v>0</v>
      </c>
      <c r="BG38" s="431" t="str">
        <f>IF(ISERROR(BF38/BF39),"",IF(BF38/BF39=0,"-",IF(BF38/BF39&gt;2,"+++",BF38/BF39-1)))</f>
        <v/>
      </c>
      <c r="BH38" s="417">
        <v>0</v>
      </c>
      <c r="BI38" s="431" t="str">
        <f>IF(ISERROR(BH38/BH39),"",IF(BH38/BH39=0,"-",IF(BH38/BH39&gt;2,"+++",BH38/BH39-1)))</f>
        <v/>
      </c>
      <c r="BJ38" s="417">
        <v>0</v>
      </c>
      <c r="BK38" s="431" t="str">
        <f>IF(ISERROR(BJ38/BJ39),"",IF(BJ38/BJ39=0,"-",IF(BJ38/BJ39&gt;2,"+++",BJ38/BJ39-1)))</f>
        <v/>
      </c>
      <c r="BL38" s="417">
        <v>0</v>
      </c>
      <c r="BM38" s="431" t="str">
        <f t="shared" ref="BM38" si="40">IF(ISERROR(BL38/BL39),"",IF(BL38/BL39=0,"-",IF(BL38/BL39&gt;2,"+++",BL38/BL39-1)))</f>
        <v/>
      </c>
      <c r="BN38" s="416">
        <f t="shared" si="21"/>
        <v>0</v>
      </c>
      <c r="BO38" s="432" t="str">
        <f>IF(ISERROR(BN38/BN39),"",IF(BN38/BN39=0,"-",IF(BN38/BN39&gt;2,"+++",BN38/BN39-1)))</f>
        <v/>
      </c>
      <c r="BP38" s="416">
        <v>0</v>
      </c>
      <c r="BQ38" s="432" t="str">
        <f>IF(ISERROR(BP38/BP39),"",IF(BP38/BP39=0,"-",IF(BP38/BP39&gt;2,"+++",BP38/BP39-1)))</f>
        <v/>
      </c>
      <c r="BR38" s="418"/>
      <c r="BS38" s="434"/>
      <c r="BT38" s="359"/>
      <c r="CI38" s="364"/>
      <c r="CJ38" s="364"/>
    </row>
    <row r="39" spans="1:94" s="296" customFormat="1" ht="18" hidden="1" customHeight="1" outlineLevel="1">
      <c r="A39" s="411"/>
      <c r="B39" s="420"/>
      <c r="C39" s="421"/>
      <c r="D39" s="422" t="s">
        <v>121</v>
      </c>
      <c r="E39" s="423">
        <f>E38-1</f>
        <v>2023</v>
      </c>
      <c r="F39" s="424">
        <v>9.2490000000000006</v>
      </c>
      <c r="G39" s="435"/>
      <c r="H39" s="426">
        <v>0</v>
      </c>
      <c r="I39" s="435"/>
      <c r="J39" s="426">
        <v>0</v>
      </c>
      <c r="K39" s="435"/>
      <c r="L39" s="426">
        <v>0</v>
      </c>
      <c r="M39" s="435"/>
      <c r="N39" s="426">
        <v>0</v>
      </c>
      <c r="O39" s="435"/>
      <c r="P39" s="426">
        <v>0</v>
      </c>
      <c r="Q39" s="435"/>
      <c r="R39" s="426">
        <v>1.258</v>
      </c>
      <c r="S39" s="435"/>
      <c r="T39" s="426">
        <v>2.2069999999999999</v>
      </c>
      <c r="U39" s="435"/>
      <c r="V39" s="426">
        <v>83.463999999999999</v>
      </c>
      <c r="W39" s="435"/>
      <c r="X39" s="426">
        <v>49.825000000000003</v>
      </c>
      <c r="Y39" s="435"/>
      <c r="Z39" s="426">
        <v>2.1999999999999999E-2</v>
      </c>
      <c r="AA39" s="435"/>
      <c r="AB39" s="426">
        <v>0</v>
      </c>
      <c r="AC39" s="435"/>
      <c r="AD39" s="426"/>
      <c r="AE39" s="435"/>
      <c r="AF39" s="424">
        <f t="shared" si="27"/>
        <v>5.3099999999999863</v>
      </c>
      <c r="AG39" s="436"/>
      <c r="AH39" s="424">
        <v>151.33499999999998</v>
      </c>
      <c r="AI39" s="436"/>
      <c r="AJ39" s="424"/>
      <c r="AK39" s="436"/>
      <c r="AL39" s="355"/>
      <c r="AM39" s="411"/>
      <c r="AN39" s="420"/>
      <c r="AO39" s="421"/>
      <c r="AP39" s="422" t="s">
        <v>121</v>
      </c>
      <c r="AQ39" s="423">
        <f t="shared" si="20"/>
        <v>2023</v>
      </c>
      <c r="AR39" s="424">
        <v>0</v>
      </c>
      <c r="AS39" s="437"/>
      <c r="AT39" s="426">
        <v>0</v>
      </c>
      <c r="AU39" s="435"/>
      <c r="AV39" s="426">
        <v>0</v>
      </c>
      <c r="AW39" s="435"/>
      <c r="AX39" s="426">
        <v>0</v>
      </c>
      <c r="AY39" s="435"/>
      <c r="AZ39" s="426">
        <v>0</v>
      </c>
      <c r="BA39" s="435"/>
      <c r="BB39" s="426">
        <v>0</v>
      </c>
      <c r="BC39" s="435"/>
      <c r="BD39" s="426">
        <v>0</v>
      </c>
      <c r="BE39" s="435"/>
      <c r="BF39" s="426">
        <v>0</v>
      </c>
      <c r="BG39" s="435"/>
      <c r="BH39" s="426">
        <v>0</v>
      </c>
      <c r="BI39" s="435"/>
      <c r="BJ39" s="426">
        <v>0</v>
      </c>
      <c r="BK39" s="435"/>
      <c r="BL39" s="426">
        <v>0</v>
      </c>
      <c r="BM39" s="435"/>
      <c r="BN39" s="424">
        <f t="shared" si="21"/>
        <v>0</v>
      </c>
      <c r="BO39" s="436"/>
      <c r="BP39" s="424">
        <v>0</v>
      </c>
      <c r="BQ39" s="436"/>
      <c r="BR39" s="429"/>
      <c r="BS39" s="438"/>
      <c r="BT39" s="359"/>
      <c r="CI39" s="364"/>
      <c r="CJ39" s="364"/>
    </row>
    <row r="40" spans="1:94" ht="17.100000000000001" hidden="1" customHeight="1" outlineLevel="1">
      <c r="A40" s="411"/>
      <c r="B40" s="412" t="s">
        <v>109</v>
      </c>
      <c r="C40" s="413" t="s">
        <v>110</v>
      </c>
      <c r="D40" s="450" t="s">
        <v>122</v>
      </c>
      <c r="E40" s="415">
        <f>$R$5</f>
        <v>2024</v>
      </c>
      <c r="F40" s="416">
        <v>148.09199999999998</v>
      </c>
      <c r="G40" s="382">
        <f>IF(ISERROR(F40/F41),"",IF(F40/F41=0,"-",IF(F40/F41&gt;2,"+++",F40/F41-1)))</f>
        <v>9.7050914505411257E-2</v>
      </c>
      <c r="H40" s="417">
        <v>5.4010000000000007</v>
      </c>
      <c r="I40" s="382">
        <f>IF(ISERROR(H40/H41),"",IF(H40/H41=0,"-",IF(H40/H41&gt;2,"+++",H40/H41-1)))</f>
        <v>0.12897157190635467</v>
      </c>
      <c r="J40" s="417">
        <v>0</v>
      </c>
      <c r="K40" s="382" t="str">
        <f>IF(ISERROR(J40/J41),"",IF(J40/J41=0,"-",IF(J40/J41&gt;2,"+++",J40/J41-1)))</f>
        <v>-</v>
      </c>
      <c r="L40" s="417">
        <v>150.20400000000001</v>
      </c>
      <c r="M40" s="382">
        <f>IF(ISERROR(L40/L41),"",IF(L40/L41=0,"-",IF(L40/L41&gt;2,"+++",L40/L41-1)))</f>
        <v>-0.32322249256555824</v>
      </c>
      <c r="N40" s="417">
        <v>59.08</v>
      </c>
      <c r="O40" s="382">
        <f>IF(ISERROR(N40/N41),"",IF(N40/N41=0,"-",IF(N40/N41&gt;2,"+++",N40/N41-1)))</f>
        <v>-0.83600049965995371</v>
      </c>
      <c r="P40" s="417">
        <v>0.51200000000000001</v>
      </c>
      <c r="Q40" s="382" t="str">
        <f>IF(ISERROR(P40/P41),"",IF(P40/P41=0,"-",IF(P40/P41&gt;2,"+++",P40/P41-1)))</f>
        <v/>
      </c>
      <c r="R40" s="417">
        <v>14.957000000000001</v>
      </c>
      <c r="S40" s="382" t="str">
        <f>IF(ISERROR(R40/R41),"",IF(R40/R41=0,"-",IF(R40/R41&gt;2,"+++",R40/R41-1)))</f>
        <v>+++</v>
      </c>
      <c r="T40" s="417">
        <v>2.085</v>
      </c>
      <c r="U40" s="382" t="str">
        <f>IF(ISERROR(T40/T41),"",IF(T40/T41=0,"-",IF(T40/T41&gt;2,"+++",T40/T41-1)))</f>
        <v/>
      </c>
      <c r="V40" s="417">
        <v>100.565</v>
      </c>
      <c r="W40" s="382">
        <f>IF(ISERROR(V40/V41),"",IF(V40/V41=0,"-",IF(V40/V41&gt;2,"+++",V40/V41-1)))</f>
        <v>0.35620077678282436</v>
      </c>
      <c r="X40" s="417">
        <v>675.96699999999998</v>
      </c>
      <c r="Y40" s="382">
        <f>IF(ISERROR(X40/X41),"",IF(X40/X41=0,"-",IF(X40/X41&gt;2,"+++",X40/X41-1)))</f>
        <v>-0.14104566276772157</v>
      </c>
      <c r="Z40" s="417">
        <v>1.9650000000000001</v>
      </c>
      <c r="AA40" s="382">
        <f>IF(ISERROR(Z40/Z41),"",IF(Z40/Z41=0,"-",IF(Z40/Z41&gt;2,"+++",Z40/Z41-1)))</f>
        <v>-0.3469591226321036</v>
      </c>
      <c r="AB40" s="417">
        <v>0</v>
      </c>
      <c r="AC40" s="382" t="str">
        <f>IF(ISERROR(AB40/AB41),"",IF(AB40/AB41=0,"-",IF(AB40/AB41&gt;2,"+++",AB40/AB41-1)))</f>
        <v/>
      </c>
      <c r="AD40" s="417"/>
      <c r="AE40" s="382"/>
      <c r="AF40" s="416">
        <f t="shared" si="27"/>
        <v>1457.4229999999998</v>
      </c>
      <c r="AG40" s="384" t="str">
        <f>IF(ISERROR(AF40/AF41),"",IF(AF40/AF41=0,"-",IF(AF40/AF41&gt;2,"+++",AF40/AF41-1)))</f>
        <v>+++</v>
      </c>
      <c r="AH40" s="416">
        <v>2616.2510000000002</v>
      </c>
      <c r="AI40" s="384">
        <f>IF(ISERROR(AH40/AH41),"",IF(AH40/AH41=0,"-",IF(AH40/AH41&gt;2,"+++",AH40/AH41-1)))</f>
        <v>0.20995070478879008</v>
      </c>
      <c r="AJ40" s="416"/>
      <c r="AK40" s="384"/>
      <c r="AL40" s="386"/>
      <c r="AM40" s="411"/>
      <c r="AN40" s="412" t="s">
        <v>109</v>
      </c>
      <c r="AO40" s="413" t="s">
        <v>110</v>
      </c>
      <c r="AP40" s="450" t="s">
        <v>122</v>
      </c>
      <c r="AQ40" s="415">
        <f t="shared" si="18"/>
        <v>2024</v>
      </c>
      <c r="AR40" s="416">
        <v>18.16</v>
      </c>
      <c r="AS40" s="387">
        <f>IF(ISERROR(AR40/AR41),"",IF(AR40/AR41=0,"-",IF(AR40/AR41&gt;2,"+++",AR40/AR41-1)))</f>
        <v>-0.43303153293787078</v>
      </c>
      <c r="AT40" s="417">
        <v>0</v>
      </c>
      <c r="AU40" s="382" t="str">
        <f>IF(ISERROR(AT40/AT41),"",IF(AT40/AT41=0,"-",IF(AT40/AT41&gt;2,"+++",AT40/AT41-1)))</f>
        <v/>
      </c>
      <c r="AV40" s="417">
        <v>0</v>
      </c>
      <c r="AW40" s="382" t="str">
        <f>IF(ISERROR(AV40/AV41),"",IF(AV40/AV41=0,"-",IF(AV40/AV41&gt;2,"+++",AV40/AV41-1)))</f>
        <v/>
      </c>
      <c r="AX40" s="417">
        <v>0</v>
      </c>
      <c r="AY40" s="382" t="str">
        <f>IF(ISERROR(AX40/AX41),"",IF(AX40/AX41=0,"-",IF(AX40/AX41&gt;2,"+++",AX40/AX41-1)))</f>
        <v/>
      </c>
      <c r="AZ40" s="417">
        <v>3.2959999999999998</v>
      </c>
      <c r="BA40" s="382" t="str">
        <f>IF(ISERROR(AZ40/AZ41),"",IF(AZ40/AZ41=0,"-",IF(AZ40/AZ41&gt;2,"+++",AZ40/AZ41-1)))</f>
        <v>+++</v>
      </c>
      <c r="BB40" s="417">
        <v>0</v>
      </c>
      <c r="BC40" s="382" t="str">
        <f>IF(ISERROR(BB40/BB41),"",IF(BB40/BB41=0,"-",IF(BB40/BB41&gt;2,"+++",BB40/BB41-1)))</f>
        <v/>
      </c>
      <c r="BD40" s="417">
        <v>0</v>
      </c>
      <c r="BE40" s="382" t="str">
        <f>IF(ISERROR(BD40/BD41),"",IF(BD40/BD41=0,"-",IF(BD40/BD41&gt;2,"+++",BD40/BD41-1)))</f>
        <v/>
      </c>
      <c r="BF40" s="417">
        <v>0</v>
      </c>
      <c r="BG40" s="382" t="str">
        <f>IF(ISERROR(BF40/BF41),"",IF(BF40/BF41=0,"-",IF(BF40/BF41&gt;2,"+++",BF40/BF41-1)))</f>
        <v/>
      </c>
      <c r="BH40" s="417">
        <v>0</v>
      </c>
      <c r="BI40" s="382" t="str">
        <f>IF(ISERROR(BH40/BH41),"",IF(BH40/BH41=0,"-",IF(BH40/BH41&gt;2,"+++",BH40/BH41-1)))</f>
        <v/>
      </c>
      <c r="BJ40" s="417">
        <v>0</v>
      </c>
      <c r="BK40" s="382" t="str">
        <f>IF(ISERROR(BJ40/BJ41),"",IF(BJ40/BJ41=0,"-",IF(BJ40/BJ41&gt;2,"+++",BJ40/BJ41-1)))</f>
        <v/>
      </c>
      <c r="BL40" s="417">
        <v>3.0139999999999998</v>
      </c>
      <c r="BM40" s="382">
        <f t="shared" ref="BM40" si="41">IF(ISERROR(BL40/BL41),"",IF(BL40/BL41=0,"-",IF(BL40/BL41&gt;2,"+++",BL40/BL41-1)))</f>
        <v>-0.18584548892490549</v>
      </c>
      <c r="BN40" s="416">
        <f t="shared" si="21"/>
        <v>0</v>
      </c>
      <c r="BO40" s="384" t="str">
        <f>IF(ISERROR(BN40/BN41),"",IF(BN40/BN41=0,"-",IF(BN40/BN41&gt;2,"+++",BN40/BN41-1)))</f>
        <v/>
      </c>
      <c r="BP40" s="416">
        <v>24.47</v>
      </c>
      <c r="BQ40" s="384">
        <f>IF(ISERROR(BP40/BP41),"",IF(BP40/BP41=0,"-",IF(BP40/BP41&gt;2,"+++",BP40/BP41-1)))</f>
        <v>-0.32142758104323232</v>
      </c>
      <c r="BR40" s="418"/>
      <c r="BS40" s="419"/>
      <c r="BT40" s="390"/>
      <c r="CI40" s="394"/>
      <c r="CJ40" s="394"/>
    </row>
    <row r="41" spans="1:94" ht="17.100000000000001" hidden="1" customHeight="1" outlineLevel="1">
      <c r="A41" s="411"/>
      <c r="B41" s="420"/>
      <c r="C41" s="421"/>
      <c r="D41" s="422" t="s">
        <v>122</v>
      </c>
      <c r="E41" s="423">
        <f>E40-1</f>
        <v>2023</v>
      </c>
      <c r="F41" s="424">
        <v>134.99100000000001</v>
      </c>
      <c r="G41" s="439"/>
      <c r="H41" s="426">
        <v>4.7839999999999998</v>
      </c>
      <c r="I41" s="439"/>
      <c r="J41" s="426">
        <v>0.88700000000000001</v>
      </c>
      <c r="K41" s="439"/>
      <c r="L41" s="426">
        <v>221.94</v>
      </c>
      <c r="M41" s="439"/>
      <c r="N41" s="426">
        <v>360.245</v>
      </c>
      <c r="O41" s="439"/>
      <c r="P41" s="426">
        <v>0</v>
      </c>
      <c r="Q41" s="439"/>
      <c r="R41" s="426">
        <v>2.9860000000000002</v>
      </c>
      <c r="S41" s="439"/>
      <c r="T41" s="426">
        <v>0</v>
      </c>
      <c r="U41" s="439"/>
      <c r="V41" s="426">
        <v>74.152000000000001</v>
      </c>
      <c r="W41" s="439"/>
      <c r="X41" s="426">
        <v>786.96500000000003</v>
      </c>
      <c r="Y41" s="439"/>
      <c r="Z41" s="426">
        <v>3.0089999999999999</v>
      </c>
      <c r="AA41" s="439"/>
      <c r="AB41" s="426">
        <v>0</v>
      </c>
      <c r="AC41" s="439"/>
      <c r="AD41" s="426"/>
      <c r="AE41" s="439"/>
      <c r="AF41" s="424">
        <f t="shared" si="27"/>
        <v>572.31999999999982</v>
      </c>
      <c r="AG41" s="440"/>
      <c r="AH41" s="424">
        <v>2162.279</v>
      </c>
      <c r="AI41" s="440"/>
      <c r="AJ41" s="424"/>
      <c r="AK41" s="440"/>
      <c r="AL41" s="386"/>
      <c r="AM41" s="411"/>
      <c r="AN41" s="420"/>
      <c r="AO41" s="421"/>
      <c r="AP41" s="422" t="s">
        <v>122</v>
      </c>
      <c r="AQ41" s="423">
        <f t="shared" si="20"/>
        <v>2023</v>
      </c>
      <c r="AR41" s="424">
        <v>32.03</v>
      </c>
      <c r="AS41" s="441"/>
      <c r="AT41" s="426">
        <v>0</v>
      </c>
      <c r="AU41" s="439"/>
      <c r="AV41" s="426">
        <v>0</v>
      </c>
      <c r="AW41" s="439"/>
      <c r="AX41" s="426">
        <v>0</v>
      </c>
      <c r="AY41" s="439"/>
      <c r="AZ41" s="426">
        <v>0.32900000000000001</v>
      </c>
      <c r="BA41" s="439"/>
      <c r="BB41" s="426">
        <v>0</v>
      </c>
      <c r="BC41" s="439"/>
      <c r="BD41" s="426">
        <v>0</v>
      </c>
      <c r="BE41" s="439"/>
      <c r="BF41" s="426">
        <v>0</v>
      </c>
      <c r="BG41" s="439"/>
      <c r="BH41" s="426">
        <v>0</v>
      </c>
      <c r="BI41" s="439"/>
      <c r="BJ41" s="426">
        <v>0</v>
      </c>
      <c r="BK41" s="439"/>
      <c r="BL41" s="426">
        <v>3.702</v>
      </c>
      <c r="BM41" s="439"/>
      <c r="BN41" s="424">
        <f t="shared" si="21"/>
        <v>0</v>
      </c>
      <c r="BO41" s="440"/>
      <c r="BP41" s="424">
        <v>36.061</v>
      </c>
      <c r="BQ41" s="440"/>
      <c r="BR41" s="429"/>
      <c r="BS41" s="442"/>
      <c r="BT41" s="390"/>
      <c r="CI41" s="394"/>
      <c r="CJ41" s="394"/>
    </row>
    <row r="42" spans="1:94" ht="17.100000000000001" hidden="1" customHeight="1" outlineLevel="1">
      <c r="A42" s="411"/>
      <c r="B42" s="412" t="s">
        <v>123</v>
      </c>
      <c r="C42" s="413" t="s">
        <v>124</v>
      </c>
      <c r="D42" s="450" t="s">
        <v>125</v>
      </c>
      <c r="E42" s="415">
        <f>$R$5</f>
        <v>2024</v>
      </c>
      <c r="F42" s="416">
        <v>24.9938</v>
      </c>
      <c r="G42" s="382">
        <f>IF(ISERROR(F42/F43),"",IF(F42/F43=0,"-",IF(F42/F43&gt;2,"+++",F42/F43-1)))</f>
        <v>-2.7811488673139206E-2</v>
      </c>
      <c r="H42" s="417">
        <v>0</v>
      </c>
      <c r="I42" s="382" t="str">
        <f>IF(ISERROR(H42/H43),"",IF(H42/H43=0,"-",IF(H42/H43&gt;2,"+++",H42/H43-1)))</f>
        <v/>
      </c>
      <c r="J42" s="417">
        <v>0</v>
      </c>
      <c r="K42" s="382" t="str">
        <f>IF(ISERROR(J42/J43),"",IF(J42/J43=0,"-",IF(J42/J43&gt;2,"+++",J42/J43-1)))</f>
        <v/>
      </c>
      <c r="L42" s="417">
        <v>0</v>
      </c>
      <c r="M42" s="382" t="str">
        <f>IF(ISERROR(L42/L43),"",IF(L42/L43=0,"-",IF(L42/L43&gt;2,"+++",L42/L43-1)))</f>
        <v/>
      </c>
      <c r="N42" s="417">
        <v>0</v>
      </c>
      <c r="O42" s="382" t="str">
        <f>IF(ISERROR(N42/N43),"",IF(N42/N43=0,"-",IF(N42/N43&gt;2,"+++",N42/N43-1)))</f>
        <v/>
      </c>
      <c r="P42" s="417">
        <v>0</v>
      </c>
      <c r="Q42" s="382" t="str">
        <f>IF(ISERROR(P42/P43),"",IF(P42/P43=0,"-",IF(P42/P43&gt;2,"+++",P42/P43-1)))</f>
        <v/>
      </c>
      <c r="R42" s="417">
        <v>0</v>
      </c>
      <c r="S42" s="382" t="str">
        <f>IF(ISERROR(R42/R43),"",IF(R42/R43=0,"-",IF(R42/R43&gt;2,"+++",R42/R43-1)))</f>
        <v>-</v>
      </c>
      <c r="T42" s="417">
        <v>0.34970000000000001</v>
      </c>
      <c r="U42" s="382" t="str">
        <f>IF(ISERROR(T42/T43),"",IF(T42/T43=0,"-",IF(T42/T43&gt;2,"+++",T42/T43-1)))</f>
        <v/>
      </c>
      <c r="V42" s="417">
        <v>0.38480000000000003</v>
      </c>
      <c r="W42" s="382">
        <f>IF(ISERROR(V42/V43),"",IF(V42/V43=0,"-",IF(V42/V43&gt;2,"+++",V42/V43-1)))</f>
        <v>-0.355119825708061</v>
      </c>
      <c r="X42" s="417">
        <v>131.547</v>
      </c>
      <c r="Y42" s="382" t="str">
        <f>IF(ISERROR(X42/X43),"",IF(X42/X43=0,"-",IF(X42/X43&gt;2,"+++",X42/X43-1)))</f>
        <v/>
      </c>
      <c r="Z42" s="417">
        <v>3.6543000000000001</v>
      </c>
      <c r="AA42" s="382" t="str">
        <f>IF(ISERROR(Z42/Z43),"",IF(Z42/Z43=0,"-",IF(Z42/Z43&gt;2,"+++",Z42/Z43-1)))</f>
        <v/>
      </c>
      <c r="AB42" s="417">
        <v>0</v>
      </c>
      <c r="AC42" s="382" t="str">
        <f>IF(ISERROR(AB42/AB43),"",IF(AB42/AB43=0,"-",IF(AB42/AB43&gt;2,"+++",AB42/AB43-1)))</f>
        <v/>
      </c>
      <c r="AD42" s="417"/>
      <c r="AE42" s="382"/>
      <c r="AF42" s="416">
        <f t="shared" si="27"/>
        <v>114.673</v>
      </c>
      <c r="AG42" s="384">
        <f>IF(ISERROR(AF42/AF43),"",IF(AF42/AF43=0,"-",IF(AF42/AF43&gt;2,"+++",AF42/AF43-1)))</f>
        <v>-0.4314497676427177</v>
      </c>
      <c r="AH42" s="416">
        <v>275.6026</v>
      </c>
      <c r="AI42" s="384">
        <f>IF(ISERROR(AH42/AH43),"",IF(AH42/AH43=0,"-",IF(AH42/AH43&gt;2,"+++",AH42/AH43-1)))</f>
        <v>5.7936444568645218E-2</v>
      </c>
      <c r="AJ42" s="416"/>
      <c r="AK42" s="384"/>
      <c r="AL42" s="386"/>
      <c r="AM42" s="411"/>
      <c r="AN42" s="412" t="s">
        <v>123</v>
      </c>
      <c r="AO42" s="413" t="s">
        <v>124</v>
      </c>
      <c r="AP42" s="450" t="s">
        <v>125</v>
      </c>
      <c r="AQ42" s="415">
        <f t="shared" si="18"/>
        <v>2024</v>
      </c>
      <c r="AR42" s="416">
        <v>500.22050000000007</v>
      </c>
      <c r="AS42" s="387" t="str">
        <f>IF(ISERROR(AR42/AR43),"",IF(AR42/AR43=0,"-",IF(AR42/AR43&gt;2,"+++",AR42/AR43-1)))</f>
        <v>+++</v>
      </c>
      <c r="AT42" s="417">
        <v>0</v>
      </c>
      <c r="AU42" s="382" t="str">
        <f>IF(ISERROR(AT42/AT43),"",IF(AT42/AT43=0,"-",IF(AT42/AT43&gt;2,"+++",AT42/AT43-1)))</f>
        <v/>
      </c>
      <c r="AV42" s="417">
        <v>0</v>
      </c>
      <c r="AW42" s="382" t="str">
        <f>IF(ISERROR(AV42/AV43),"",IF(AV42/AV43=0,"-",IF(AV42/AV43&gt;2,"+++",AV42/AV43-1)))</f>
        <v/>
      </c>
      <c r="AX42" s="417">
        <v>0</v>
      </c>
      <c r="AY42" s="382" t="str">
        <f>IF(ISERROR(AX42/AX43),"",IF(AX42/AX43=0,"-",IF(AX42/AX43&gt;2,"+++",AX42/AX43-1)))</f>
        <v/>
      </c>
      <c r="AZ42" s="417">
        <v>0</v>
      </c>
      <c r="BA42" s="382" t="str">
        <f>IF(ISERROR(AZ42/AZ43),"",IF(AZ42/AZ43=0,"-",IF(AZ42/AZ43&gt;2,"+++",AZ42/AZ43-1)))</f>
        <v/>
      </c>
      <c r="BB42" s="417">
        <v>0</v>
      </c>
      <c r="BC42" s="382" t="str">
        <f>IF(ISERROR(BB42/BB43),"",IF(BB42/BB43=0,"-",IF(BB42/BB43&gt;2,"+++",BB42/BB43-1)))</f>
        <v/>
      </c>
      <c r="BD42" s="417">
        <v>0</v>
      </c>
      <c r="BE42" s="382" t="str">
        <f>IF(ISERROR(BD42/BD43),"",IF(BD42/BD43=0,"-",IF(BD42/BD43&gt;2,"+++",BD42/BD43-1)))</f>
        <v/>
      </c>
      <c r="BF42" s="417">
        <v>0</v>
      </c>
      <c r="BG42" s="382" t="str">
        <f>IF(ISERROR(BF42/BF43),"",IF(BF42/BF43=0,"-",IF(BF42/BF43&gt;2,"+++",BF42/BF43-1)))</f>
        <v/>
      </c>
      <c r="BH42" s="417">
        <v>0</v>
      </c>
      <c r="BI42" s="382" t="str">
        <f>IF(ISERROR(BH42/BH43),"",IF(BH42/BH43=0,"-",IF(BH42/BH43&gt;2,"+++",BH42/BH43-1)))</f>
        <v/>
      </c>
      <c r="BJ42" s="417">
        <v>0</v>
      </c>
      <c r="BK42" s="382" t="str">
        <f>IF(ISERROR(BJ42/BJ43),"",IF(BJ42/BJ43=0,"-",IF(BJ42/BJ43&gt;2,"+++",BJ42/BJ43-1)))</f>
        <v/>
      </c>
      <c r="BL42" s="417">
        <v>0</v>
      </c>
      <c r="BM42" s="382" t="str">
        <f t="shared" ref="BM42" si="42">IF(ISERROR(BL42/BL43),"",IF(BL42/BL43=0,"-",IF(BL42/BL43&gt;2,"+++",BL42/BL43-1)))</f>
        <v/>
      </c>
      <c r="BN42" s="416">
        <f t="shared" si="21"/>
        <v>0.89049999999997453</v>
      </c>
      <c r="BO42" s="384" t="str">
        <f>IF(ISERROR(BN42/BN43),"",IF(BN42/BN43=0,"-",IF(BN42/BN43&gt;2,"+++",BN42/BN43-1)))</f>
        <v/>
      </c>
      <c r="BP42" s="416">
        <v>501.11100000000005</v>
      </c>
      <c r="BQ42" s="384" t="str">
        <f>IF(ISERROR(BP42/BP43),"",IF(BP42/BP43=0,"-",IF(BP42/BP43&gt;2,"+++",BP42/BP43-1)))</f>
        <v>+++</v>
      </c>
      <c r="BR42" s="418"/>
      <c r="BS42" s="419"/>
      <c r="BT42" s="390"/>
      <c r="CI42" s="394"/>
      <c r="CJ42" s="394"/>
    </row>
    <row r="43" spans="1:94" ht="17.100000000000001" hidden="1" customHeight="1" outlineLevel="1">
      <c r="A43" s="411"/>
      <c r="B43" s="420"/>
      <c r="C43" s="421"/>
      <c r="D43" s="422" t="s">
        <v>125</v>
      </c>
      <c r="E43" s="423">
        <f>E42-1</f>
        <v>2023</v>
      </c>
      <c r="F43" s="424">
        <v>25.7088</v>
      </c>
      <c r="G43" s="439"/>
      <c r="H43" s="426">
        <v>0</v>
      </c>
      <c r="I43" s="439"/>
      <c r="J43" s="426">
        <v>0</v>
      </c>
      <c r="K43" s="439"/>
      <c r="L43" s="426">
        <v>0</v>
      </c>
      <c r="M43" s="439"/>
      <c r="N43" s="426">
        <v>0</v>
      </c>
      <c r="O43" s="439"/>
      <c r="P43" s="426">
        <v>0</v>
      </c>
      <c r="Q43" s="439"/>
      <c r="R43" s="426">
        <v>32.510399999999997</v>
      </c>
      <c r="S43" s="439"/>
      <c r="T43" s="426">
        <v>0</v>
      </c>
      <c r="U43" s="439"/>
      <c r="V43" s="426">
        <v>0.59670000000000001</v>
      </c>
      <c r="W43" s="439"/>
      <c r="X43" s="426">
        <v>0</v>
      </c>
      <c r="Y43" s="439"/>
      <c r="Z43" s="426">
        <v>0</v>
      </c>
      <c r="AA43" s="439"/>
      <c r="AB43" s="426">
        <v>0</v>
      </c>
      <c r="AC43" s="439"/>
      <c r="AD43" s="426"/>
      <c r="AE43" s="439"/>
      <c r="AF43" s="424">
        <f t="shared" si="27"/>
        <v>201.69370000000004</v>
      </c>
      <c r="AG43" s="440"/>
      <c r="AH43" s="424">
        <v>260.50960000000003</v>
      </c>
      <c r="AI43" s="440"/>
      <c r="AJ43" s="424"/>
      <c r="AK43" s="440"/>
      <c r="AL43" s="386"/>
      <c r="AM43" s="411"/>
      <c r="AN43" s="420"/>
      <c r="AO43" s="421"/>
      <c r="AP43" s="422" t="s">
        <v>125</v>
      </c>
      <c r="AQ43" s="423">
        <f t="shared" si="20"/>
        <v>2023</v>
      </c>
      <c r="AR43" s="424">
        <v>2.5025000000000004</v>
      </c>
      <c r="AS43" s="441"/>
      <c r="AT43" s="426">
        <v>0</v>
      </c>
      <c r="AU43" s="439"/>
      <c r="AV43" s="426">
        <v>0</v>
      </c>
      <c r="AW43" s="439"/>
      <c r="AX43" s="426">
        <v>0</v>
      </c>
      <c r="AY43" s="439"/>
      <c r="AZ43" s="426">
        <v>0</v>
      </c>
      <c r="BA43" s="439"/>
      <c r="BB43" s="426">
        <v>0</v>
      </c>
      <c r="BC43" s="439"/>
      <c r="BD43" s="426">
        <v>0</v>
      </c>
      <c r="BE43" s="439"/>
      <c r="BF43" s="426">
        <v>0</v>
      </c>
      <c r="BG43" s="439"/>
      <c r="BH43" s="426">
        <v>0</v>
      </c>
      <c r="BI43" s="439"/>
      <c r="BJ43" s="426">
        <v>0</v>
      </c>
      <c r="BK43" s="439"/>
      <c r="BL43" s="426">
        <v>0</v>
      </c>
      <c r="BM43" s="439"/>
      <c r="BN43" s="424">
        <f t="shared" si="21"/>
        <v>0</v>
      </c>
      <c r="BO43" s="440"/>
      <c r="BP43" s="424">
        <v>2.5025000000000004</v>
      </c>
      <c r="BQ43" s="440"/>
      <c r="BR43" s="429"/>
      <c r="BS43" s="442"/>
      <c r="BT43" s="390"/>
      <c r="CI43" s="394"/>
      <c r="CJ43" s="394"/>
    </row>
    <row r="44" spans="1:94" ht="17.100000000000001" hidden="1" customHeight="1" outlineLevel="1">
      <c r="A44" s="411"/>
      <c r="B44" s="412" t="s">
        <v>126</v>
      </c>
      <c r="C44" s="413" t="s">
        <v>127</v>
      </c>
      <c r="D44" s="450" t="s">
        <v>128</v>
      </c>
      <c r="E44" s="415">
        <f>$R$5</f>
        <v>2024</v>
      </c>
      <c r="F44" s="416">
        <v>74.339200000000005</v>
      </c>
      <c r="G44" s="382">
        <f>IF(ISERROR(F44/F45),"",IF(F44/F45=0,"-",IF(F44/F45&gt;2,"+++",F44/F45-1)))</f>
        <v>-0.81336692798255861</v>
      </c>
      <c r="H44" s="417">
        <v>3.0927000000000002</v>
      </c>
      <c r="I44" s="382" t="str">
        <f>IF(ISERROR(H44/H45),"",IF(H44/H45=0,"-",IF(H44/H45&gt;2,"+++",H44/H45-1)))</f>
        <v/>
      </c>
      <c r="J44" s="417">
        <v>7.1201000000000008</v>
      </c>
      <c r="K44" s="382">
        <f>IF(ISERROR(J44/J45),"",IF(J44/J45=0,"-",IF(J44/J45&gt;2,"+++",J44/J45-1)))</f>
        <v>0.10624116340133316</v>
      </c>
      <c r="L44" s="417">
        <v>0</v>
      </c>
      <c r="M44" s="382" t="str">
        <f>IF(ISERROR(L44/L45),"",IF(L44/L45=0,"-",IF(L44/L45&gt;2,"+++",L44/L45-1)))</f>
        <v/>
      </c>
      <c r="N44" s="417">
        <v>2.5545</v>
      </c>
      <c r="O44" s="382" t="str">
        <f>IF(ISERROR(N44/N45),"",IF(N44/N45=0,"-",IF(N44/N45&gt;2,"+++",N44/N45-1)))</f>
        <v/>
      </c>
      <c r="P44" s="417">
        <v>0</v>
      </c>
      <c r="Q44" s="382" t="str">
        <f>IF(ISERROR(P44/P45),"",IF(P44/P45=0,"-",IF(P44/P45&gt;2,"+++",P44/P45-1)))</f>
        <v/>
      </c>
      <c r="R44" s="417">
        <v>0</v>
      </c>
      <c r="S44" s="382" t="str">
        <f>IF(ISERROR(R44/R45),"",IF(R44/R45=0,"-",IF(R44/R45&gt;2,"+++",R44/R45-1)))</f>
        <v/>
      </c>
      <c r="T44" s="417">
        <v>0</v>
      </c>
      <c r="U44" s="382" t="str">
        <f>IF(ISERROR(T44/T45),"",IF(T44/T45=0,"-",IF(T44/T45&gt;2,"+++",T44/T45-1)))</f>
        <v/>
      </c>
      <c r="V44" s="417">
        <v>249.28540000000004</v>
      </c>
      <c r="W44" s="382" t="str">
        <f>IF(ISERROR(V44/V45),"",IF(V44/V45=0,"-",IF(V44/V45&gt;2,"+++",V44/V45-1)))</f>
        <v>+++</v>
      </c>
      <c r="X44" s="417">
        <v>33.449000000000005</v>
      </c>
      <c r="Y44" s="382">
        <f>IF(ISERROR(X44/X45),"",IF(X44/X45=0,"-",IF(X44/X45&gt;2,"+++",X44/X45-1)))</f>
        <v>-0.4896056494485439</v>
      </c>
      <c r="Z44" s="417">
        <v>0</v>
      </c>
      <c r="AA44" s="382" t="str">
        <f>IF(ISERROR(Z44/Z45),"",IF(Z44/Z45=0,"-",IF(Z44/Z45&gt;2,"+++",Z44/Z45-1)))</f>
        <v>-</v>
      </c>
      <c r="AB44" s="417">
        <v>0</v>
      </c>
      <c r="AC44" s="382" t="str">
        <f>IF(ISERROR(AB44/AB45),"",IF(AB44/AB45=0,"-",IF(AB44/AB45&gt;2,"+++",AB44/AB45-1)))</f>
        <v/>
      </c>
      <c r="AD44" s="417"/>
      <c r="AE44" s="382"/>
      <c r="AF44" s="416">
        <f t="shared" si="27"/>
        <v>191.92030000000005</v>
      </c>
      <c r="AG44" s="384">
        <f>IF(ISERROR(AF44/AF45),"",IF(AF44/AF45=0,"-",IF(AF44/AF45&gt;2,"+++",AF44/AF45-1)))</f>
        <v>9.3085244226597919E-2</v>
      </c>
      <c r="AH44" s="416">
        <v>561.76120000000003</v>
      </c>
      <c r="AI44" s="384">
        <f>IF(ISERROR(AH44/AH45),"",IF(AH44/AH45=0,"-",IF(AH44/AH45&gt;2,"+++",AH44/AH45-1)))</f>
        <v>-0.24287994505446364</v>
      </c>
      <c r="AJ44" s="416"/>
      <c r="AK44" s="384"/>
      <c r="AL44" s="386"/>
      <c r="AM44" s="411"/>
      <c r="AN44" s="412" t="s">
        <v>126</v>
      </c>
      <c r="AO44" s="413" t="s">
        <v>127</v>
      </c>
      <c r="AP44" s="450" t="s">
        <v>128</v>
      </c>
      <c r="AQ44" s="415">
        <f t="shared" si="18"/>
        <v>2024</v>
      </c>
      <c r="AR44" s="416">
        <v>55.182400000000001</v>
      </c>
      <c r="AS44" s="387" t="str">
        <f>IF(ISERROR(AR44/AR45),"",IF(AR44/AR45=0,"-",IF(AR44/AR45&gt;2,"+++",AR44/AR45-1)))</f>
        <v>+++</v>
      </c>
      <c r="AT44" s="417">
        <v>0</v>
      </c>
      <c r="AU44" s="382" t="str">
        <f>IF(ISERROR(AT44/AT45),"",IF(AT44/AT45=0,"-",IF(AT44/AT45&gt;2,"+++",AT44/AT45-1)))</f>
        <v/>
      </c>
      <c r="AV44" s="417">
        <v>0</v>
      </c>
      <c r="AW44" s="382" t="str">
        <f>IF(ISERROR(AV44/AV45),"",IF(AV44/AV45=0,"-",IF(AV44/AV45&gt;2,"+++",AV44/AV45-1)))</f>
        <v/>
      </c>
      <c r="AX44" s="417">
        <v>0</v>
      </c>
      <c r="AY44" s="382" t="str">
        <f>IF(ISERROR(AX44/AX45),"",IF(AX44/AX45=0,"-",IF(AX44/AX45&gt;2,"+++",AX44/AX45-1)))</f>
        <v/>
      </c>
      <c r="AZ44" s="417">
        <v>0</v>
      </c>
      <c r="BA44" s="382" t="str">
        <f>IF(ISERROR(AZ44/AZ45),"",IF(AZ44/AZ45=0,"-",IF(AZ44/AZ45&gt;2,"+++",AZ44/AZ45-1)))</f>
        <v/>
      </c>
      <c r="BB44" s="417">
        <v>0</v>
      </c>
      <c r="BC44" s="382" t="str">
        <f>IF(ISERROR(BB44/BB45),"",IF(BB44/BB45=0,"-",IF(BB44/BB45&gt;2,"+++",BB44/BB45-1)))</f>
        <v/>
      </c>
      <c r="BD44" s="417">
        <v>0</v>
      </c>
      <c r="BE44" s="382" t="str">
        <f>IF(ISERROR(BD44/BD45),"",IF(BD44/BD45=0,"-",IF(BD44/BD45&gt;2,"+++",BD44/BD45-1)))</f>
        <v/>
      </c>
      <c r="BF44" s="417">
        <v>0</v>
      </c>
      <c r="BG44" s="382" t="str">
        <f>IF(ISERROR(BF44/BF45),"",IF(BF44/BF45=0,"-",IF(BF44/BF45&gt;2,"+++",BF44/BF45-1)))</f>
        <v/>
      </c>
      <c r="BH44" s="417">
        <v>0</v>
      </c>
      <c r="BI44" s="382" t="str">
        <f>IF(ISERROR(BH44/BH45),"",IF(BH44/BH45=0,"-",IF(BH44/BH45&gt;2,"+++",BH44/BH45-1)))</f>
        <v/>
      </c>
      <c r="BJ44" s="417">
        <v>0</v>
      </c>
      <c r="BK44" s="382" t="str">
        <f>IF(ISERROR(BJ44/BJ45),"",IF(BJ44/BJ45=0,"-",IF(BJ44/BJ45&gt;2,"+++",BJ44/BJ45-1)))</f>
        <v/>
      </c>
      <c r="BL44" s="417">
        <v>0</v>
      </c>
      <c r="BM44" s="382" t="str">
        <f t="shared" ref="BM44" si="43">IF(ISERROR(BL44/BL45),"",IF(BL44/BL45=0,"-",IF(BL44/BL45&gt;2,"+++",BL44/BL45-1)))</f>
        <v/>
      </c>
      <c r="BN44" s="416">
        <f t="shared" si="21"/>
        <v>0</v>
      </c>
      <c r="BO44" s="384" t="str">
        <f>IF(ISERROR(BN44/BN45),"",IF(BN44/BN45=0,"-",IF(BN44/BN45&gt;2,"+++",BN44/BN45-1)))</f>
        <v/>
      </c>
      <c r="BP44" s="416">
        <v>55.182400000000001</v>
      </c>
      <c r="BQ44" s="384" t="str">
        <f>IF(ISERROR(BP44/BP45),"",IF(BP44/BP45=0,"-",IF(BP44/BP45&gt;2,"+++",BP44/BP45-1)))</f>
        <v>+++</v>
      </c>
      <c r="BR44" s="418"/>
      <c r="BS44" s="419"/>
      <c r="BT44" s="390"/>
      <c r="CI44" s="394"/>
      <c r="CJ44" s="394"/>
      <c r="CO44" s="451">
        <f>CO45/CO46-1</f>
        <v>-0.17183770883054894</v>
      </c>
      <c r="CP44" s="451">
        <f>CP45/CP46-1</f>
        <v>-0.18200836820083677</v>
      </c>
    </row>
    <row r="45" spans="1:94" ht="17.100000000000001" hidden="1" customHeight="1" outlineLevel="1">
      <c r="A45" s="411"/>
      <c r="B45" s="420"/>
      <c r="C45" s="421"/>
      <c r="D45" s="422" t="s">
        <v>128</v>
      </c>
      <c r="E45" s="423">
        <f>E44-1</f>
        <v>2023</v>
      </c>
      <c r="F45" s="424">
        <v>398.31740000000002</v>
      </c>
      <c r="G45" s="439"/>
      <c r="H45" s="426">
        <v>0</v>
      </c>
      <c r="I45" s="439"/>
      <c r="J45" s="426">
        <v>6.4363000000000001</v>
      </c>
      <c r="K45" s="439"/>
      <c r="L45" s="426">
        <v>0</v>
      </c>
      <c r="M45" s="439"/>
      <c r="N45" s="426">
        <v>0</v>
      </c>
      <c r="O45" s="439"/>
      <c r="P45" s="426">
        <v>0</v>
      </c>
      <c r="Q45" s="439"/>
      <c r="R45" s="426">
        <v>0</v>
      </c>
      <c r="S45" s="439"/>
      <c r="T45" s="426">
        <v>0</v>
      </c>
      <c r="U45" s="439"/>
      <c r="V45" s="426">
        <v>59.740200000000002</v>
      </c>
      <c r="W45" s="439"/>
      <c r="X45" s="426">
        <v>65.535600000000002</v>
      </c>
      <c r="Y45" s="439"/>
      <c r="Z45" s="426">
        <v>36.364899999999999</v>
      </c>
      <c r="AA45" s="439"/>
      <c r="AB45" s="426">
        <v>0</v>
      </c>
      <c r="AC45" s="439"/>
      <c r="AD45" s="426"/>
      <c r="AE45" s="439"/>
      <c r="AF45" s="424">
        <f t="shared" si="27"/>
        <v>175.57669999999996</v>
      </c>
      <c r="AG45" s="440"/>
      <c r="AH45" s="424">
        <v>741.97109999999998</v>
      </c>
      <c r="AI45" s="440"/>
      <c r="AJ45" s="424"/>
      <c r="AK45" s="440"/>
      <c r="AL45" s="386"/>
      <c r="AM45" s="411"/>
      <c r="AN45" s="420"/>
      <c r="AO45" s="421"/>
      <c r="AP45" s="422" t="s">
        <v>128</v>
      </c>
      <c r="AQ45" s="423">
        <f t="shared" si="20"/>
        <v>2023</v>
      </c>
      <c r="AR45" s="424">
        <v>7.8000000000000005E-3</v>
      </c>
      <c r="AS45" s="441"/>
      <c r="AT45" s="426">
        <v>0</v>
      </c>
      <c r="AU45" s="439"/>
      <c r="AV45" s="426">
        <v>0</v>
      </c>
      <c r="AW45" s="439"/>
      <c r="AX45" s="426">
        <v>0</v>
      </c>
      <c r="AY45" s="439"/>
      <c r="AZ45" s="426">
        <v>0</v>
      </c>
      <c r="BA45" s="439"/>
      <c r="BB45" s="426">
        <v>0</v>
      </c>
      <c r="BC45" s="439"/>
      <c r="BD45" s="426">
        <v>0</v>
      </c>
      <c r="BE45" s="439"/>
      <c r="BF45" s="426">
        <v>0</v>
      </c>
      <c r="BG45" s="439"/>
      <c r="BH45" s="426">
        <v>0</v>
      </c>
      <c r="BI45" s="439"/>
      <c r="BJ45" s="426">
        <v>0</v>
      </c>
      <c r="BK45" s="439"/>
      <c r="BL45" s="426">
        <v>0</v>
      </c>
      <c r="BM45" s="439"/>
      <c r="BN45" s="424">
        <f t="shared" si="21"/>
        <v>0</v>
      </c>
      <c r="BO45" s="440"/>
      <c r="BP45" s="424">
        <v>7.8000000000000005E-3</v>
      </c>
      <c r="BQ45" s="440"/>
      <c r="BR45" s="429"/>
      <c r="BS45" s="442"/>
      <c r="BT45" s="390"/>
      <c r="CI45" s="394"/>
      <c r="CJ45" s="394"/>
      <c r="CO45" s="251">
        <v>347</v>
      </c>
      <c r="CP45" s="251">
        <v>391</v>
      </c>
    </row>
    <row r="46" spans="1:94" ht="17.100000000000001" hidden="1" customHeight="1" outlineLevel="1">
      <c r="A46" s="411"/>
      <c r="B46" s="412" t="s">
        <v>129</v>
      </c>
      <c r="C46" s="413" t="s">
        <v>130</v>
      </c>
      <c r="D46" s="450" t="s">
        <v>131</v>
      </c>
      <c r="E46" s="415">
        <f>$R$5</f>
        <v>2024</v>
      </c>
      <c r="F46" s="416">
        <v>14553.986199999999</v>
      </c>
      <c r="G46" s="382">
        <f>IF(ISERROR(F46/F47),"",IF(F46/F47=0,"-",IF(F46/F47&gt;2,"+++",F46/F47-1)))</f>
        <v>-8.4376376047595514E-2</v>
      </c>
      <c r="H46" s="417">
        <v>217.76170000000002</v>
      </c>
      <c r="I46" s="382" t="str">
        <f>IF(ISERROR(H46/H47),"",IF(H46/H47=0,"-",IF(H46/H47&gt;2,"+++",H46/H47-1)))</f>
        <v>+++</v>
      </c>
      <c r="J46" s="417">
        <v>553.10710000000006</v>
      </c>
      <c r="K46" s="382" t="str">
        <f>IF(ISERROR(J46/J47),"",IF(J46/J47=0,"-",IF(J46/J47&gt;2,"+++",J46/J47-1)))</f>
        <v>+++</v>
      </c>
      <c r="L46" s="417">
        <v>731.68550000000005</v>
      </c>
      <c r="M46" s="382">
        <f>IF(ISERROR(L46/L47),"",IF(L46/L47=0,"-",IF(L46/L47&gt;2,"+++",L46/L47-1)))</f>
        <v>-0.23803135140843068</v>
      </c>
      <c r="N46" s="417">
        <v>892.09510000000012</v>
      </c>
      <c r="O46" s="382">
        <f>IF(ISERROR(N46/N47),"",IF(N46/N47=0,"-",IF(N46/N47&gt;2,"+++",N46/N47-1)))</f>
        <v>0.73010470478193024</v>
      </c>
      <c r="P46" s="417">
        <v>73.083400000000012</v>
      </c>
      <c r="Q46" s="382" t="str">
        <f>IF(ISERROR(P46/P47),"",IF(P46/P47=0,"-",IF(P46/P47&gt;2,"+++",P46/P47-1)))</f>
        <v>+++</v>
      </c>
      <c r="R46" s="417">
        <v>23.275199999999998</v>
      </c>
      <c r="S46" s="382">
        <f>IF(ISERROR(R46/R47),"",IF(R46/R47=0,"-",IF(R46/R47&gt;2,"+++",R46/R47-1)))</f>
        <v>-0.66208028990430901</v>
      </c>
      <c r="T46" s="417">
        <v>59.907900000000005</v>
      </c>
      <c r="U46" s="382">
        <f>IF(ISERROR(T46/T47),"",IF(T46/T47=0,"-",IF(T46/T47&gt;2,"+++",T46/T47-1)))</f>
        <v>-0.35087052062204194</v>
      </c>
      <c r="V46" s="417">
        <v>1082.4333000000001</v>
      </c>
      <c r="W46" s="382">
        <f>IF(ISERROR(V46/V47),"",IF(V46/V47=0,"-",IF(V46/V47&gt;2,"+++",V46/V47-1)))</f>
        <v>0.53931379490753684</v>
      </c>
      <c r="X46" s="417">
        <v>1598.3305</v>
      </c>
      <c r="Y46" s="382" t="str">
        <f>IF(ISERROR(X46/X47),"",IF(X46/X47=0,"-",IF(X46/X47&gt;2,"+++",X46/X47-1)))</f>
        <v>+++</v>
      </c>
      <c r="Z46" s="417">
        <v>33.104500000000002</v>
      </c>
      <c r="AA46" s="382">
        <f>IF(ISERROR(Z46/Z47),"",IF(Z46/Z47=0,"-",IF(Z46/Z47&gt;2,"+++",Z46/Z47-1)))</f>
        <v>-0.9376597369786821</v>
      </c>
      <c r="AB46" s="417">
        <v>0</v>
      </c>
      <c r="AC46" s="382" t="str">
        <f>IF(ISERROR(AB46/AB47),"",IF(AB46/AB47=0,"-",IF(AB46/AB47&gt;2,"+++",AB46/AB47-1)))</f>
        <v/>
      </c>
      <c r="AD46" s="417"/>
      <c r="AE46" s="382"/>
      <c r="AF46" s="416">
        <f t="shared" si="27"/>
        <v>7924.1318000000028</v>
      </c>
      <c r="AG46" s="384">
        <f>IF(ISERROR(AF46/AF47),"",IF(AF46/AF47=0,"-",IF(AF46/AF47&gt;2,"+++",AF46/AF47-1)))</f>
        <v>0.29525481548818666</v>
      </c>
      <c r="AH46" s="416">
        <v>27742.9022</v>
      </c>
      <c r="AI46" s="384">
        <f>IF(ISERROR(AH46/AH47),"",IF(AH46/AH47=0,"-",IF(AH46/AH47&gt;2,"+++",AH46/AH47-1)))</f>
        <v>8.0607399084349218E-2</v>
      </c>
      <c r="AJ46" s="416"/>
      <c r="AK46" s="384"/>
      <c r="AL46" s="386"/>
      <c r="AM46" s="411"/>
      <c r="AN46" s="412" t="s">
        <v>129</v>
      </c>
      <c r="AO46" s="413" t="s">
        <v>130</v>
      </c>
      <c r="AP46" s="450" t="s">
        <v>131</v>
      </c>
      <c r="AQ46" s="415">
        <f t="shared" si="18"/>
        <v>2024</v>
      </c>
      <c r="AR46" s="416">
        <v>2386.8168999999998</v>
      </c>
      <c r="AS46" s="387">
        <f>IF(ISERROR(AR46/AR47),"",IF(AR46/AR47=0,"-",IF(AR46/AR47&gt;2,"+++",AR46/AR47-1)))</f>
        <v>-0.26264005121322165</v>
      </c>
      <c r="AT46" s="417">
        <v>7871.6260999999995</v>
      </c>
      <c r="AU46" s="382">
        <f>IF(ISERROR(AT46/AT47),"",IF(AT46/AT47=0,"-",IF(AT46/AT47&gt;2,"+++",AT46/AT47-1)))</f>
        <v>-0.13643101713247796</v>
      </c>
      <c r="AV46" s="417">
        <v>735.2813000000001</v>
      </c>
      <c r="AW46" s="382">
        <f>IF(ISERROR(AV46/AV47),"",IF(AV46/AV47=0,"-",IF(AV46/AV47&gt;2,"+++",AV46/AV47-1)))</f>
        <v>-0.10730897377014503</v>
      </c>
      <c r="AX46" s="417">
        <v>2750.9092000000001</v>
      </c>
      <c r="AY46" s="382">
        <f>IF(ISERROR(AX46/AX47),"",IF(AX46/AX47=0,"-",IF(AX46/AX47&gt;2,"+++",AX46/AX47-1)))</f>
        <v>0.87375003431234943</v>
      </c>
      <c r="AZ46" s="417">
        <v>143.57850000000002</v>
      </c>
      <c r="BA46" s="382" t="str">
        <f>IF(ISERROR(AZ46/AZ47),"",IF(AZ46/AZ47=0,"-",IF(AZ46/AZ47&gt;2,"+++",AZ46/AZ47-1)))</f>
        <v>+++</v>
      </c>
      <c r="BB46" s="417">
        <v>43.953000000000003</v>
      </c>
      <c r="BC46" s="382">
        <f>IF(ISERROR(BB46/BB47),"",IF(BB46/BB47=0,"-",IF(BB46/BB47&gt;2,"+++",BB46/BB47-1)))</f>
        <v>9.1948454607111874E-2</v>
      </c>
      <c r="BD46" s="417">
        <v>325.47840000000002</v>
      </c>
      <c r="BE46" s="382">
        <f>IF(ISERROR(BD46/BD47),"",IF(BD46/BD47=0,"-",IF(BD46/BD47&gt;2,"+++",BD46/BD47-1)))</f>
        <v>-0.59476559275534724</v>
      </c>
      <c r="BF46" s="417">
        <v>665.14369999999997</v>
      </c>
      <c r="BG46" s="382">
        <f>IF(ISERROR(BF46/BF47),"",IF(BF46/BF47=0,"-",IF(BF46/BF47&gt;2,"+++",BF46/BF47-1)))</f>
        <v>0.67520340509126608</v>
      </c>
      <c r="BH46" s="417">
        <v>739.96780000000001</v>
      </c>
      <c r="BI46" s="382" t="str">
        <f>IF(ISERROR(BH46/BH47),"",IF(BH46/BH47=0,"-",IF(BH46/BH47&gt;2,"+++",BH46/BH47-1)))</f>
        <v>+++</v>
      </c>
      <c r="BJ46" s="417">
        <v>6.6040000000000001</v>
      </c>
      <c r="BK46" s="382">
        <f>IF(ISERROR(BJ46/BJ47),"",IF(BJ46/BJ47=0,"-",IF(BJ46/BJ47&gt;2,"+++",BJ46/BJ47-1)))</f>
        <v>-0.47357512953367886</v>
      </c>
      <c r="BL46" s="417">
        <v>358.12400000000002</v>
      </c>
      <c r="BM46" s="382">
        <f t="shared" ref="BM46" si="44">IF(ISERROR(BL46/BL47),"",IF(BL46/BL47=0,"-",IF(BL46/BL47&gt;2,"+++",BL46/BL47-1)))</f>
        <v>0.18886400220959176</v>
      </c>
      <c r="BN46" s="416">
        <f t="shared" si="21"/>
        <v>49.650900000000547</v>
      </c>
      <c r="BO46" s="384">
        <f>IF(ISERROR(BN46/BN47),"",IF(BN46/BN47=0,"-",IF(BN46/BN47&gt;2,"+++",BN46/BN47-1)))</f>
        <v>-0.21754896336962382</v>
      </c>
      <c r="BP46" s="416">
        <v>16077.1338</v>
      </c>
      <c r="BQ46" s="384">
        <f>IF(ISERROR(BP46/BP47),"",IF(BP46/BP47=0,"-",IF(BP46/BP47&gt;2,"+++",BP46/BP47-1)))</f>
        <v>-1.3852052283034988E-2</v>
      </c>
      <c r="BR46" s="418"/>
      <c r="BS46" s="419"/>
      <c r="BT46" s="390"/>
      <c r="CI46" s="394"/>
      <c r="CJ46" s="394"/>
      <c r="CO46" s="251">
        <v>419</v>
      </c>
      <c r="CP46" s="251">
        <v>478</v>
      </c>
    </row>
    <row r="47" spans="1:94" ht="17.100000000000001" hidden="1" customHeight="1" outlineLevel="1" thickBot="1">
      <c r="A47" s="411"/>
      <c r="B47" s="452"/>
      <c r="C47" s="453"/>
      <c r="D47" s="422" t="s">
        <v>131</v>
      </c>
      <c r="E47" s="454">
        <f>E46-1</f>
        <v>2023</v>
      </c>
      <c r="F47" s="444">
        <v>15895.162400000001</v>
      </c>
      <c r="G47" s="395"/>
      <c r="H47" s="445">
        <v>35.268999999999998</v>
      </c>
      <c r="I47" s="395"/>
      <c r="J47" s="445">
        <v>255.84000000000003</v>
      </c>
      <c r="K47" s="395"/>
      <c r="L47" s="445">
        <v>960.25670000000002</v>
      </c>
      <c r="M47" s="395"/>
      <c r="N47" s="445">
        <v>515.63070000000005</v>
      </c>
      <c r="O47" s="395"/>
      <c r="P47" s="445">
        <v>2.7469000000000001</v>
      </c>
      <c r="Q47" s="395"/>
      <c r="R47" s="445">
        <v>68.877900000000011</v>
      </c>
      <c r="S47" s="395"/>
      <c r="T47" s="445">
        <v>92.289600000000007</v>
      </c>
      <c r="U47" s="395"/>
      <c r="V47" s="445">
        <v>703.19209999999998</v>
      </c>
      <c r="W47" s="395"/>
      <c r="X47" s="445">
        <v>495.32210000000003</v>
      </c>
      <c r="Y47" s="395"/>
      <c r="Z47" s="445">
        <v>531.02919999999995</v>
      </c>
      <c r="AA47" s="395"/>
      <c r="AB47" s="445">
        <v>0</v>
      </c>
      <c r="AC47" s="395"/>
      <c r="AD47" s="445"/>
      <c r="AE47" s="395"/>
      <c r="AF47" s="444">
        <f t="shared" si="27"/>
        <v>6117.8168999999943</v>
      </c>
      <c r="AG47" s="396"/>
      <c r="AH47" s="444">
        <v>25673.433499999999</v>
      </c>
      <c r="AI47" s="396"/>
      <c r="AJ47" s="444"/>
      <c r="AK47" s="396"/>
      <c r="AL47" s="386"/>
      <c r="AM47" s="411"/>
      <c r="AN47" s="452"/>
      <c r="AO47" s="453"/>
      <c r="AP47" s="422" t="s">
        <v>131</v>
      </c>
      <c r="AQ47" s="454">
        <f t="shared" si="20"/>
        <v>2023</v>
      </c>
      <c r="AR47" s="444">
        <v>3236.9766</v>
      </c>
      <c r="AS47" s="397"/>
      <c r="AT47" s="445">
        <v>9115.2256000000016</v>
      </c>
      <c r="AU47" s="395"/>
      <c r="AV47" s="445">
        <v>823.66830000000004</v>
      </c>
      <c r="AW47" s="395"/>
      <c r="AX47" s="445">
        <v>1468.1303</v>
      </c>
      <c r="AY47" s="395"/>
      <c r="AZ47" s="445">
        <v>10.6145</v>
      </c>
      <c r="BA47" s="395"/>
      <c r="BB47" s="445">
        <v>40.251899999999999</v>
      </c>
      <c r="BC47" s="395"/>
      <c r="BD47" s="445">
        <v>803.18550000000005</v>
      </c>
      <c r="BE47" s="395"/>
      <c r="BF47" s="445">
        <v>397.05250000000001</v>
      </c>
      <c r="BG47" s="395"/>
      <c r="BH47" s="445">
        <v>30.625399999999999</v>
      </c>
      <c r="BI47" s="395"/>
      <c r="BJ47" s="445">
        <v>12.545000000000002</v>
      </c>
      <c r="BK47" s="395"/>
      <c r="BL47" s="445">
        <v>301.23210000000006</v>
      </c>
      <c r="BM47" s="395"/>
      <c r="BN47" s="444">
        <f t="shared" si="21"/>
        <v>63.455599999997503</v>
      </c>
      <c r="BO47" s="396"/>
      <c r="BP47" s="444">
        <v>16302.963299999999</v>
      </c>
      <c r="BQ47" s="396"/>
      <c r="BR47" s="446"/>
      <c r="BS47" s="398"/>
      <c r="BT47" s="390"/>
      <c r="CI47" s="394"/>
      <c r="CJ47" s="394"/>
    </row>
    <row r="48" spans="1:94" ht="17.100000000000001" customHeight="1" collapsed="1">
      <c r="A48" s="447" t="s">
        <v>132</v>
      </c>
      <c r="B48" s="399" t="s">
        <v>133</v>
      </c>
      <c r="C48" s="399"/>
      <c r="D48" s="400" t="s">
        <v>132</v>
      </c>
      <c r="E48" s="401">
        <f>$R$5</f>
        <v>2024</v>
      </c>
      <c r="F48" s="381">
        <v>3134.9849999999997</v>
      </c>
      <c r="G48" s="382">
        <f>IF(ISERROR(F48/F49),"",IF(F48/F49=0,"-",IF(F48/F49&gt;2,"+++",F48/F49-1)))</f>
        <v>9.1305646411101282E-2</v>
      </c>
      <c r="H48" s="383">
        <v>7.6369999999999996</v>
      </c>
      <c r="I48" s="382">
        <f>IF(ISERROR(H48/H49),"",IF(H48/H49=0,"-",IF(H48/H49&gt;2,"+++",H48/H49-1)))</f>
        <v>0.57789256198347094</v>
      </c>
      <c r="J48" s="383">
        <v>321.62200000000001</v>
      </c>
      <c r="K48" s="382">
        <f>IF(ISERROR(J48/J49),"",IF(J48/J49=0,"-",IF(J48/J49&gt;2,"+++",J48/J49-1)))</f>
        <v>5.2414235415767063E-2</v>
      </c>
      <c r="L48" s="383">
        <v>118.60899999999999</v>
      </c>
      <c r="M48" s="382">
        <f>IF(ISERROR(L48/L49),"",IF(L48/L49=0,"-",IF(L48/L49&gt;2,"+++",L48/L49-1)))</f>
        <v>0.92769263274228408</v>
      </c>
      <c r="N48" s="383">
        <v>4079.6729999999998</v>
      </c>
      <c r="O48" s="382">
        <f>IF(ISERROR(N48/N49),"",IF(N48/N49=0,"-",IF(N48/N49&gt;2,"+++",N48/N49-1)))</f>
        <v>0.22300274837939127</v>
      </c>
      <c r="P48" s="383">
        <v>24.814</v>
      </c>
      <c r="Q48" s="382" t="str">
        <f>IF(ISERROR(P48/P49),"",IF(P48/P49=0,"-",IF(P48/P49&gt;2,"+++",P48/P49-1)))</f>
        <v/>
      </c>
      <c r="R48" s="383">
        <v>4562.4710000000005</v>
      </c>
      <c r="S48" s="382">
        <f>IF(ISERROR(R48/R49),"",IF(R48/R49=0,"-",IF(R48/R49&gt;2,"+++",R48/R49-1)))</f>
        <v>-4.268026051851892E-2</v>
      </c>
      <c r="T48" s="383">
        <v>0.35499999999999998</v>
      </c>
      <c r="U48" s="382">
        <f>IF(ISERROR(T48/T49),"",IF(T48/T49=0,"-",IF(T48/T49&gt;2,"+++",T48/T49-1)))</f>
        <v>-0.29841897233201586</v>
      </c>
      <c r="V48" s="383">
        <v>2432.2249999999995</v>
      </c>
      <c r="W48" s="382">
        <f>IF(ISERROR(V48/V49),"",IF(V48/V49=0,"-",IF(V48/V49&gt;2,"+++",V48/V49-1)))</f>
        <v>-6.9665366792191818E-2</v>
      </c>
      <c r="X48" s="383">
        <v>984.29899999999998</v>
      </c>
      <c r="Y48" s="382" t="str">
        <f>IF(ISERROR(X48/X49),"",IF(X48/X49=0,"-",IF(X48/X49&gt;2,"+++",X48/X49-1)))</f>
        <v>+++</v>
      </c>
      <c r="Z48" s="383">
        <v>84.922999999999973</v>
      </c>
      <c r="AA48" s="382">
        <f>IF(ISERROR(Z48/Z49),"",IF(Z48/Z49=0,"-",IF(Z48/Z49&gt;2,"+++",Z48/Z49-1)))</f>
        <v>0.51510231753224711</v>
      </c>
      <c r="AB48" s="383">
        <v>0</v>
      </c>
      <c r="AC48" s="382" t="str">
        <f>IF(ISERROR(AB48/AB49),"",IF(AB48/AB49=0,"-",IF(AB48/AB49&gt;2,"+++",AB48/AB49-1)))</f>
        <v/>
      </c>
      <c r="AD48" s="383"/>
      <c r="AE48" s="382"/>
      <c r="AF48" s="381">
        <f t="shared" si="27"/>
        <v>10609.911000000007</v>
      </c>
      <c r="AG48" s="384">
        <f>IF(ISERROR(AF48/AF49),"",IF(AF48/AF49=0,"-",IF(AF48/AF49&gt;2,"+++",AF48/AF49-1)))</f>
        <v>0.22638180926470541</v>
      </c>
      <c r="AH48" s="381">
        <v>26361.524000000001</v>
      </c>
      <c r="AI48" s="384">
        <f>IF(ISERROR(AH48/AH49),"",IF(AH48/AH49=0,"-",IF(AH48/AH49&gt;2,"+++",AH48/AH49-1)))</f>
        <v>0.13819761197839675</v>
      </c>
      <c r="AJ48" s="381"/>
      <c r="AK48" s="385"/>
      <c r="AL48" s="386"/>
      <c r="AM48" s="447" t="s">
        <v>132</v>
      </c>
      <c r="AN48" s="399" t="s">
        <v>133</v>
      </c>
      <c r="AO48" s="399"/>
      <c r="AP48" s="400" t="s">
        <v>132</v>
      </c>
      <c r="AQ48" s="401">
        <f t="shared" si="18"/>
        <v>2024</v>
      </c>
      <c r="AR48" s="381">
        <v>1421.0649999999998</v>
      </c>
      <c r="AS48" s="387">
        <f>IF(ISERROR(AR48/AR49),"",IF(AR48/AR49=0,"-",IF(AR48/AR49&gt;2,"+++",AR48/AR49-1)))</f>
        <v>-8.3082714286544124E-2</v>
      </c>
      <c r="AT48" s="383">
        <v>0</v>
      </c>
      <c r="AU48" s="382" t="str">
        <f>IF(ISERROR(AT48/AT49),"",IF(AT48/AT49=0,"-",IF(AT48/AT49&gt;2,"+++",AT48/AT49-1)))</f>
        <v/>
      </c>
      <c r="AV48" s="383">
        <v>20.218</v>
      </c>
      <c r="AW48" s="382" t="str">
        <f>IF(ISERROR(AV48/AV49),"",IF(AV48/AV49=0,"-",IF(AV48/AV49&gt;2,"+++",AV48/AV49-1)))</f>
        <v>+++</v>
      </c>
      <c r="AX48" s="383">
        <v>63.507999999999996</v>
      </c>
      <c r="AY48" s="382" t="str">
        <f>IF(ISERROR(AX48/AX49),"",IF(AX48/AX49=0,"-",IF(AX48/AX49&gt;2,"+++",AX48/AX49-1)))</f>
        <v/>
      </c>
      <c r="AZ48" s="383">
        <v>1.6930000000000001</v>
      </c>
      <c r="BA48" s="382">
        <f>IF(ISERROR(AZ48/AZ49),"",IF(AZ48/AZ49=0,"-",IF(AZ48/AZ49&gt;2,"+++",AZ48/AZ49-1)))</f>
        <v>-9.271168274383712E-2</v>
      </c>
      <c r="BB48" s="383">
        <v>5.3890000000000002</v>
      </c>
      <c r="BC48" s="382" t="str">
        <f>IF(ISERROR(BB48/BB49),"",IF(BB48/BB49=0,"-",IF(BB48/BB49&gt;2,"+++",BB48/BB49-1)))</f>
        <v>+++</v>
      </c>
      <c r="BD48" s="383">
        <v>0</v>
      </c>
      <c r="BE48" s="382" t="str">
        <f>IF(ISERROR(BD48/BD49),"",IF(BD48/BD49=0,"-",IF(BD48/BD49&gt;2,"+++",BD48/BD49-1)))</f>
        <v/>
      </c>
      <c r="BF48" s="383">
        <v>0</v>
      </c>
      <c r="BG48" s="382" t="str">
        <f>IF(ISERROR(BF48/BF49),"",IF(BF48/BF49=0,"-",IF(BF48/BF49&gt;2,"+++",BF48/BF49-1)))</f>
        <v/>
      </c>
      <c r="BH48" s="383">
        <v>0</v>
      </c>
      <c r="BI48" s="382" t="str">
        <f>IF(ISERROR(BH48/BH49),"",IF(BH48/BH49=0,"-",IF(BH48/BH49&gt;2,"+++",BH48/BH49-1)))</f>
        <v/>
      </c>
      <c r="BJ48" s="383">
        <v>203.339</v>
      </c>
      <c r="BK48" s="382">
        <f>IF(ISERROR(BJ48/BJ49),"",IF(BJ48/BJ49=0,"-",IF(BJ48/BJ49&gt;2,"+++",BJ48/BJ49-1)))</f>
        <v>4.6914177740478902E-2</v>
      </c>
      <c r="BL48" s="383">
        <v>51.436</v>
      </c>
      <c r="BM48" s="382">
        <f t="shared" ref="BM48" si="45">IF(ISERROR(BL48/BL49),"",IF(BL48/BL49=0,"-",IF(BL48/BL49&gt;2,"+++",BL48/BL49-1)))</f>
        <v>-0.23693384960018982</v>
      </c>
      <c r="BN48" s="381">
        <f t="shared" si="21"/>
        <v>124.20500000000038</v>
      </c>
      <c r="BO48" s="384">
        <f>IF(ISERROR(BN48/BN49),"",IF(BN48/BN49=0,"-",IF(BN48/BN49&gt;2,"+++",BN48/BN49-1)))</f>
        <v>-4.5692728502054858E-2</v>
      </c>
      <c r="BP48" s="381">
        <v>1890.8530000000001</v>
      </c>
      <c r="BQ48" s="384">
        <f>IF(ISERROR(BP48/BP49),"",IF(BP48/BP49=0,"-",IF(BP48/BP49&gt;2,"+++",BP48/BP49-1)))</f>
        <v>-3.064844971155567E-2</v>
      </c>
      <c r="BR48" s="388"/>
      <c r="BS48" s="389"/>
      <c r="BT48" s="390"/>
      <c r="CI48" s="394"/>
      <c r="CJ48" s="394"/>
    </row>
    <row r="49" spans="1:88" ht="17.100000000000001" customHeight="1" thickBot="1">
      <c r="A49" s="448"/>
      <c r="B49" s="455"/>
      <c r="C49" s="455"/>
      <c r="D49" s="367" t="s">
        <v>132</v>
      </c>
      <c r="E49" s="368">
        <f>E48-1</f>
        <v>2023</v>
      </c>
      <c r="F49" s="369">
        <v>2872.6920000000005</v>
      </c>
      <c r="G49" s="395"/>
      <c r="H49" s="371">
        <v>4.84</v>
      </c>
      <c r="I49" s="395"/>
      <c r="J49" s="371">
        <v>305.60399999999993</v>
      </c>
      <c r="K49" s="395"/>
      <c r="L49" s="371">
        <v>61.528999999999996</v>
      </c>
      <c r="M49" s="395"/>
      <c r="N49" s="371">
        <v>3335.7840000000006</v>
      </c>
      <c r="O49" s="395"/>
      <c r="P49" s="371">
        <v>0</v>
      </c>
      <c r="Q49" s="395"/>
      <c r="R49" s="371">
        <v>4765.8799999999992</v>
      </c>
      <c r="S49" s="395"/>
      <c r="T49" s="371">
        <v>0.50600000000000001</v>
      </c>
      <c r="U49" s="395"/>
      <c r="V49" s="371">
        <v>2614.355</v>
      </c>
      <c r="W49" s="395"/>
      <c r="X49" s="371">
        <v>492.12799999999999</v>
      </c>
      <c r="Y49" s="395"/>
      <c r="Z49" s="371">
        <v>56.050999999999995</v>
      </c>
      <c r="AA49" s="395"/>
      <c r="AB49" s="371">
        <v>0</v>
      </c>
      <c r="AC49" s="395"/>
      <c r="AD49" s="371"/>
      <c r="AE49" s="395"/>
      <c r="AF49" s="369">
        <f t="shared" si="27"/>
        <v>8651.393</v>
      </c>
      <c r="AG49" s="396"/>
      <c r="AH49" s="369">
        <v>23160.762000000002</v>
      </c>
      <c r="AI49" s="396"/>
      <c r="AJ49" s="369"/>
      <c r="AK49" s="396"/>
      <c r="AL49" s="386"/>
      <c r="AM49" s="448"/>
      <c r="AN49" s="455"/>
      <c r="AO49" s="455"/>
      <c r="AP49" s="367" t="s">
        <v>132</v>
      </c>
      <c r="AQ49" s="368">
        <f t="shared" si="20"/>
        <v>2023</v>
      </c>
      <c r="AR49" s="369">
        <v>1549.8290000000002</v>
      </c>
      <c r="AS49" s="397"/>
      <c r="AT49" s="371">
        <v>0</v>
      </c>
      <c r="AU49" s="395"/>
      <c r="AV49" s="371">
        <v>7.085</v>
      </c>
      <c r="AW49" s="395"/>
      <c r="AX49" s="371">
        <v>0</v>
      </c>
      <c r="AY49" s="395"/>
      <c r="AZ49" s="371">
        <v>1.8660000000000001</v>
      </c>
      <c r="BA49" s="395"/>
      <c r="BB49" s="371">
        <v>7.0999999999999994E-2</v>
      </c>
      <c r="BC49" s="395"/>
      <c r="BD49" s="371">
        <v>0</v>
      </c>
      <c r="BE49" s="395"/>
      <c r="BF49" s="371">
        <v>0</v>
      </c>
      <c r="BG49" s="395"/>
      <c r="BH49" s="371">
        <v>0</v>
      </c>
      <c r="BI49" s="395"/>
      <c r="BJ49" s="371">
        <v>194.227</v>
      </c>
      <c r="BK49" s="395"/>
      <c r="BL49" s="371">
        <v>67.406999999999996</v>
      </c>
      <c r="BM49" s="395"/>
      <c r="BN49" s="369">
        <f t="shared" si="21"/>
        <v>130.15199999999982</v>
      </c>
      <c r="BO49" s="396"/>
      <c r="BP49" s="369">
        <v>1950.6369999999999</v>
      </c>
      <c r="BQ49" s="396"/>
      <c r="BR49" s="374"/>
      <c r="BS49" s="398"/>
      <c r="BT49" s="390"/>
      <c r="CI49" s="394"/>
      <c r="CJ49" s="394"/>
    </row>
    <row r="50" spans="1:88" ht="17.100000000000001" customHeight="1">
      <c r="A50" s="456" t="s">
        <v>134</v>
      </c>
      <c r="B50" s="399" t="s">
        <v>135</v>
      </c>
      <c r="C50" s="399"/>
      <c r="D50" s="400"/>
      <c r="E50" s="401">
        <f>$R$5</f>
        <v>2024</v>
      </c>
      <c r="F50" s="402">
        <f>F52+F54</f>
        <v>66.921700000000001</v>
      </c>
      <c r="G50" s="403">
        <f>IF(ISERROR(F50/F51),"",IF(F50/F51=0,"-",IF(F50/F51&gt;2,"+++",F50/F51-1)))</f>
        <v>0.25734883122324392</v>
      </c>
      <c r="H50" s="404">
        <f>H52+H54</f>
        <v>0</v>
      </c>
      <c r="I50" s="403" t="str">
        <f>IF(ISERROR(H50/H51),"",IF(H50/H51=0,"-",IF(H50/H51&gt;2,"+++",H50/H51-1)))</f>
        <v>-</v>
      </c>
      <c r="J50" s="404">
        <f>J52+J54</f>
        <v>0</v>
      </c>
      <c r="K50" s="403" t="str">
        <f>IF(ISERROR(J50/J51),"",IF(J50/J51=0,"-",IF(J50/J51&gt;2,"+++",J50/J51-1)))</f>
        <v>-</v>
      </c>
      <c r="L50" s="404">
        <f>L52+L54</f>
        <v>0</v>
      </c>
      <c r="M50" s="403" t="str">
        <f>IF(ISERROR(L50/L51),"",IF(L50/L51=0,"-",IF(L50/L51&gt;2,"+++",L50/L51-1)))</f>
        <v/>
      </c>
      <c r="N50" s="404">
        <f>N52+N54</f>
        <v>0.10800000000000001</v>
      </c>
      <c r="O50" s="403">
        <f>IF(ISERROR(N50/N51),"",IF(N50/N51=0,"-",IF(N50/N51&gt;2,"+++",N50/N51-1)))</f>
        <v>-0.99941205867654404</v>
      </c>
      <c r="P50" s="404">
        <f>P52+P54</f>
        <v>7.3183500000000006</v>
      </c>
      <c r="Q50" s="403">
        <f>IF(ISERROR(P50/P51),"",IF(P50/P51=0,"-",IF(P50/P51&gt;2,"+++",P50/P51-1)))</f>
        <v>0.10362377850162874</v>
      </c>
      <c r="R50" s="404">
        <f>R52+R54</f>
        <v>2.4299999999999999E-2</v>
      </c>
      <c r="S50" s="403" t="str">
        <f>IF(ISERROR(R50/R51),"",IF(R50/R51=0,"-",IF(R50/R51&gt;2,"+++",R50/R51-1)))</f>
        <v/>
      </c>
      <c r="T50" s="404">
        <f>T52+T54</f>
        <v>0.9355500000000001</v>
      </c>
      <c r="U50" s="403">
        <f>IF(ISERROR(T50/T51),"",IF(T50/T51=0,"-",IF(T50/T51&gt;2,"+++",T50/T51-1)))</f>
        <v>-0.11381074168797956</v>
      </c>
      <c r="V50" s="404">
        <f>V52+V54</f>
        <v>47.583449999999999</v>
      </c>
      <c r="W50" s="403" t="str">
        <f>IF(ISERROR(V50/V51),"",IF(V50/V51=0,"-",IF(V50/V51&gt;2,"+++",V50/V51-1)))</f>
        <v>+++</v>
      </c>
      <c r="X50" s="404">
        <f>X52+X54</f>
        <v>38.018700000000003</v>
      </c>
      <c r="Y50" s="403" t="str">
        <f>IF(ISERROR(X50/X51),"",IF(X50/X51=0,"-",IF(X50/X51&gt;2,"+++",X50/X51-1)))</f>
        <v>+++</v>
      </c>
      <c r="Z50" s="404">
        <f>Z52+Z54</f>
        <v>87.698250000000016</v>
      </c>
      <c r="AA50" s="403">
        <f>IF(ISERROR(Z50/Z51),"",IF(Z50/Z51=0,"-",IF(Z50/Z51&gt;2,"+++",Z50/Z51-1)))</f>
        <v>0.20126278935498321</v>
      </c>
      <c r="AB50" s="404">
        <f>AB52+AB54</f>
        <v>0</v>
      </c>
      <c r="AC50" s="403" t="str">
        <f>IF(ISERROR(AB50/AB51),"",IF(AB50/AB51=0,"-",IF(AB50/AB51&gt;2,"+++",AB50/AB51-1)))</f>
        <v/>
      </c>
      <c r="AD50" s="404"/>
      <c r="AE50" s="403"/>
      <c r="AF50" s="402">
        <f t="shared" si="27"/>
        <v>113.16419999999998</v>
      </c>
      <c r="AG50" s="405">
        <f>IF(ISERROR(AF50/AF51),"",IF(AF50/AF51=0,"-",IF(AF50/AF51&gt;2,"+++",AF50/AF51-1)))</f>
        <v>0.45614641217219054</v>
      </c>
      <c r="AH50" s="402">
        <f>AH52+AH54</f>
        <v>361.77250000000004</v>
      </c>
      <c r="AI50" s="405">
        <f>IF(ISERROR(AH50/AH51),"",IF(AH50/AH51=0,"-",IF(AH50/AH51&gt;2,"+++",AH50/AH51-1)))</f>
        <v>-0.15529893494898783</v>
      </c>
      <c r="AJ50" s="402"/>
      <c r="AK50" s="385"/>
      <c r="AL50" s="386"/>
      <c r="AM50" s="447" t="s">
        <v>134</v>
      </c>
      <c r="AN50" s="399" t="s">
        <v>135</v>
      </c>
      <c r="AO50" s="399"/>
      <c r="AP50" s="400"/>
      <c r="AQ50" s="401">
        <f t="shared" si="18"/>
        <v>2024</v>
      </c>
      <c r="AR50" s="402">
        <f>AR52+AR54</f>
        <v>27.172800000000002</v>
      </c>
      <c r="AS50" s="406">
        <f>IF(ISERROR(AR50/AR51),"",IF(AR50/AR51=0,"-",IF(AR50/AR51&gt;2,"+++",AR50/AR51-1)))</f>
        <v>-0.60680588384676992</v>
      </c>
      <c r="AT50" s="404">
        <f>AT52+AT54</f>
        <v>0</v>
      </c>
      <c r="AU50" s="403" t="str">
        <f>IF(ISERROR(AT50/AT51),"",IF(AT50/AT51=0,"-",IF(AT50/AT51&gt;2,"+++",AT50/AT51-1)))</f>
        <v/>
      </c>
      <c r="AV50" s="404">
        <f>AV52+AV54</f>
        <v>0</v>
      </c>
      <c r="AW50" s="403" t="str">
        <f>IF(ISERROR(AV50/AV51),"",IF(AV50/AV51=0,"-",IF(AV50/AV51&gt;2,"+++",AV50/AV51-1)))</f>
        <v/>
      </c>
      <c r="AX50" s="404">
        <f>AX52+AX54</f>
        <v>0</v>
      </c>
      <c r="AY50" s="403" t="str">
        <f>IF(ISERROR(AX50/AX51),"",IF(AX50/AX51=0,"-",IF(AX50/AX51&gt;2,"+++",AX50/AX51-1)))</f>
        <v/>
      </c>
      <c r="AZ50" s="404">
        <f>AZ52+AZ54</f>
        <v>2.835E-2</v>
      </c>
      <c r="BA50" s="403" t="str">
        <f>IF(ISERROR(AZ50/AZ51),"",IF(AZ50/AZ51=0,"-",IF(AZ50/AZ51&gt;2,"+++",AZ50/AZ51-1)))</f>
        <v/>
      </c>
      <c r="BB50" s="404">
        <f>BB52+BB54</f>
        <v>0</v>
      </c>
      <c r="BC50" s="403" t="str">
        <f>IF(ISERROR(BB50/BB51),"",IF(BB50/BB51=0,"-",IF(BB50/BB51&gt;2,"+++",BB50/BB51-1)))</f>
        <v/>
      </c>
      <c r="BD50" s="404">
        <f>BD52+BD54</f>
        <v>0</v>
      </c>
      <c r="BE50" s="403" t="str">
        <f>IF(ISERROR(BD50/BD51),"",IF(BD50/BD51=0,"-",IF(BD50/BD51&gt;2,"+++",BD50/BD51-1)))</f>
        <v/>
      </c>
      <c r="BF50" s="404">
        <f>BF52+BF54</f>
        <v>0</v>
      </c>
      <c r="BG50" s="403" t="str">
        <f>IF(ISERROR(BF50/BF51),"",IF(BF50/BF51=0,"-",IF(BF50/BF51&gt;2,"+++",BF50/BF51-1)))</f>
        <v/>
      </c>
      <c r="BH50" s="404">
        <f>BH52+BH54</f>
        <v>0</v>
      </c>
      <c r="BI50" s="403" t="str">
        <f>IF(ISERROR(BH50/BH51),"",IF(BH50/BH51=0,"-",IF(BH50/BH51&gt;2,"+++",BH50/BH51-1)))</f>
        <v/>
      </c>
      <c r="BJ50" s="404">
        <f>BJ52+BJ54</f>
        <v>432.43470000000002</v>
      </c>
      <c r="BK50" s="403">
        <f>IF(ISERROR(BJ50/BJ51),"",IF(BJ50/BJ51=0,"-",IF(BJ50/BJ51&gt;2,"+++",BJ50/BJ51-1)))</f>
        <v>0.12789039475213104</v>
      </c>
      <c r="BL50" s="404">
        <f t="shared" ref="BL50:BL51" si="46">BL52+BL54</f>
        <v>0</v>
      </c>
      <c r="BM50" s="403" t="str">
        <f t="shared" ref="BM50" si="47">IF(ISERROR(BL50/BL51),"",IF(BL50/BL51=0,"-",IF(BL50/BL51&gt;2,"+++",BL50/BL51-1)))</f>
        <v/>
      </c>
      <c r="BN50" s="402">
        <f t="shared" si="21"/>
        <v>9.5559500000000526</v>
      </c>
      <c r="BO50" s="405">
        <f>IF(ISERROR(BN50/BN51),"",IF(BN50/BN51=0,"-",IF(BN50/BN51&gt;2,"+++",BN50/BN51-1)))</f>
        <v>0.37339570847525572</v>
      </c>
      <c r="BP50" s="402">
        <f t="shared" ref="BP50:BP51" si="48">BP52+BP54</f>
        <v>469.19180000000006</v>
      </c>
      <c r="BQ50" s="405">
        <f>IF(ISERROR(BP50/BP51),"",IF(BP50/BP51=0,"-",IF(BP50/BP51&gt;2,"+++",BP50/BP51-1)))</f>
        <v>2.1165171565058705E-2</v>
      </c>
      <c r="BR50" s="407"/>
      <c r="BS50" s="389"/>
      <c r="BT50" s="390"/>
      <c r="CI50" s="394"/>
      <c r="CJ50" s="394"/>
    </row>
    <row r="51" spans="1:88" ht="17.100000000000001" customHeight="1" thickBot="1">
      <c r="A51" s="456"/>
      <c r="B51" s="408"/>
      <c r="C51" s="408"/>
      <c r="D51" s="367"/>
      <c r="E51" s="368">
        <f>E50-1</f>
        <v>2023</v>
      </c>
      <c r="F51" s="369">
        <f>F53+F55</f>
        <v>53.224450000000012</v>
      </c>
      <c r="G51" s="395"/>
      <c r="H51" s="371">
        <f>H53+H55</f>
        <v>31.05</v>
      </c>
      <c r="I51" s="395"/>
      <c r="J51" s="371">
        <f>J53+J55</f>
        <v>0.19845000000000002</v>
      </c>
      <c r="K51" s="395"/>
      <c r="L51" s="371">
        <f>L53+L55</f>
        <v>0</v>
      </c>
      <c r="M51" s="395"/>
      <c r="N51" s="371">
        <f>N53+N55</f>
        <v>183.6918</v>
      </c>
      <c r="O51" s="395"/>
      <c r="P51" s="371">
        <f>P53+P55</f>
        <v>6.6312000000000006</v>
      </c>
      <c r="Q51" s="395"/>
      <c r="R51" s="371">
        <f>R53+R55</f>
        <v>0</v>
      </c>
      <c r="S51" s="395"/>
      <c r="T51" s="371">
        <f>T53+T55</f>
        <v>1.0557000000000001</v>
      </c>
      <c r="U51" s="395"/>
      <c r="V51" s="371">
        <f>V53+V55</f>
        <v>1.5201000000000002</v>
      </c>
      <c r="W51" s="395"/>
      <c r="X51" s="371">
        <f>X53+X55</f>
        <v>0.19305</v>
      </c>
      <c r="Y51" s="395"/>
      <c r="Z51" s="371">
        <f>Z53+Z55</f>
        <v>73.005049999999997</v>
      </c>
      <c r="AA51" s="395"/>
      <c r="AB51" s="371">
        <f>AB53+AB55</f>
        <v>0</v>
      </c>
      <c r="AC51" s="395"/>
      <c r="AD51" s="371"/>
      <c r="AE51" s="395"/>
      <c r="AF51" s="369">
        <f t="shared" si="27"/>
        <v>77.714850000000013</v>
      </c>
      <c r="AG51" s="396"/>
      <c r="AH51" s="369">
        <f>AH53+AH55</f>
        <v>428.28465000000006</v>
      </c>
      <c r="AI51" s="396"/>
      <c r="AJ51" s="369"/>
      <c r="AK51" s="396"/>
      <c r="AL51" s="386"/>
      <c r="AM51" s="448"/>
      <c r="AN51" s="408"/>
      <c r="AO51" s="408"/>
      <c r="AP51" s="367"/>
      <c r="AQ51" s="368">
        <f t="shared" si="20"/>
        <v>2023</v>
      </c>
      <c r="AR51" s="369">
        <f>AR53+AR55</f>
        <v>69.107849999999999</v>
      </c>
      <c r="AS51" s="397"/>
      <c r="AT51" s="371">
        <f>AT53+AT55</f>
        <v>0</v>
      </c>
      <c r="AU51" s="395"/>
      <c r="AV51" s="371">
        <f>AV53+AV55</f>
        <v>0</v>
      </c>
      <c r="AW51" s="395"/>
      <c r="AX51" s="371">
        <f>AX53+AX55</f>
        <v>0</v>
      </c>
      <c r="AY51" s="395"/>
      <c r="AZ51" s="371">
        <f>AZ53+AZ55</f>
        <v>0</v>
      </c>
      <c r="BA51" s="395"/>
      <c r="BB51" s="371">
        <f>BB53+BB55</f>
        <v>0</v>
      </c>
      <c r="BC51" s="395"/>
      <c r="BD51" s="371">
        <f>BD53+BD55</f>
        <v>0</v>
      </c>
      <c r="BE51" s="395"/>
      <c r="BF51" s="371">
        <f>BF53+BF55</f>
        <v>0</v>
      </c>
      <c r="BG51" s="395"/>
      <c r="BH51" s="371">
        <f>BH53+BH55</f>
        <v>0</v>
      </c>
      <c r="BI51" s="395"/>
      <c r="BJ51" s="371">
        <f>BJ53+BJ55</f>
        <v>383.40135000000004</v>
      </c>
      <c r="BK51" s="395"/>
      <c r="BL51" s="371">
        <f t="shared" si="46"/>
        <v>0</v>
      </c>
      <c r="BM51" s="395"/>
      <c r="BN51" s="369">
        <f t="shared" si="21"/>
        <v>6.9579000000000519</v>
      </c>
      <c r="BO51" s="396"/>
      <c r="BP51" s="369">
        <f t="shared" si="48"/>
        <v>459.46710000000007</v>
      </c>
      <c r="BQ51" s="396"/>
      <c r="BR51" s="374"/>
      <c r="BS51" s="398"/>
      <c r="BT51" s="390"/>
      <c r="CI51" s="394"/>
      <c r="CJ51" s="394"/>
    </row>
    <row r="52" spans="1:88" ht="17.100000000000001" hidden="1" customHeight="1" outlineLevel="1">
      <c r="A52" s="411"/>
      <c r="B52" s="412" t="s">
        <v>118</v>
      </c>
      <c r="C52" s="413" t="s">
        <v>136</v>
      </c>
      <c r="D52" s="414" t="s">
        <v>137</v>
      </c>
      <c r="E52" s="415">
        <f>$R$5</f>
        <v>2024</v>
      </c>
      <c r="F52" s="416">
        <v>0.55300000000000005</v>
      </c>
      <c r="G52" s="382" t="str">
        <f>IF(ISERROR(F52/F53),"",IF(F52/F53=0,"-",IF(F52/F53&gt;2,"+++",F52/F53-1)))</f>
        <v>+++</v>
      </c>
      <c r="H52" s="417">
        <v>0</v>
      </c>
      <c r="I52" s="382" t="str">
        <f>IF(ISERROR(H52/H53),"",IF(H52/H53=0,"-",IF(H52/H53&gt;2,"+++",H52/H53-1)))</f>
        <v/>
      </c>
      <c r="J52" s="417">
        <v>0</v>
      </c>
      <c r="K52" s="382" t="str">
        <f>IF(ISERROR(J52/J53),"",IF(J52/J53=0,"-",IF(J52/J53&gt;2,"+++",J52/J53-1)))</f>
        <v/>
      </c>
      <c r="L52" s="417">
        <v>0</v>
      </c>
      <c r="M52" s="382" t="str">
        <f>IF(ISERROR(L52/L53),"",IF(L52/L53=0,"-",IF(L52/L53&gt;2,"+++",L52/L53-1)))</f>
        <v/>
      </c>
      <c r="N52" s="417">
        <v>0</v>
      </c>
      <c r="O52" s="382" t="str">
        <f>IF(ISERROR(N52/N53),"",IF(N52/N53=0,"-",IF(N52/N53&gt;2,"+++",N52/N53-1)))</f>
        <v/>
      </c>
      <c r="P52" s="417">
        <v>0</v>
      </c>
      <c r="Q52" s="382" t="str">
        <f>IF(ISERROR(P52/P53),"",IF(P52/P53=0,"-",IF(P52/P53&gt;2,"+++",P52/P53-1)))</f>
        <v/>
      </c>
      <c r="R52" s="417">
        <v>0</v>
      </c>
      <c r="S52" s="382" t="str">
        <f>IF(ISERROR(R52/R53),"",IF(R52/R53=0,"-",IF(R52/R53&gt;2,"+++",R52/R53-1)))</f>
        <v/>
      </c>
      <c r="T52" s="417">
        <v>0</v>
      </c>
      <c r="U52" s="382" t="str">
        <f>IF(ISERROR(T52/T53),"",IF(T52/T53=0,"-",IF(T52/T53&gt;2,"+++",T52/T53-1)))</f>
        <v/>
      </c>
      <c r="V52" s="417">
        <v>15.147</v>
      </c>
      <c r="W52" s="382" t="str">
        <f>IF(ISERROR(V52/V53),"",IF(V52/V53=0,"-",IF(V52/V53&gt;2,"+++",V52/V53-1)))</f>
        <v/>
      </c>
      <c r="X52" s="417">
        <v>0</v>
      </c>
      <c r="Y52" s="382" t="str">
        <f>IF(ISERROR(X52/X53),"",IF(X52/X53=0,"-",IF(X52/X53&gt;2,"+++",X52/X53-1)))</f>
        <v/>
      </c>
      <c r="Z52" s="417">
        <v>4.95</v>
      </c>
      <c r="AA52" s="382" t="str">
        <f>IF(ISERROR(Z52/Z53),"",IF(Z52/Z53=0,"-",IF(Z52/Z53&gt;2,"+++",Z52/Z53-1)))</f>
        <v>+++</v>
      </c>
      <c r="AB52" s="417">
        <v>0</v>
      </c>
      <c r="AC52" s="382" t="str">
        <f>IF(ISERROR(AB52/AB53),"",IF(AB52/AB53=0,"-",IF(AB52/AB53&gt;2,"+++",AB52/AB53-1)))</f>
        <v/>
      </c>
      <c r="AD52" s="417"/>
      <c r="AE52" s="382"/>
      <c r="AF52" s="416">
        <f t="shared" si="27"/>
        <v>2.6910000000000016</v>
      </c>
      <c r="AG52" s="384">
        <f>IF(ISERROR(AF52/AF53),"",IF(AF52/AF53=0,"-",IF(AF52/AF53&gt;2,"+++",AF52/AF53-1)))</f>
        <v>0.85330578512396804</v>
      </c>
      <c r="AH52" s="416">
        <v>23.341000000000001</v>
      </c>
      <c r="AI52" s="384" t="str">
        <f>IF(ISERROR(AH52/AH53),"",IF(AH52/AH53=0,"-",IF(AH52/AH53&gt;2,"+++",AH52/AH53-1)))</f>
        <v>+++</v>
      </c>
      <c r="AJ52" s="416"/>
      <c r="AK52" s="384"/>
      <c r="AL52" s="386"/>
      <c r="AM52" s="411"/>
      <c r="AN52" s="412" t="s">
        <v>118</v>
      </c>
      <c r="AO52" s="413" t="s">
        <v>136</v>
      </c>
      <c r="AP52" s="414" t="s">
        <v>137</v>
      </c>
      <c r="AQ52" s="415">
        <f t="shared" si="18"/>
        <v>2024</v>
      </c>
      <c r="AR52" s="416">
        <v>0</v>
      </c>
      <c r="AS52" s="387" t="str">
        <f>IF(ISERROR(AR52/AR53),"",IF(AR52/AR53=0,"-",IF(AR52/AR53&gt;2,"+++",AR52/AR53-1)))</f>
        <v/>
      </c>
      <c r="AT52" s="417">
        <v>0</v>
      </c>
      <c r="AU52" s="382" t="str">
        <f>IF(ISERROR(AT52/AT53),"",IF(AT52/AT53=0,"-",IF(AT52/AT53&gt;2,"+++",AT52/AT53-1)))</f>
        <v/>
      </c>
      <c r="AV52" s="417">
        <v>0</v>
      </c>
      <c r="AW52" s="382" t="str">
        <f>IF(ISERROR(AV52/AV53),"",IF(AV52/AV53=0,"-",IF(AV52/AV53&gt;2,"+++",AV52/AV53-1)))</f>
        <v/>
      </c>
      <c r="AX52" s="417">
        <v>0</v>
      </c>
      <c r="AY52" s="382" t="str">
        <f>IF(ISERROR(AX52/AX53),"",IF(AX52/AX53=0,"-",IF(AX52/AX53&gt;2,"+++",AX52/AX53-1)))</f>
        <v/>
      </c>
      <c r="AZ52" s="417">
        <v>0</v>
      </c>
      <c r="BA52" s="382" t="str">
        <f>IF(ISERROR(AZ52/AZ53),"",IF(AZ52/AZ53=0,"-",IF(AZ52/AZ53&gt;2,"+++",AZ52/AZ53-1)))</f>
        <v/>
      </c>
      <c r="BB52" s="417">
        <v>0</v>
      </c>
      <c r="BC52" s="382" t="str">
        <f>IF(ISERROR(BB52/BB53),"",IF(BB52/BB53=0,"-",IF(BB52/BB53&gt;2,"+++",BB52/BB53-1)))</f>
        <v/>
      </c>
      <c r="BD52" s="417">
        <v>0</v>
      </c>
      <c r="BE52" s="382" t="str">
        <f>IF(ISERROR(BD52/BD53),"",IF(BD52/BD53=0,"-",IF(BD52/BD53&gt;2,"+++",BD52/BD53-1)))</f>
        <v/>
      </c>
      <c r="BF52" s="417">
        <v>0</v>
      </c>
      <c r="BG52" s="382" t="str">
        <f>IF(ISERROR(BF52/BF53),"",IF(BF52/BF53=0,"-",IF(BF52/BF53&gt;2,"+++",BF52/BF53-1)))</f>
        <v/>
      </c>
      <c r="BH52" s="417">
        <v>0</v>
      </c>
      <c r="BI52" s="382" t="str">
        <f>IF(ISERROR(BH52/BH53),"",IF(BH52/BH53=0,"-",IF(BH52/BH53&gt;2,"+++",BH52/BH53-1)))</f>
        <v/>
      </c>
      <c r="BJ52" s="417">
        <v>0</v>
      </c>
      <c r="BK52" s="382" t="str">
        <f>IF(ISERROR(BJ52/BJ53),"",IF(BJ52/BJ53=0,"-",IF(BJ52/BJ53&gt;2,"+++",BJ52/BJ53-1)))</f>
        <v/>
      </c>
      <c r="BL52" s="417">
        <v>0</v>
      </c>
      <c r="BM52" s="382" t="str">
        <f t="shared" ref="BM52" si="49">IF(ISERROR(BL52/BL53),"",IF(BL52/BL53=0,"-",IF(BL52/BL53&gt;2,"+++",BL52/BL53-1)))</f>
        <v/>
      </c>
      <c r="BN52" s="416">
        <f t="shared" si="21"/>
        <v>2E-3</v>
      </c>
      <c r="BO52" s="384" t="str">
        <f>IF(ISERROR(BN52/BN53),"",IF(BN52/BN53=0,"-",IF(BN52/BN53&gt;2,"+++",BN52/BN53-1)))</f>
        <v/>
      </c>
      <c r="BP52" s="416">
        <v>2E-3</v>
      </c>
      <c r="BQ52" s="384" t="str">
        <f>IF(ISERROR(BP52/BP53),"",IF(BP52/BP53=0,"-",IF(BP52/BP53&gt;2,"+++",BP52/BP53-1)))</f>
        <v/>
      </c>
      <c r="BR52" s="418"/>
      <c r="BS52" s="419"/>
      <c r="BT52" s="390"/>
      <c r="CI52" s="394"/>
      <c r="CJ52" s="394"/>
    </row>
    <row r="53" spans="1:88" ht="17.100000000000001" hidden="1" customHeight="1" outlineLevel="1">
      <c r="A53" s="411"/>
      <c r="B53" s="420"/>
      <c r="C53" s="421"/>
      <c r="D53" s="422" t="s">
        <v>137</v>
      </c>
      <c r="E53" s="423">
        <f>E52-1</f>
        <v>2023</v>
      </c>
      <c r="F53" s="424">
        <v>0.13300000000000001</v>
      </c>
      <c r="G53" s="439"/>
      <c r="H53" s="426">
        <v>0</v>
      </c>
      <c r="I53" s="439"/>
      <c r="J53" s="426">
        <v>0</v>
      </c>
      <c r="K53" s="439"/>
      <c r="L53" s="426">
        <v>0</v>
      </c>
      <c r="M53" s="439"/>
      <c r="N53" s="426">
        <v>0</v>
      </c>
      <c r="O53" s="439"/>
      <c r="P53" s="426">
        <v>0</v>
      </c>
      <c r="Q53" s="439"/>
      <c r="R53" s="426">
        <v>0</v>
      </c>
      <c r="S53" s="439"/>
      <c r="T53" s="426">
        <v>0</v>
      </c>
      <c r="U53" s="439"/>
      <c r="V53" s="426">
        <v>0</v>
      </c>
      <c r="W53" s="439"/>
      <c r="X53" s="426">
        <v>0</v>
      </c>
      <c r="Y53" s="439"/>
      <c r="Z53" s="426">
        <v>0.02</v>
      </c>
      <c r="AA53" s="439"/>
      <c r="AB53" s="426">
        <v>0</v>
      </c>
      <c r="AC53" s="439"/>
      <c r="AD53" s="426"/>
      <c r="AE53" s="439"/>
      <c r="AF53" s="424">
        <f t="shared" si="27"/>
        <v>1.452</v>
      </c>
      <c r="AG53" s="440"/>
      <c r="AH53" s="424">
        <v>1.605</v>
      </c>
      <c r="AI53" s="440"/>
      <c r="AJ53" s="424"/>
      <c r="AK53" s="440"/>
      <c r="AL53" s="386"/>
      <c r="AM53" s="411"/>
      <c r="AN53" s="420"/>
      <c r="AO53" s="421"/>
      <c r="AP53" s="422" t="s">
        <v>137</v>
      </c>
      <c r="AQ53" s="423">
        <f t="shared" si="20"/>
        <v>2023</v>
      </c>
      <c r="AR53" s="424">
        <v>0</v>
      </c>
      <c r="AS53" s="441"/>
      <c r="AT53" s="426">
        <v>0</v>
      </c>
      <c r="AU53" s="439"/>
      <c r="AV53" s="426">
        <v>0</v>
      </c>
      <c r="AW53" s="439"/>
      <c r="AX53" s="426">
        <v>0</v>
      </c>
      <c r="AY53" s="439"/>
      <c r="AZ53" s="426">
        <v>0</v>
      </c>
      <c r="BA53" s="439"/>
      <c r="BB53" s="426">
        <v>0</v>
      </c>
      <c r="BC53" s="439"/>
      <c r="BD53" s="426">
        <v>0</v>
      </c>
      <c r="BE53" s="439"/>
      <c r="BF53" s="426">
        <v>0</v>
      </c>
      <c r="BG53" s="439"/>
      <c r="BH53" s="426">
        <v>0</v>
      </c>
      <c r="BI53" s="439"/>
      <c r="BJ53" s="426">
        <v>0</v>
      </c>
      <c r="BK53" s="439"/>
      <c r="BL53" s="426">
        <v>0</v>
      </c>
      <c r="BM53" s="439"/>
      <c r="BN53" s="424">
        <f t="shared" si="21"/>
        <v>0</v>
      </c>
      <c r="BO53" s="440"/>
      <c r="BP53" s="424">
        <v>0</v>
      </c>
      <c r="BQ53" s="440"/>
      <c r="BR53" s="429"/>
      <c r="BS53" s="442"/>
      <c r="BT53" s="390"/>
      <c r="CI53" s="394"/>
      <c r="CJ53" s="394"/>
    </row>
    <row r="54" spans="1:88" ht="17.100000000000001" hidden="1" customHeight="1" outlineLevel="1">
      <c r="A54" s="411"/>
      <c r="B54" s="412" t="s">
        <v>109</v>
      </c>
      <c r="C54" s="413" t="s">
        <v>138</v>
      </c>
      <c r="D54" s="414" t="s">
        <v>139</v>
      </c>
      <c r="E54" s="415">
        <f>$R$5</f>
        <v>2024</v>
      </c>
      <c r="F54" s="416">
        <v>66.368700000000004</v>
      </c>
      <c r="G54" s="382">
        <f>IF(ISERROR(F54/F55),"",IF(F54/F55=0,"-",IF(F54/F55&gt;2,"+++",F54/F55-1)))</f>
        <v>0.25008264042515305</v>
      </c>
      <c r="H54" s="417">
        <v>0</v>
      </c>
      <c r="I54" s="382" t="str">
        <f>IF(ISERROR(H54/H55),"",IF(H54/H55=0,"-",IF(H54/H55&gt;2,"+++",H54/H55-1)))</f>
        <v>-</v>
      </c>
      <c r="J54" s="417">
        <v>0</v>
      </c>
      <c r="K54" s="382" t="str">
        <f>IF(ISERROR(J54/J55),"",IF(J54/J55=0,"-",IF(J54/J55&gt;2,"+++",J54/J55-1)))</f>
        <v>-</v>
      </c>
      <c r="L54" s="417">
        <v>0</v>
      </c>
      <c r="M54" s="382" t="str">
        <f>IF(ISERROR(L54/L55),"",IF(L54/L55=0,"-",IF(L54/L55&gt;2,"+++",L54/L55-1)))</f>
        <v/>
      </c>
      <c r="N54" s="417">
        <v>0.10800000000000001</v>
      </c>
      <c r="O54" s="382">
        <f>IF(ISERROR(N54/N55),"",IF(N54/N55=0,"-",IF(N54/N55&gt;2,"+++",N54/N55-1)))</f>
        <v>-0.99941205867654404</v>
      </c>
      <c r="P54" s="417">
        <v>7.3183500000000006</v>
      </c>
      <c r="Q54" s="382">
        <f>IF(ISERROR(P54/P55),"",IF(P54/P55=0,"-",IF(P54/P55&gt;2,"+++",P54/P55-1)))</f>
        <v>0.10362377850162874</v>
      </c>
      <c r="R54" s="417">
        <v>2.4299999999999999E-2</v>
      </c>
      <c r="S54" s="382" t="str">
        <f>IF(ISERROR(R54/R55),"",IF(R54/R55=0,"-",IF(R54/R55&gt;2,"+++",R54/R55-1)))</f>
        <v/>
      </c>
      <c r="T54" s="417">
        <v>0.9355500000000001</v>
      </c>
      <c r="U54" s="382">
        <f>IF(ISERROR(T54/T55),"",IF(T54/T55=0,"-",IF(T54/T55&gt;2,"+++",T54/T55-1)))</f>
        <v>-0.11381074168797956</v>
      </c>
      <c r="V54" s="417">
        <v>32.436450000000001</v>
      </c>
      <c r="W54" s="382" t="str">
        <f>IF(ISERROR(V54/V55),"",IF(V54/V55=0,"-",IF(V54/V55&gt;2,"+++",V54/V55-1)))</f>
        <v>+++</v>
      </c>
      <c r="X54" s="417">
        <v>38.018700000000003</v>
      </c>
      <c r="Y54" s="382" t="str">
        <f>IF(ISERROR(X54/X55),"",IF(X54/X55=0,"-",IF(X54/X55&gt;2,"+++",X54/X55-1)))</f>
        <v>+++</v>
      </c>
      <c r="Z54" s="417">
        <v>82.748250000000013</v>
      </c>
      <c r="AA54" s="382">
        <f>IF(ISERROR(Z54/Z55),"",IF(Z54/Z55=0,"-",IF(Z54/Z55&gt;2,"+++",Z54/Z55-1)))</f>
        <v>0.13376986108799005</v>
      </c>
      <c r="AB54" s="417">
        <v>0</v>
      </c>
      <c r="AC54" s="382" t="str">
        <f>IF(ISERROR(AB54/AB55),"",IF(AB54/AB55=0,"-",IF(AB54/AB55&gt;2,"+++",AB54/AB55-1)))</f>
        <v/>
      </c>
      <c r="AD54" s="417"/>
      <c r="AE54" s="382"/>
      <c r="AF54" s="416">
        <f t="shared" si="27"/>
        <v>110.47319999999998</v>
      </c>
      <c r="AG54" s="384">
        <f>IF(ISERROR(AF54/AF55),"",IF(AF54/AF55=0,"-",IF(AF54/AF55&gt;2,"+++",AF54/AF55-1)))</f>
        <v>0.44858473031102286</v>
      </c>
      <c r="AH54" s="416">
        <v>338.43150000000003</v>
      </c>
      <c r="AI54" s="384">
        <f>IF(ISERROR(AH54/AH55),"",IF(AH54/AH55=0,"-",IF(AH54/AH55&gt;2,"+++",AH54/AH55-1)))</f>
        <v>-0.20682530793301246</v>
      </c>
      <c r="AJ54" s="416"/>
      <c r="AK54" s="384"/>
      <c r="AL54" s="386"/>
      <c r="AM54" s="411"/>
      <c r="AN54" s="412" t="s">
        <v>109</v>
      </c>
      <c r="AO54" s="413" t="s">
        <v>138</v>
      </c>
      <c r="AP54" s="414" t="s">
        <v>139</v>
      </c>
      <c r="AQ54" s="415">
        <f t="shared" si="18"/>
        <v>2024</v>
      </c>
      <c r="AR54" s="416">
        <v>27.172800000000002</v>
      </c>
      <c r="AS54" s="387">
        <f>IF(ISERROR(AR54/AR55),"",IF(AR54/AR55=0,"-",IF(AR54/AR55&gt;2,"+++",AR54/AR55-1)))</f>
        <v>-0.60680588384676992</v>
      </c>
      <c r="AT54" s="417">
        <v>0</v>
      </c>
      <c r="AU54" s="382" t="str">
        <f>IF(ISERROR(AT54/AT55),"",IF(AT54/AT55=0,"-",IF(AT54/AT55&gt;2,"+++",AT54/AT55-1)))</f>
        <v/>
      </c>
      <c r="AV54" s="417">
        <v>0</v>
      </c>
      <c r="AW54" s="382" t="str">
        <f>IF(ISERROR(AV54/AV55),"",IF(AV54/AV55=0,"-",IF(AV54/AV55&gt;2,"+++",AV54/AV55-1)))</f>
        <v/>
      </c>
      <c r="AX54" s="417">
        <v>0</v>
      </c>
      <c r="AY54" s="382" t="str">
        <f>IF(ISERROR(AX54/AX55),"",IF(AX54/AX55=0,"-",IF(AX54/AX55&gt;2,"+++",AX54/AX55-1)))</f>
        <v/>
      </c>
      <c r="AZ54" s="417">
        <v>2.835E-2</v>
      </c>
      <c r="BA54" s="382" t="str">
        <f>IF(ISERROR(AZ54/AZ55),"",IF(AZ54/AZ55=0,"-",IF(AZ54/AZ55&gt;2,"+++",AZ54/AZ55-1)))</f>
        <v/>
      </c>
      <c r="BB54" s="417">
        <v>0</v>
      </c>
      <c r="BC54" s="382" t="str">
        <f>IF(ISERROR(BB54/BB55),"",IF(BB54/BB55=0,"-",IF(BB54/BB55&gt;2,"+++",BB54/BB55-1)))</f>
        <v/>
      </c>
      <c r="BD54" s="417">
        <v>0</v>
      </c>
      <c r="BE54" s="382" t="str">
        <f>IF(ISERROR(BD54/BD55),"",IF(BD54/BD55=0,"-",IF(BD54/BD55&gt;2,"+++",BD54/BD55-1)))</f>
        <v/>
      </c>
      <c r="BF54" s="417">
        <v>0</v>
      </c>
      <c r="BG54" s="382" t="str">
        <f>IF(ISERROR(BF54/BF55),"",IF(BF54/BF55=0,"-",IF(BF54/BF55&gt;2,"+++",BF54/BF55-1)))</f>
        <v/>
      </c>
      <c r="BH54" s="417">
        <v>0</v>
      </c>
      <c r="BI54" s="382" t="str">
        <f>IF(ISERROR(BH54/BH55),"",IF(BH54/BH55=0,"-",IF(BH54/BH55&gt;2,"+++",BH54/BH55-1)))</f>
        <v/>
      </c>
      <c r="BJ54" s="417">
        <v>432.43470000000002</v>
      </c>
      <c r="BK54" s="382">
        <f>IF(ISERROR(BJ54/BJ55),"",IF(BJ54/BJ55=0,"-",IF(BJ54/BJ55&gt;2,"+++",BJ54/BJ55-1)))</f>
        <v>0.12789039475213104</v>
      </c>
      <c r="BL54" s="417">
        <v>0</v>
      </c>
      <c r="BM54" s="382" t="str">
        <f t="shared" ref="BM54" si="50">IF(ISERROR(BL54/BL55),"",IF(BL54/BL55=0,"-",IF(BL54/BL55&gt;2,"+++",BL54/BL55-1)))</f>
        <v/>
      </c>
      <c r="BN54" s="416">
        <f t="shared" si="21"/>
        <v>9.553950000000043</v>
      </c>
      <c r="BO54" s="384">
        <f>IF(ISERROR(BN54/BN55),"",IF(BN54/BN55=0,"-",IF(BN54/BN55&gt;2,"+++",BN54/BN55-1)))</f>
        <v>0.37310826542490871</v>
      </c>
      <c r="BP54" s="416">
        <v>469.18980000000005</v>
      </c>
      <c r="BQ54" s="384">
        <f>IF(ISERROR(BP54/BP55),"",IF(BP54/BP55=0,"-",IF(BP54/BP55&gt;2,"+++",BP54/BP55-1)))</f>
        <v>2.1160818696267958E-2</v>
      </c>
      <c r="BR54" s="418"/>
      <c r="BS54" s="419"/>
      <c r="BT54" s="390"/>
      <c r="CI54" s="394"/>
      <c r="CJ54" s="394"/>
    </row>
    <row r="55" spans="1:88" ht="17.100000000000001" hidden="1" customHeight="1" outlineLevel="1" thickBot="1">
      <c r="A55" s="411"/>
      <c r="B55" s="452"/>
      <c r="C55" s="453"/>
      <c r="D55" s="422" t="s">
        <v>139</v>
      </c>
      <c r="E55" s="454">
        <f>E54-1</f>
        <v>2023</v>
      </c>
      <c r="F55" s="444">
        <v>53.091450000000009</v>
      </c>
      <c r="G55" s="395"/>
      <c r="H55" s="445">
        <v>31.05</v>
      </c>
      <c r="I55" s="395"/>
      <c r="J55" s="445">
        <v>0.19845000000000002</v>
      </c>
      <c r="K55" s="395"/>
      <c r="L55" s="445">
        <v>0</v>
      </c>
      <c r="M55" s="395"/>
      <c r="N55" s="445">
        <v>183.6918</v>
      </c>
      <c r="O55" s="395"/>
      <c r="P55" s="445">
        <v>6.6312000000000006</v>
      </c>
      <c r="Q55" s="395"/>
      <c r="R55" s="445">
        <v>0</v>
      </c>
      <c r="S55" s="395"/>
      <c r="T55" s="445">
        <v>1.0557000000000001</v>
      </c>
      <c r="U55" s="395"/>
      <c r="V55" s="445">
        <v>1.5201000000000002</v>
      </c>
      <c r="W55" s="395"/>
      <c r="X55" s="445">
        <v>0.19305</v>
      </c>
      <c r="Y55" s="395"/>
      <c r="Z55" s="445">
        <v>72.985050000000001</v>
      </c>
      <c r="AA55" s="395"/>
      <c r="AB55" s="445">
        <v>0</v>
      </c>
      <c r="AC55" s="395"/>
      <c r="AD55" s="445"/>
      <c r="AE55" s="395"/>
      <c r="AF55" s="444">
        <f t="shared" si="27"/>
        <v>76.262849999999986</v>
      </c>
      <c r="AG55" s="396"/>
      <c r="AH55" s="444">
        <v>426.67965000000004</v>
      </c>
      <c r="AI55" s="396"/>
      <c r="AJ55" s="444"/>
      <c r="AK55" s="396"/>
      <c r="AL55" s="386"/>
      <c r="AM55" s="411"/>
      <c r="AN55" s="452"/>
      <c r="AO55" s="453"/>
      <c r="AP55" s="422" t="s">
        <v>139</v>
      </c>
      <c r="AQ55" s="454">
        <f t="shared" si="20"/>
        <v>2023</v>
      </c>
      <c r="AR55" s="444">
        <v>69.107849999999999</v>
      </c>
      <c r="AS55" s="397"/>
      <c r="AT55" s="445">
        <v>0</v>
      </c>
      <c r="AU55" s="395"/>
      <c r="AV55" s="445">
        <v>0</v>
      </c>
      <c r="AW55" s="395"/>
      <c r="AX55" s="445">
        <v>0</v>
      </c>
      <c r="AY55" s="395"/>
      <c r="AZ55" s="445">
        <v>0</v>
      </c>
      <c r="BA55" s="395"/>
      <c r="BB55" s="445">
        <v>0</v>
      </c>
      <c r="BC55" s="395"/>
      <c r="BD55" s="445">
        <v>0</v>
      </c>
      <c r="BE55" s="395"/>
      <c r="BF55" s="445">
        <v>0</v>
      </c>
      <c r="BG55" s="395"/>
      <c r="BH55" s="445">
        <v>0</v>
      </c>
      <c r="BI55" s="395"/>
      <c r="BJ55" s="445">
        <v>383.40135000000004</v>
      </c>
      <c r="BK55" s="395"/>
      <c r="BL55" s="445">
        <v>0</v>
      </c>
      <c r="BM55" s="395"/>
      <c r="BN55" s="444">
        <f t="shared" si="21"/>
        <v>6.9579000000000519</v>
      </c>
      <c r="BO55" s="396"/>
      <c r="BP55" s="444">
        <v>459.46710000000007</v>
      </c>
      <c r="BQ55" s="396"/>
      <c r="BR55" s="446"/>
      <c r="BS55" s="398"/>
      <c r="BT55" s="390"/>
      <c r="CI55" s="394"/>
      <c r="CJ55" s="394"/>
    </row>
    <row r="56" spans="1:88" s="464" customFormat="1" ht="18" customHeight="1" collapsed="1">
      <c r="A56" s="447" t="s">
        <v>134</v>
      </c>
      <c r="B56" s="399" t="s">
        <v>140</v>
      </c>
      <c r="C56" s="399"/>
      <c r="D56" s="400"/>
      <c r="E56" s="401">
        <f>$R$5</f>
        <v>2024</v>
      </c>
      <c r="F56" s="402">
        <f>F58+F60+F62</f>
        <v>24.954000000000001</v>
      </c>
      <c r="G56" s="457">
        <f>IF(ISERROR(F56/F57),"",IF(F56/F57=0,"-",IF(F56/F57&gt;2,"+++",F56/F57-1)))</f>
        <v>-0.3275304516546298</v>
      </c>
      <c r="H56" s="404">
        <f>H58+H60+H62</f>
        <v>0</v>
      </c>
      <c r="I56" s="457" t="str">
        <f>IF(ISERROR(H56/H57),"",IF(H56/H57=0,"-",IF(H56/H57&gt;2,"+++",H56/H57-1)))</f>
        <v/>
      </c>
      <c r="J56" s="404">
        <f>J58+J60+J62</f>
        <v>1</v>
      </c>
      <c r="K56" s="458">
        <f>IF(ISERROR(J56/J57),"",IF(J56/J57=0,"-",IF(J56/J57&gt;2,"+++",J56/J57-1)))</f>
        <v>-0.73684210526315796</v>
      </c>
      <c r="L56" s="404">
        <f>L58+L60+L62</f>
        <v>0</v>
      </c>
      <c r="M56" s="457" t="str">
        <f>IF(ISERROR(L56/L57),"",IF(L56/L57=0,"-",IF(L56/L57&gt;2,"+++",L56/L57-1)))</f>
        <v/>
      </c>
      <c r="N56" s="404">
        <f>N58+N60+N62</f>
        <v>0</v>
      </c>
      <c r="O56" s="457" t="str">
        <f>IF(ISERROR(N56/N57),"",IF(N56/N57=0,"-",IF(N56/N57&gt;2,"+++",N56/N57-1)))</f>
        <v/>
      </c>
      <c r="P56" s="404">
        <f>P58+P60+P62</f>
        <v>0</v>
      </c>
      <c r="Q56" s="458" t="str">
        <f>IF(ISERROR(P56/P57),"",IF(P56/P57=0,"-",IF(P56/P57&gt;2,"+++",P56/P57-1)))</f>
        <v/>
      </c>
      <c r="R56" s="404">
        <f>R58+R60+R62</f>
        <v>0.2</v>
      </c>
      <c r="S56" s="457" t="str">
        <f>IF(ISERROR(R56/R57),"",IF(R56/R57=0,"-",IF(R56/R57&gt;2,"+++",R56/R57-1)))</f>
        <v/>
      </c>
      <c r="T56" s="404">
        <f>T58+T60+T62</f>
        <v>0</v>
      </c>
      <c r="U56" s="457" t="str">
        <f>IF(ISERROR(T56/T57),"",IF(T56/T57=0,"-",IF(T56/T57&gt;2,"+++",T56/T57-1)))</f>
        <v/>
      </c>
      <c r="V56" s="404">
        <f>V58+V60+V62</f>
        <v>0</v>
      </c>
      <c r="W56" s="457" t="str">
        <f>IF(ISERROR(V56/V57),"",IF(V56/V57=0,"-",IF(V56/V57&gt;2,"+++",V56/V57-1)))</f>
        <v>-</v>
      </c>
      <c r="X56" s="404">
        <f>X58+X60+X62</f>
        <v>23.58</v>
      </c>
      <c r="Y56" s="458" t="str">
        <f>IF(ISERROR(X56/X57),"",IF(X56/X57=0,"-",IF(X56/X57&gt;2,"+++",X56/X57-1)))</f>
        <v/>
      </c>
      <c r="Z56" s="404">
        <f>Z58+Z60+Z62</f>
        <v>7.3309999999999995</v>
      </c>
      <c r="AA56" s="457" t="str">
        <f>IF(ISERROR(Z56/Z57),"",IF(Z56/Z57=0,"-",IF(Z56/Z57&gt;2,"+++",Z56/Z57-1)))</f>
        <v>+++</v>
      </c>
      <c r="AB56" s="404">
        <f>AB58+AB60+AB62</f>
        <v>0</v>
      </c>
      <c r="AC56" s="457" t="str">
        <f>IF(ISERROR(AB56/AB57),"",IF(AB56/AB57=0,"-",IF(AB56/AB57&gt;2,"+++",AB56/AB57-1)))</f>
        <v/>
      </c>
      <c r="AD56" s="404"/>
      <c r="AE56" s="457"/>
      <c r="AF56" s="402">
        <f t="shared" si="27"/>
        <v>2732.4120000000003</v>
      </c>
      <c r="AG56" s="459">
        <f>IF(ISERROR(AF56/AF57),"",IF(AF56/AF57=0,"-",IF(AF56/AF57&gt;2,"+++",AF56/AF57-1)))</f>
        <v>0.69072555345587361</v>
      </c>
      <c r="AH56" s="402">
        <f>AH58+AH60+AH62</f>
        <v>2789.4770000000003</v>
      </c>
      <c r="AI56" s="459">
        <f>IF(ISERROR(AH56/AH57),"",IF(AH56/AH57=0,"-",IF(AH56/AH57&gt;2,"+++",AH56/AH57-1)))</f>
        <v>0.67988463833854151</v>
      </c>
      <c r="AJ56" s="402"/>
      <c r="AK56" s="385"/>
      <c r="AL56" s="460"/>
      <c r="AM56" s="447" t="s">
        <v>134</v>
      </c>
      <c r="AN56" s="399" t="s">
        <v>140</v>
      </c>
      <c r="AO56" s="399"/>
      <c r="AP56" s="400"/>
      <c r="AQ56" s="401">
        <f t="shared" si="18"/>
        <v>2024</v>
      </c>
      <c r="AR56" s="402">
        <f>AR58+AR60+AR62</f>
        <v>4.407</v>
      </c>
      <c r="AS56" s="461">
        <f>IF(ISERROR(AR56/AR57),"",IF(AR56/AR57=0,"-",IF(AR56/AR57&gt;2,"+++",AR56/AR57-1)))</f>
        <v>-0.14110309881114791</v>
      </c>
      <c r="AT56" s="404">
        <f>AT58+AT60+AT62</f>
        <v>0</v>
      </c>
      <c r="AU56" s="457" t="str">
        <f>IF(ISERROR(AT56/AT57),"",IF(AT56/AT57=0,"-",IF(AT56/AT57&gt;2,"+++",AT56/AT57-1)))</f>
        <v/>
      </c>
      <c r="AV56" s="404">
        <f>AV58+AV60+AV62</f>
        <v>0</v>
      </c>
      <c r="AW56" s="457" t="str">
        <f>IF(ISERROR(AV56/AV57),"",IF(AV56/AV57=0,"-",IF(AV56/AV57&gt;2,"+++",AV56/AV57-1)))</f>
        <v/>
      </c>
      <c r="AX56" s="404">
        <f>AX58+AX60+AX62</f>
        <v>0</v>
      </c>
      <c r="AY56" s="457" t="str">
        <f>IF(ISERROR(AX56/AX57),"",IF(AX56/AX57=0,"-",IF(AX56/AX57&gt;2,"+++",AX56/AX57-1)))</f>
        <v/>
      </c>
      <c r="AZ56" s="404">
        <f>AZ58+AZ60+AZ62</f>
        <v>5.0000000000000001E-3</v>
      </c>
      <c r="BA56" s="457" t="str">
        <f>IF(ISERROR(AZ56/AZ57),"",IF(AZ56/AZ57=0,"-",IF(AZ56/AZ57&gt;2,"+++",AZ56/AZ57-1)))</f>
        <v>+++</v>
      </c>
      <c r="BB56" s="404">
        <f>BB58+BB60+BB62</f>
        <v>0</v>
      </c>
      <c r="BC56" s="457" t="str">
        <f>IF(ISERROR(BB56/BB57),"",IF(BB56/BB57=0,"-",IF(BB56/BB57&gt;2,"+++",BB56/BB57-1)))</f>
        <v/>
      </c>
      <c r="BD56" s="404">
        <f>BD58+BD60+BD62</f>
        <v>0</v>
      </c>
      <c r="BE56" s="457" t="str">
        <f>IF(ISERROR(BD56/BD57),"",IF(BD56/BD57=0,"-",IF(BD56/BD57&gt;2,"+++",BD56/BD57-1)))</f>
        <v/>
      </c>
      <c r="BF56" s="404">
        <f>BF58+BF60+BF62</f>
        <v>0</v>
      </c>
      <c r="BG56" s="457" t="str">
        <f>IF(ISERROR(BF56/BF57),"",IF(BF56/BF57=0,"-",IF(BF56/BF57&gt;2,"+++",BF56/BF57-1)))</f>
        <v/>
      </c>
      <c r="BH56" s="404">
        <f>BH58+BH60+BH62</f>
        <v>0</v>
      </c>
      <c r="BI56" s="457" t="str">
        <f>IF(ISERROR(BH56/BH57),"",IF(BH56/BH57=0,"-",IF(BH56/BH57&gt;2,"+++",BH56/BH57-1)))</f>
        <v/>
      </c>
      <c r="BJ56" s="404">
        <f>BJ58+BJ60+BJ62</f>
        <v>0.60199999999999998</v>
      </c>
      <c r="BK56" s="457" t="str">
        <f>IF(ISERROR(BJ56/BJ57),"",IF(BJ56/BJ57=0,"-",IF(BJ56/BJ57&gt;2,"+++",BJ56/BJ57-1)))</f>
        <v>+++</v>
      </c>
      <c r="BL56" s="404">
        <f t="shared" ref="BL56:BL57" si="51">BL58+BL60+BL62</f>
        <v>3.125</v>
      </c>
      <c r="BM56" s="457">
        <f t="shared" ref="BM56" si="52">IF(ISERROR(BL56/BL57),"",IF(BL56/BL57=0,"-",IF(BL56/BL57&gt;2,"+++",BL56/BL57-1)))</f>
        <v>-0.31723836574175224</v>
      </c>
      <c r="BN56" s="402">
        <f t="shared" si="21"/>
        <v>2.8000000000000469E-2</v>
      </c>
      <c r="BO56" s="462">
        <f>IF(ISERROR(BN56/BN57),"",IF(BN56/BN57=0,"-",IF(BN56/BN57&gt;2,"+++",BN56/BN57-1)))</f>
        <v>-0.45098039215685526</v>
      </c>
      <c r="BP56" s="402">
        <f t="shared" ref="BP56:BP57" si="53">BP58+BP60+BP62</f>
        <v>8.1669999999999998</v>
      </c>
      <c r="BQ56" s="462">
        <f>IF(ISERROR(BP56/BP57),"",IF(BP56/BP57=0,"-",IF(BP56/BP57&gt;2,"+++",BP56/BP57-1)))</f>
        <v>-0.16347434190310361</v>
      </c>
      <c r="BR56" s="407"/>
      <c r="BS56" s="389"/>
      <c r="BT56" s="463"/>
      <c r="CI56" s="465"/>
      <c r="CJ56" s="465"/>
    </row>
    <row r="57" spans="1:88" s="464" customFormat="1" ht="18" customHeight="1" thickBot="1">
      <c r="A57" s="456"/>
      <c r="B57" s="408"/>
      <c r="C57" s="408"/>
      <c r="D57" s="367"/>
      <c r="E57" s="368">
        <f>E56-1</f>
        <v>2023</v>
      </c>
      <c r="F57" s="369">
        <f>F59+F61+F63</f>
        <v>37.108000000000004</v>
      </c>
      <c r="G57" s="466"/>
      <c r="H57" s="371">
        <f>H59+H61+H63</f>
        <v>0</v>
      </c>
      <c r="I57" s="466"/>
      <c r="J57" s="371">
        <f>J59+J61+J63</f>
        <v>3.8</v>
      </c>
      <c r="K57" s="466"/>
      <c r="L57" s="371">
        <f>L59+L61+L63</f>
        <v>0</v>
      </c>
      <c r="M57" s="466"/>
      <c r="N57" s="371">
        <f>N59+N61+N63</f>
        <v>0</v>
      </c>
      <c r="O57" s="466"/>
      <c r="P57" s="371">
        <f>P59+P61+P63</f>
        <v>0</v>
      </c>
      <c r="Q57" s="466"/>
      <c r="R57" s="371">
        <f>R59+R61+R63</f>
        <v>0</v>
      </c>
      <c r="S57" s="466"/>
      <c r="T57" s="371">
        <f>T59+T61+T63</f>
        <v>0</v>
      </c>
      <c r="U57" s="466"/>
      <c r="V57" s="371">
        <f>V59+V61+V63</f>
        <v>2.1999999999999999E-2</v>
      </c>
      <c r="W57" s="466"/>
      <c r="X57" s="371">
        <f>X59+X61+X63</f>
        <v>0</v>
      </c>
      <c r="Y57" s="466"/>
      <c r="Z57" s="371">
        <f>Z59+Z61+Z63</f>
        <v>3.4690000000000003</v>
      </c>
      <c r="AA57" s="466"/>
      <c r="AB57" s="371">
        <f>AB59+AB61+AB63</f>
        <v>0</v>
      </c>
      <c r="AC57" s="466"/>
      <c r="AD57" s="371"/>
      <c r="AE57" s="466"/>
      <c r="AF57" s="369">
        <f t="shared" si="27"/>
        <v>1616.1180000000004</v>
      </c>
      <c r="AG57" s="467"/>
      <c r="AH57" s="369">
        <f>AH59+AH61+AH63</f>
        <v>1660.5170000000003</v>
      </c>
      <c r="AI57" s="467"/>
      <c r="AJ57" s="369"/>
      <c r="AK57" s="467"/>
      <c r="AL57" s="460"/>
      <c r="AM57" s="448"/>
      <c r="AN57" s="408"/>
      <c r="AO57" s="408"/>
      <c r="AP57" s="367"/>
      <c r="AQ57" s="368">
        <f t="shared" si="20"/>
        <v>2023</v>
      </c>
      <c r="AR57" s="369">
        <f>AR59+AR61+AR63</f>
        <v>5.1310000000000002</v>
      </c>
      <c r="AS57" s="468"/>
      <c r="AT57" s="371">
        <f>AT59+AT61+AT63</f>
        <v>0</v>
      </c>
      <c r="AU57" s="466"/>
      <c r="AV57" s="371">
        <f>AV59+AV61+AV63</f>
        <v>0</v>
      </c>
      <c r="AW57" s="466"/>
      <c r="AX57" s="371">
        <f>AX59+AX61+AX63</f>
        <v>0</v>
      </c>
      <c r="AY57" s="466"/>
      <c r="AZ57" s="371">
        <f>AZ59+AZ61+AZ63</f>
        <v>2E-3</v>
      </c>
      <c r="BA57" s="466"/>
      <c r="BB57" s="371">
        <f>BB59+BB61+BB63</f>
        <v>0</v>
      </c>
      <c r="BC57" s="466"/>
      <c r="BD57" s="371">
        <f>BD59+BD61+BD63</f>
        <v>0</v>
      </c>
      <c r="BE57" s="466"/>
      <c r="BF57" s="371">
        <f>BF59+BF61+BF63</f>
        <v>0</v>
      </c>
      <c r="BG57" s="466"/>
      <c r="BH57" s="371">
        <f>BH59+BH61+BH63</f>
        <v>0</v>
      </c>
      <c r="BI57" s="466"/>
      <c r="BJ57" s="371">
        <f>BJ59+BJ61+BJ63</f>
        <v>2E-3</v>
      </c>
      <c r="BK57" s="466"/>
      <c r="BL57" s="371">
        <f t="shared" si="51"/>
        <v>4.577</v>
      </c>
      <c r="BM57" s="466"/>
      <c r="BN57" s="369">
        <f t="shared" si="21"/>
        <v>5.1000000000000156E-2</v>
      </c>
      <c r="BO57" s="467"/>
      <c r="BP57" s="369">
        <f t="shared" si="53"/>
        <v>9.7629999999999999</v>
      </c>
      <c r="BQ57" s="467"/>
      <c r="BR57" s="374"/>
      <c r="BS57" s="469"/>
      <c r="BT57" s="463"/>
      <c r="CI57" s="465"/>
      <c r="CJ57" s="465"/>
    </row>
    <row r="58" spans="1:88" s="296" customFormat="1" ht="18" hidden="1" customHeight="1" outlineLevel="1">
      <c r="A58" s="411"/>
      <c r="B58" s="412" t="s">
        <v>141</v>
      </c>
      <c r="C58" s="413" t="s">
        <v>142</v>
      </c>
      <c r="D58" s="414" t="s">
        <v>143</v>
      </c>
      <c r="E58" s="415">
        <f>$R$5</f>
        <v>2024</v>
      </c>
      <c r="F58" s="416">
        <v>0</v>
      </c>
      <c r="G58" s="470" t="str">
        <f>IF(ISERROR(F58/F59),"",IF(F58/F59=0,"-",IF(F58/F59&gt;2,"+++",F58/F59-1)))</f>
        <v/>
      </c>
      <c r="H58" s="417">
        <v>0</v>
      </c>
      <c r="I58" s="470" t="str">
        <f>IF(ISERROR(H58/H59),"",IF(H58/H59=0,"-",IF(H58/H59&gt;2,"+++",H58/H59-1)))</f>
        <v/>
      </c>
      <c r="J58" s="417">
        <v>0</v>
      </c>
      <c r="K58" s="470" t="str">
        <f>IF(ISERROR(J58/J59),"",IF(J58/J59=0,"-",IF(J58/J59&gt;2,"+++",J58/J59-1)))</f>
        <v/>
      </c>
      <c r="L58" s="417">
        <v>0</v>
      </c>
      <c r="M58" s="470" t="str">
        <f>IF(ISERROR(L58/L59),"",IF(L58/L59=0,"-",IF(L58/L59&gt;2,"+++",L58/L59-1)))</f>
        <v/>
      </c>
      <c r="N58" s="417">
        <v>0</v>
      </c>
      <c r="O58" s="470" t="str">
        <f>IF(ISERROR(N58/N59),"",IF(N58/N59=0,"-",IF(N58/N59&gt;2,"+++",N58/N59-1)))</f>
        <v/>
      </c>
      <c r="P58" s="417">
        <v>0</v>
      </c>
      <c r="Q58" s="470" t="str">
        <f>IF(ISERROR(P58/P59),"",IF(P58/P59=0,"-",IF(P58/P59&gt;2,"+++",P58/P59-1)))</f>
        <v/>
      </c>
      <c r="R58" s="417">
        <v>0</v>
      </c>
      <c r="S58" s="470" t="str">
        <f>IF(ISERROR(R58/R59),"",IF(R58/R59=0,"-",IF(R58/R59&gt;2,"+++",R58/R59-1)))</f>
        <v/>
      </c>
      <c r="T58" s="417">
        <v>0</v>
      </c>
      <c r="U58" s="470" t="str">
        <f>IF(ISERROR(T58/T59),"",IF(T58/T59=0,"-",IF(T58/T59&gt;2,"+++",T58/T59-1)))</f>
        <v/>
      </c>
      <c r="V58" s="417">
        <v>0</v>
      </c>
      <c r="W58" s="470" t="str">
        <f>IF(ISERROR(V58/V59),"",IF(V58/V59=0,"-",IF(V58/V59&gt;2,"+++",V58/V59-1)))</f>
        <v/>
      </c>
      <c r="X58" s="417">
        <v>0</v>
      </c>
      <c r="Y58" s="470" t="str">
        <f>IF(ISERROR(X58/X59),"",IF(X58/X59=0,"-",IF(X58/X59&gt;2,"+++",X58/X59-1)))</f>
        <v/>
      </c>
      <c r="Z58" s="417">
        <v>0</v>
      </c>
      <c r="AA58" s="470" t="str">
        <f>IF(ISERROR(Z58/Z59),"",IF(Z58/Z59=0,"-",IF(Z58/Z59&gt;2,"+++",Z58/Z59-1)))</f>
        <v/>
      </c>
      <c r="AB58" s="417">
        <v>0</v>
      </c>
      <c r="AC58" s="470" t="str">
        <f>IF(ISERROR(AB58/AB59),"",IF(AB58/AB59=0,"-",IF(AB58/AB59&gt;2,"+++",AB58/AB59-1)))</f>
        <v/>
      </c>
      <c r="AD58" s="417"/>
      <c r="AE58" s="470"/>
      <c r="AF58" s="416">
        <f t="shared" si="27"/>
        <v>11.228999999999999</v>
      </c>
      <c r="AG58" s="471" t="str">
        <f>IF(ISERROR(AF58/AF59),"",IF(AF58/AF59=0,"-",IF(AF58/AF59&gt;2,"+++",AF58/AF59-1)))</f>
        <v/>
      </c>
      <c r="AH58" s="416">
        <v>11.228999999999999</v>
      </c>
      <c r="AI58" s="471" t="str">
        <f>IF(ISERROR(AH58/AH59),"",IF(AH58/AH59=0,"-",IF(AH58/AH59&gt;2,"+++",AH58/AH59-1)))</f>
        <v/>
      </c>
      <c r="AJ58" s="416"/>
      <c r="AK58" s="471"/>
      <c r="AL58" s="355"/>
      <c r="AM58" s="411"/>
      <c r="AN58" s="412" t="s">
        <v>141</v>
      </c>
      <c r="AO58" s="413" t="s">
        <v>142</v>
      </c>
      <c r="AP58" s="414" t="s">
        <v>143</v>
      </c>
      <c r="AQ58" s="415">
        <f t="shared" si="18"/>
        <v>2024</v>
      </c>
      <c r="AR58" s="416">
        <v>0</v>
      </c>
      <c r="AS58" s="433" t="str">
        <f>IF(ISERROR(AR58/AR59),"",IF(AR58/AR59=0,"-",IF(AR58/AR59&gt;2,"+++",AR58/AR59-1)))</f>
        <v>-</v>
      </c>
      <c r="AT58" s="417">
        <v>0</v>
      </c>
      <c r="AU58" s="431" t="str">
        <f>IF(ISERROR(AT58/AT59),"",IF(AT58/AT59=0,"-",IF(AT58/AT59&gt;2,"+++",AT58/AT59-1)))</f>
        <v/>
      </c>
      <c r="AV58" s="417">
        <v>0</v>
      </c>
      <c r="AW58" s="431" t="str">
        <f>IF(ISERROR(AV58/AV59),"",IF(AV58/AV59=0,"-",IF(AV58/AV59&gt;2,"+++",AV58/AV59-1)))</f>
        <v/>
      </c>
      <c r="AX58" s="417">
        <v>0</v>
      </c>
      <c r="AY58" s="431" t="str">
        <f>IF(ISERROR(AX58/AX59),"",IF(AX58/AX59=0,"-",IF(AX58/AX59&gt;2,"+++",AX58/AX59-1)))</f>
        <v/>
      </c>
      <c r="AZ58" s="417">
        <v>0</v>
      </c>
      <c r="BA58" s="431" t="str">
        <f>IF(ISERROR(AZ58/AZ59),"",IF(AZ58/AZ59=0,"-",IF(AZ58/AZ59&gt;2,"+++",AZ58/AZ59-1)))</f>
        <v/>
      </c>
      <c r="BB58" s="417">
        <v>0</v>
      </c>
      <c r="BC58" s="431" t="str">
        <f>IF(ISERROR(BB58/BB59),"",IF(BB58/BB59=0,"-",IF(BB58/BB59&gt;2,"+++",BB58/BB59-1)))</f>
        <v/>
      </c>
      <c r="BD58" s="417">
        <v>0</v>
      </c>
      <c r="BE58" s="431" t="str">
        <f>IF(ISERROR(BD58/BD59),"",IF(BD58/BD59=0,"-",IF(BD58/BD59&gt;2,"+++",BD58/BD59-1)))</f>
        <v/>
      </c>
      <c r="BF58" s="417">
        <v>0</v>
      </c>
      <c r="BG58" s="431" t="str">
        <f>IF(ISERROR(BF58/BF59),"",IF(BF58/BF59=0,"-",IF(BF58/BF59&gt;2,"+++",BF58/BF59-1)))</f>
        <v/>
      </c>
      <c r="BH58" s="417">
        <v>0</v>
      </c>
      <c r="BI58" s="431" t="str">
        <f>IF(ISERROR(BH58/BH59),"",IF(BH58/BH59=0,"-",IF(BH58/BH59&gt;2,"+++",BH58/BH59-1)))</f>
        <v/>
      </c>
      <c r="BJ58" s="417">
        <v>0</v>
      </c>
      <c r="BK58" s="431" t="str">
        <f>IF(ISERROR(BJ58/BJ59),"",IF(BJ58/BJ59=0,"-",IF(BJ58/BJ59&gt;2,"+++",BJ58/BJ59-1)))</f>
        <v/>
      </c>
      <c r="BL58" s="417">
        <v>0</v>
      </c>
      <c r="BM58" s="431" t="str">
        <f t="shared" ref="BM58" si="54">IF(ISERROR(BL58/BL59),"",IF(BL58/BL59=0,"-",IF(BL58/BL59&gt;2,"+++",BL58/BL59-1)))</f>
        <v/>
      </c>
      <c r="BN58" s="416">
        <f t="shared" si="21"/>
        <v>0</v>
      </c>
      <c r="BO58" s="432" t="str">
        <f>IF(ISERROR(BN58/BN59),"",IF(BN58/BN59=0,"-",IF(BN58/BN59&gt;2,"+++",BN58/BN59-1)))</f>
        <v/>
      </c>
      <c r="BP58" s="416">
        <v>0</v>
      </c>
      <c r="BQ58" s="432" t="str">
        <f>IF(ISERROR(BP58/BP59),"",IF(BP58/BP59=0,"-",IF(BP58/BP59&gt;2,"+++",BP58/BP59-1)))</f>
        <v>-</v>
      </c>
      <c r="BR58" s="418"/>
      <c r="BS58" s="472"/>
      <c r="BT58" s="359"/>
      <c r="CI58" s="364"/>
      <c r="CJ58" s="364"/>
    </row>
    <row r="59" spans="1:88" s="296" customFormat="1" ht="18" hidden="1" customHeight="1" outlineLevel="1">
      <c r="A59" s="411"/>
      <c r="B59" s="420"/>
      <c r="C59" s="421"/>
      <c r="D59" s="422" t="s">
        <v>143</v>
      </c>
      <c r="E59" s="423">
        <f>E58-1</f>
        <v>2023</v>
      </c>
      <c r="F59" s="424">
        <v>0</v>
      </c>
      <c r="G59" s="435"/>
      <c r="H59" s="426">
        <v>0</v>
      </c>
      <c r="I59" s="435"/>
      <c r="J59" s="426">
        <v>0</v>
      </c>
      <c r="K59" s="435"/>
      <c r="L59" s="426">
        <v>0</v>
      </c>
      <c r="M59" s="435"/>
      <c r="N59" s="426">
        <v>0</v>
      </c>
      <c r="O59" s="435"/>
      <c r="P59" s="426">
        <v>0</v>
      </c>
      <c r="Q59" s="435"/>
      <c r="R59" s="426">
        <v>0</v>
      </c>
      <c r="S59" s="435"/>
      <c r="T59" s="426">
        <v>0</v>
      </c>
      <c r="U59" s="435"/>
      <c r="V59" s="426">
        <v>0</v>
      </c>
      <c r="W59" s="435"/>
      <c r="X59" s="426">
        <v>0</v>
      </c>
      <c r="Y59" s="435"/>
      <c r="Z59" s="426">
        <v>0</v>
      </c>
      <c r="AA59" s="435"/>
      <c r="AB59" s="426">
        <v>0</v>
      </c>
      <c r="AC59" s="435"/>
      <c r="AD59" s="426"/>
      <c r="AE59" s="435"/>
      <c r="AF59" s="424">
        <f t="shared" si="27"/>
        <v>0</v>
      </c>
      <c r="AG59" s="436"/>
      <c r="AH59" s="424">
        <v>0</v>
      </c>
      <c r="AI59" s="436"/>
      <c r="AJ59" s="424"/>
      <c r="AK59" s="436"/>
      <c r="AL59" s="355"/>
      <c r="AM59" s="411"/>
      <c r="AN59" s="420"/>
      <c r="AO59" s="421"/>
      <c r="AP59" s="422" t="s">
        <v>143</v>
      </c>
      <c r="AQ59" s="423">
        <f t="shared" si="20"/>
        <v>2023</v>
      </c>
      <c r="AR59" s="424">
        <v>0.98299999999999998</v>
      </c>
      <c r="AS59" s="437"/>
      <c r="AT59" s="426">
        <v>0</v>
      </c>
      <c r="AU59" s="435"/>
      <c r="AV59" s="426">
        <v>0</v>
      </c>
      <c r="AW59" s="435"/>
      <c r="AX59" s="426">
        <v>0</v>
      </c>
      <c r="AY59" s="435"/>
      <c r="AZ59" s="426">
        <v>0</v>
      </c>
      <c r="BA59" s="435"/>
      <c r="BB59" s="426">
        <v>0</v>
      </c>
      <c r="BC59" s="435"/>
      <c r="BD59" s="426">
        <v>0</v>
      </c>
      <c r="BE59" s="435"/>
      <c r="BF59" s="426">
        <v>0</v>
      </c>
      <c r="BG59" s="435"/>
      <c r="BH59" s="426">
        <v>0</v>
      </c>
      <c r="BI59" s="435"/>
      <c r="BJ59" s="426">
        <v>0</v>
      </c>
      <c r="BK59" s="435"/>
      <c r="BL59" s="426">
        <v>0</v>
      </c>
      <c r="BM59" s="435"/>
      <c r="BN59" s="424">
        <f t="shared" si="21"/>
        <v>0</v>
      </c>
      <c r="BO59" s="436"/>
      <c r="BP59" s="424">
        <v>0.98299999999999998</v>
      </c>
      <c r="BQ59" s="436"/>
      <c r="BR59" s="429"/>
      <c r="BS59" s="438"/>
      <c r="BT59" s="359"/>
      <c r="CI59" s="364"/>
      <c r="CJ59" s="364"/>
    </row>
    <row r="60" spans="1:88" ht="15" hidden="1" customHeight="1" outlineLevel="1">
      <c r="A60" s="411"/>
      <c r="B60" s="412" t="s">
        <v>144</v>
      </c>
      <c r="C60" s="413" t="s">
        <v>145</v>
      </c>
      <c r="D60" s="414" t="s">
        <v>146</v>
      </c>
      <c r="E60" s="415">
        <f>$R$5</f>
        <v>2024</v>
      </c>
      <c r="F60" s="416">
        <v>0</v>
      </c>
      <c r="G60" s="382" t="str">
        <f>IF(ISERROR(F60/F61),"",IF(F60/F61=0,"-",IF(F60/F61&gt;2,"+++",F60/F61-1)))</f>
        <v>-</v>
      </c>
      <c r="H60" s="417">
        <v>0</v>
      </c>
      <c r="I60" s="382" t="str">
        <f>IF(ISERROR(H60/H61),"",IF(H60/H61=0,"-",IF(H60/H61&gt;2,"+++",H60/H61-1)))</f>
        <v/>
      </c>
      <c r="J60" s="417">
        <v>0</v>
      </c>
      <c r="K60" s="382" t="str">
        <f>IF(ISERROR(J60/J61),"",IF(J60/J61=0,"-",IF(J60/J61&gt;2,"+++",J60/J61-1)))</f>
        <v/>
      </c>
      <c r="L60" s="417">
        <v>0</v>
      </c>
      <c r="M60" s="382" t="str">
        <f>IF(ISERROR(L60/L61),"",IF(L60/L61=0,"-",IF(L60/L61&gt;2,"+++",L60/L61-1)))</f>
        <v/>
      </c>
      <c r="N60" s="417">
        <v>0</v>
      </c>
      <c r="O60" s="382" t="str">
        <f>IF(ISERROR(N60/N61),"",IF(N60/N61=0,"-",IF(N60/N61&gt;2,"+++",N60/N61-1)))</f>
        <v/>
      </c>
      <c r="P60" s="417">
        <v>0</v>
      </c>
      <c r="Q60" s="382" t="str">
        <f>IF(ISERROR(P60/P61),"",IF(P60/P61=0,"-",IF(P60/P61&gt;2,"+++",P60/P61-1)))</f>
        <v/>
      </c>
      <c r="R60" s="417">
        <v>0</v>
      </c>
      <c r="S60" s="382" t="str">
        <f>IF(ISERROR(R60/R61),"",IF(R60/R61=0,"-",IF(R60/R61&gt;2,"+++",R60/R61-1)))</f>
        <v/>
      </c>
      <c r="T60" s="417">
        <v>0</v>
      </c>
      <c r="U60" s="382" t="str">
        <f>IF(ISERROR(T60/T61),"",IF(T60/T61=0,"-",IF(T60/T61&gt;2,"+++",T60/T61-1)))</f>
        <v/>
      </c>
      <c r="V60" s="417">
        <v>0</v>
      </c>
      <c r="W60" s="382" t="str">
        <f>IF(ISERROR(V60/V61),"",IF(V60/V61=0,"-",IF(V60/V61&gt;2,"+++",V60/V61-1)))</f>
        <v/>
      </c>
      <c r="X60" s="417">
        <v>0</v>
      </c>
      <c r="Y60" s="382" t="str">
        <f>IF(ISERROR(X60/X61),"",IF(X60/X61=0,"-",IF(X60/X61&gt;2,"+++",X60/X61-1)))</f>
        <v/>
      </c>
      <c r="Z60" s="417">
        <v>0</v>
      </c>
      <c r="AA60" s="382" t="str">
        <f>IF(ISERROR(Z60/Z61),"",IF(Z60/Z61=0,"-",IF(Z60/Z61&gt;2,"+++",Z60/Z61-1)))</f>
        <v/>
      </c>
      <c r="AB60" s="417">
        <v>0</v>
      </c>
      <c r="AC60" s="382" t="str">
        <f>IF(ISERROR(AB60/AB61),"",IF(AB60/AB61=0,"-",IF(AB60/AB61&gt;2,"+++",AB60/AB61-1)))</f>
        <v/>
      </c>
      <c r="AD60" s="417"/>
      <c r="AE60" s="382"/>
      <c r="AF60" s="416">
        <f t="shared" si="27"/>
        <v>15.879000000000001</v>
      </c>
      <c r="AG60" s="384">
        <f>IF(ISERROR(AF60/AF61),"",IF(AF60/AF61=0,"-",IF(AF60/AF61&gt;2,"+++",AF60/AF61-1)))</f>
        <v>-0.57141700404858287</v>
      </c>
      <c r="AH60" s="416">
        <v>15.879000000000001</v>
      </c>
      <c r="AI60" s="384">
        <f>IF(ISERROR(AH60/AH61),"",IF(AH60/AH61=0,"-",IF(AH60/AH61&gt;2,"+++",AH60/AH61-1)))</f>
        <v>-0.58018718274111669</v>
      </c>
      <c r="AJ60" s="416"/>
      <c r="AK60" s="384"/>
      <c r="AL60" s="386"/>
      <c r="AM60" s="411"/>
      <c r="AN60" s="412" t="s">
        <v>144</v>
      </c>
      <c r="AO60" s="413" t="s">
        <v>145</v>
      </c>
      <c r="AP60" s="414" t="s">
        <v>146</v>
      </c>
      <c r="AQ60" s="415">
        <f t="shared" si="18"/>
        <v>2024</v>
      </c>
      <c r="AR60" s="416">
        <v>2E-3</v>
      </c>
      <c r="AS60" s="387">
        <f>IF(ISERROR(AR60/AR61),"",IF(AR60/AR61=0,"-",IF(AR60/AR61&gt;2,"+++",AR60/AR61-1)))</f>
        <v>0</v>
      </c>
      <c r="AT60" s="417">
        <v>0</v>
      </c>
      <c r="AU60" s="382" t="str">
        <f>IF(ISERROR(AT60/AT61),"",IF(AT60/AT61=0,"-",IF(AT60/AT61&gt;2,"+++",AT60/AT61-1)))</f>
        <v/>
      </c>
      <c r="AV60" s="417">
        <v>0</v>
      </c>
      <c r="AW60" s="382" t="str">
        <f>IF(ISERROR(AV60/AV61),"",IF(AV60/AV61=0,"-",IF(AV60/AV61&gt;2,"+++",AV60/AV61-1)))</f>
        <v/>
      </c>
      <c r="AX60" s="417">
        <v>0</v>
      </c>
      <c r="AY60" s="382" t="str">
        <f>IF(ISERROR(AX60/AX61),"",IF(AX60/AX61=0,"-",IF(AX60/AX61&gt;2,"+++",AX60/AX61-1)))</f>
        <v/>
      </c>
      <c r="AZ60" s="417">
        <v>0</v>
      </c>
      <c r="BA60" s="382" t="str">
        <f>IF(ISERROR(AZ60/AZ61),"",IF(AZ60/AZ61=0,"-",IF(AZ60/AZ61&gt;2,"+++",AZ60/AZ61-1)))</f>
        <v/>
      </c>
      <c r="BB60" s="417">
        <v>0</v>
      </c>
      <c r="BC60" s="382" t="str">
        <f>IF(ISERROR(BB60/BB61),"",IF(BB60/BB61=0,"-",IF(BB60/BB61&gt;2,"+++",BB60/BB61-1)))</f>
        <v/>
      </c>
      <c r="BD60" s="417">
        <v>0</v>
      </c>
      <c r="BE60" s="382" t="str">
        <f>IF(ISERROR(BD60/BD61),"",IF(BD60/BD61=0,"-",IF(BD60/BD61&gt;2,"+++",BD60/BD61-1)))</f>
        <v/>
      </c>
      <c r="BF60" s="417">
        <v>0</v>
      </c>
      <c r="BG60" s="382" t="str">
        <f>IF(ISERROR(BF60/BF61),"",IF(BF60/BF61=0,"-",IF(BF60/BF61&gt;2,"+++",BF60/BF61-1)))</f>
        <v/>
      </c>
      <c r="BH60" s="417">
        <v>0</v>
      </c>
      <c r="BI60" s="382" t="str">
        <f>IF(ISERROR(BH60/BH61),"",IF(BH60/BH61=0,"-",IF(BH60/BH61&gt;2,"+++",BH60/BH61-1)))</f>
        <v/>
      </c>
      <c r="BJ60" s="417">
        <v>0</v>
      </c>
      <c r="BK60" s="382" t="str">
        <f>IF(ISERROR(BJ60/BJ61),"",IF(BJ60/BJ61=0,"-",IF(BJ60/BJ61&gt;2,"+++",BJ60/BJ61-1)))</f>
        <v/>
      </c>
      <c r="BL60" s="417">
        <v>0</v>
      </c>
      <c r="BM60" s="382" t="str">
        <f t="shared" ref="BM60" si="55">IF(ISERROR(BL60/BL61),"",IF(BL60/BL61=0,"-",IF(BL60/BL61&gt;2,"+++",BL60/BL61-1)))</f>
        <v/>
      </c>
      <c r="BN60" s="416">
        <f t="shared" si="21"/>
        <v>0</v>
      </c>
      <c r="BO60" s="384" t="str">
        <f>IF(ISERROR(BN60/BN61),"",IF(BN60/BN61=0,"-",IF(BN60/BN61&gt;2,"+++",BN60/BN61-1)))</f>
        <v/>
      </c>
      <c r="BP60" s="416">
        <v>2E-3</v>
      </c>
      <c r="BQ60" s="384">
        <f>IF(ISERROR(BP60/BP61),"",IF(BP60/BP61=0,"-",IF(BP60/BP61&gt;2,"+++",BP60/BP61-1)))</f>
        <v>0</v>
      </c>
      <c r="BR60" s="418"/>
      <c r="BS60" s="419"/>
      <c r="BT60" s="390"/>
      <c r="CI60" s="394"/>
      <c r="CJ60" s="394"/>
    </row>
    <row r="61" spans="1:88" ht="15" hidden="1" customHeight="1" outlineLevel="1">
      <c r="A61" s="411"/>
      <c r="B61" s="420"/>
      <c r="C61" s="421"/>
      <c r="D61" s="422" t="s">
        <v>146</v>
      </c>
      <c r="E61" s="423">
        <f>E60-1</f>
        <v>2023</v>
      </c>
      <c r="F61" s="424">
        <v>0.77400000000000002</v>
      </c>
      <c r="G61" s="439"/>
      <c r="H61" s="426">
        <v>0</v>
      </c>
      <c r="I61" s="439"/>
      <c r="J61" s="426">
        <v>0</v>
      </c>
      <c r="K61" s="439"/>
      <c r="L61" s="426">
        <v>0</v>
      </c>
      <c r="M61" s="439"/>
      <c r="N61" s="426">
        <v>0</v>
      </c>
      <c r="O61" s="439"/>
      <c r="P61" s="426">
        <v>0</v>
      </c>
      <c r="Q61" s="439"/>
      <c r="R61" s="426">
        <v>0</v>
      </c>
      <c r="S61" s="439"/>
      <c r="T61" s="426">
        <v>0</v>
      </c>
      <c r="U61" s="439"/>
      <c r="V61" s="426">
        <v>0</v>
      </c>
      <c r="W61" s="439"/>
      <c r="X61" s="426">
        <v>0</v>
      </c>
      <c r="Y61" s="439"/>
      <c r="Z61" s="426">
        <v>0</v>
      </c>
      <c r="AA61" s="439"/>
      <c r="AB61" s="426">
        <v>0</v>
      </c>
      <c r="AC61" s="439"/>
      <c r="AD61" s="426"/>
      <c r="AE61" s="439"/>
      <c r="AF61" s="424">
        <f t="shared" si="27"/>
        <v>37.049999999999997</v>
      </c>
      <c r="AG61" s="440"/>
      <c r="AH61" s="424">
        <v>37.823999999999998</v>
      </c>
      <c r="AI61" s="440"/>
      <c r="AJ61" s="424"/>
      <c r="AK61" s="440"/>
      <c r="AL61" s="386"/>
      <c r="AM61" s="411"/>
      <c r="AN61" s="420"/>
      <c r="AO61" s="421"/>
      <c r="AP61" s="422" t="s">
        <v>146</v>
      </c>
      <c r="AQ61" s="423">
        <f t="shared" si="20"/>
        <v>2023</v>
      </c>
      <c r="AR61" s="424">
        <v>2E-3</v>
      </c>
      <c r="AS61" s="441"/>
      <c r="AT61" s="426">
        <v>0</v>
      </c>
      <c r="AU61" s="439"/>
      <c r="AV61" s="426">
        <v>0</v>
      </c>
      <c r="AW61" s="439"/>
      <c r="AX61" s="426">
        <v>0</v>
      </c>
      <c r="AY61" s="439"/>
      <c r="AZ61" s="426">
        <v>0</v>
      </c>
      <c r="BA61" s="439"/>
      <c r="BB61" s="426">
        <v>0</v>
      </c>
      <c r="BC61" s="439"/>
      <c r="BD61" s="426">
        <v>0</v>
      </c>
      <c r="BE61" s="439"/>
      <c r="BF61" s="426">
        <v>0</v>
      </c>
      <c r="BG61" s="439"/>
      <c r="BH61" s="426">
        <v>0</v>
      </c>
      <c r="BI61" s="439"/>
      <c r="BJ61" s="426">
        <v>0</v>
      </c>
      <c r="BK61" s="439"/>
      <c r="BL61" s="426">
        <v>0</v>
      </c>
      <c r="BM61" s="439"/>
      <c r="BN61" s="424">
        <f t="shared" si="21"/>
        <v>0</v>
      </c>
      <c r="BO61" s="440"/>
      <c r="BP61" s="424">
        <v>2E-3</v>
      </c>
      <c r="BQ61" s="440"/>
      <c r="BR61" s="429"/>
      <c r="BS61" s="442"/>
      <c r="BT61" s="390"/>
      <c r="CI61" s="394"/>
      <c r="CJ61" s="394"/>
    </row>
    <row r="62" spans="1:88" ht="15" hidden="1" customHeight="1" outlineLevel="1">
      <c r="A62" s="411"/>
      <c r="B62" s="412" t="s">
        <v>147</v>
      </c>
      <c r="C62" s="413" t="s">
        <v>148</v>
      </c>
      <c r="D62" s="414" t="s">
        <v>149</v>
      </c>
      <c r="E62" s="415">
        <f>$R$5</f>
        <v>2024</v>
      </c>
      <c r="F62" s="416">
        <v>24.954000000000001</v>
      </c>
      <c r="G62" s="382">
        <f>IF(ISERROR(F62/F63),"",IF(F62/F63=0,"-",IF(F62/F63&gt;2,"+++",F62/F63-1)))</f>
        <v>-0.31320526228876544</v>
      </c>
      <c r="H62" s="417">
        <v>0</v>
      </c>
      <c r="I62" s="382" t="str">
        <f>IF(ISERROR(H62/H63),"",IF(H62/H63=0,"-",IF(H62/H63&gt;2,"+++",H62/H63-1)))</f>
        <v/>
      </c>
      <c r="J62" s="417">
        <v>1</v>
      </c>
      <c r="K62" s="382">
        <f>IF(ISERROR(J62/J63),"",IF(J62/J63=0,"-",IF(J62/J63&gt;2,"+++",J62/J63-1)))</f>
        <v>-0.73684210526315796</v>
      </c>
      <c r="L62" s="417">
        <v>0</v>
      </c>
      <c r="M62" s="382" t="str">
        <f>IF(ISERROR(L62/L63),"",IF(L62/L63=0,"-",IF(L62/L63&gt;2,"+++",L62/L63-1)))</f>
        <v/>
      </c>
      <c r="N62" s="417">
        <v>0</v>
      </c>
      <c r="O62" s="382" t="str">
        <f>IF(ISERROR(N62/N63),"",IF(N62/N63=0,"-",IF(N62/N63&gt;2,"+++",N62/N63-1)))</f>
        <v/>
      </c>
      <c r="P62" s="417">
        <v>0</v>
      </c>
      <c r="Q62" s="382" t="str">
        <f>IF(ISERROR(P62/P63),"",IF(P62/P63=0,"-",IF(P62/P63&gt;2,"+++",P62/P63-1)))</f>
        <v/>
      </c>
      <c r="R62" s="417">
        <v>0.2</v>
      </c>
      <c r="S62" s="382" t="str">
        <f>IF(ISERROR(R62/R63),"",IF(R62/R63=0,"-",IF(R62/R63&gt;2,"+++",R62/R63-1)))</f>
        <v/>
      </c>
      <c r="T62" s="417">
        <v>0</v>
      </c>
      <c r="U62" s="382" t="str">
        <f>IF(ISERROR(T62/T63),"",IF(T62/T63=0,"-",IF(T62/T63&gt;2,"+++",T62/T63-1)))</f>
        <v/>
      </c>
      <c r="V62" s="417">
        <v>0</v>
      </c>
      <c r="W62" s="382" t="str">
        <f>IF(ISERROR(V62/V63),"",IF(V62/V63=0,"-",IF(V62/V63&gt;2,"+++",V62/V63-1)))</f>
        <v>-</v>
      </c>
      <c r="X62" s="417">
        <v>23.58</v>
      </c>
      <c r="Y62" s="382" t="str">
        <f>IF(ISERROR(X62/X63),"",IF(X62/X63=0,"-",IF(X62/X63&gt;2,"+++",X62/X63-1)))</f>
        <v/>
      </c>
      <c r="Z62" s="417">
        <v>7.3309999999999995</v>
      </c>
      <c r="AA62" s="382" t="str">
        <f>IF(ISERROR(Z62/Z63),"",IF(Z62/Z63=0,"-",IF(Z62/Z63&gt;2,"+++",Z62/Z63-1)))</f>
        <v>+++</v>
      </c>
      <c r="AB62" s="417">
        <v>0</v>
      </c>
      <c r="AC62" s="382" t="str">
        <f>IF(ISERROR(AB62/AB63),"",IF(AB62/AB63=0,"-",IF(AB62/AB63&gt;2,"+++",AB62/AB63-1)))</f>
        <v/>
      </c>
      <c r="AD62" s="417"/>
      <c r="AE62" s="382"/>
      <c r="AF62" s="416">
        <f t="shared" si="27"/>
        <v>2705.3040000000001</v>
      </c>
      <c r="AG62" s="384">
        <f>IF(ISERROR(AF62/AF63),"",IF(AF62/AF63=0,"-",IF(AF62/AF63&gt;2,"+++",AF62/AF63-1)))</f>
        <v>0.71322830935716497</v>
      </c>
      <c r="AH62" s="416">
        <v>2762.3690000000001</v>
      </c>
      <c r="AI62" s="384">
        <f>IF(ISERROR(AH62/AH63),"",IF(AH62/AH63=0,"-",IF(AH62/AH63&gt;2,"+++",AH62/AH63-1)))</f>
        <v>0.70233617819267091</v>
      </c>
      <c r="AJ62" s="416"/>
      <c r="AK62" s="384"/>
      <c r="AL62" s="386"/>
      <c r="AM62" s="411"/>
      <c r="AN62" s="412" t="s">
        <v>147</v>
      </c>
      <c r="AO62" s="413" t="s">
        <v>148</v>
      </c>
      <c r="AP62" s="414" t="s">
        <v>149</v>
      </c>
      <c r="AQ62" s="415">
        <f t="shared" si="18"/>
        <v>2024</v>
      </c>
      <c r="AR62" s="416">
        <v>4.4050000000000002</v>
      </c>
      <c r="AS62" s="387">
        <f>IF(ISERROR(AR62/AR63),"",IF(AR62/AR63=0,"-",IF(AR62/AR63&gt;2,"+++",AR62/AR63-1)))</f>
        <v>6.2469850458273024E-2</v>
      </c>
      <c r="AT62" s="417">
        <v>0</v>
      </c>
      <c r="AU62" s="382" t="str">
        <f>IF(ISERROR(AT62/AT63),"",IF(AT62/AT63=0,"-",IF(AT62/AT63&gt;2,"+++",AT62/AT63-1)))</f>
        <v/>
      </c>
      <c r="AV62" s="417">
        <v>0</v>
      </c>
      <c r="AW62" s="382" t="str">
        <f>IF(ISERROR(AV62/AV63),"",IF(AV62/AV63=0,"-",IF(AV62/AV63&gt;2,"+++",AV62/AV63-1)))</f>
        <v/>
      </c>
      <c r="AX62" s="417">
        <v>0</v>
      </c>
      <c r="AY62" s="382" t="str">
        <f>IF(ISERROR(AX62/AX63),"",IF(AX62/AX63=0,"-",IF(AX62/AX63&gt;2,"+++",AX62/AX63-1)))</f>
        <v/>
      </c>
      <c r="AZ62" s="417">
        <v>5.0000000000000001E-3</v>
      </c>
      <c r="BA62" s="382" t="str">
        <f>IF(ISERROR(AZ62/AZ63),"",IF(AZ62/AZ63=0,"-",IF(AZ62/AZ63&gt;2,"+++",AZ62/AZ63-1)))</f>
        <v>+++</v>
      </c>
      <c r="BB62" s="417">
        <v>0</v>
      </c>
      <c r="BC62" s="382" t="str">
        <f>IF(ISERROR(BB62/BB63),"",IF(BB62/BB63=0,"-",IF(BB62/BB63&gt;2,"+++",BB62/BB63-1)))</f>
        <v/>
      </c>
      <c r="BD62" s="417">
        <v>0</v>
      </c>
      <c r="BE62" s="382" t="str">
        <f>IF(ISERROR(BD62/BD63),"",IF(BD62/BD63=0,"-",IF(BD62/BD63&gt;2,"+++",BD62/BD63-1)))</f>
        <v/>
      </c>
      <c r="BF62" s="417">
        <v>0</v>
      </c>
      <c r="BG62" s="382" t="str">
        <f>IF(ISERROR(BF62/BF63),"",IF(BF62/BF63=0,"-",IF(BF62/BF63&gt;2,"+++",BF62/BF63-1)))</f>
        <v/>
      </c>
      <c r="BH62" s="417">
        <v>0</v>
      </c>
      <c r="BI62" s="382" t="str">
        <f>IF(ISERROR(BH62/BH63),"",IF(BH62/BH63=0,"-",IF(BH62/BH63&gt;2,"+++",BH62/BH63-1)))</f>
        <v/>
      </c>
      <c r="BJ62" s="417">
        <v>0.60199999999999998</v>
      </c>
      <c r="BK62" s="382" t="str">
        <f>IF(ISERROR(BJ62/BJ63),"",IF(BJ62/BJ63=0,"-",IF(BJ62/BJ63&gt;2,"+++",BJ62/BJ63-1)))</f>
        <v>+++</v>
      </c>
      <c r="BL62" s="417">
        <v>3.125</v>
      </c>
      <c r="BM62" s="382">
        <f t="shared" ref="BM62" si="56">IF(ISERROR(BL62/BL63),"",IF(BL62/BL63=0,"-",IF(BL62/BL63&gt;2,"+++",BL62/BL63-1)))</f>
        <v>-0.31723836574175224</v>
      </c>
      <c r="BN62" s="416">
        <f t="shared" si="21"/>
        <v>2.7999999999998693E-2</v>
      </c>
      <c r="BO62" s="384">
        <f>IF(ISERROR(BN62/BN63),"",IF(BN62/BN63=0,"-",IF(BN62/BN63&gt;2,"+++",BN62/BN63-1)))</f>
        <v>-0.45098039215689001</v>
      </c>
      <c r="BP62" s="416">
        <v>8.1649999999999991</v>
      </c>
      <c r="BQ62" s="384">
        <f>IF(ISERROR(BP62/BP63),"",IF(BP62/BP63=0,"-",IF(BP62/BP63&gt;2,"+++",BP62/BP63-1)))</f>
        <v>-6.9833675096833137E-2</v>
      </c>
      <c r="BR62" s="418"/>
      <c r="BS62" s="419"/>
      <c r="BT62" s="390"/>
      <c r="CI62" s="394"/>
      <c r="CJ62" s="394"/>
    </row>
    <row r="63" spans="1:88" ht="15" hidden="1" customHeight="1" outlineLevel="1" thickBot="1">
      <c r="A63" s="411"/>
      <c r="B63" s="452"/>
      <c r="C63" s="453"/>
      <c r="D63" s="422" t="s">
        <v>149</v>
      </c>
      <c r="E63" s="473">
        <f>E62-1</f>
        <v>2023</v>
      </c>
      <c r="F63" s="444">
        <v>36.334000000000003</v>
      </c>
      <c r="G63" s="395"/>
      <c r="H63" s="445">
        <v>0</v>
      </c>
      <c r="I63" s="395"/>
      <c r="J63" s="445">
        <v>3.8</v>
      </c>
      <c r="K63" s="395"/>
      <c r="L63" s="445">
        <v>0</v>
      </c>
      <c r="M63" s="395"/>
      <c r="N63" s="445">
        <v>0</v>
      </c>
      <c r="O63" s="395"/>
      <c r="P63" s="445">
        <v>0</v>
      </c>
      <c r="Q63" s="395"/>
      <c r="R63" s="445">
        <v>0</v>
      </c>
      <c r="S63" s="395"/>
      <c r="T63" s="445">
        <v>0</v>
      </c>
      <c r="U63" s="395"/>
      <c r="V63" s="445">
        <v>2.1999999999999999E-2</v>
      </c>
      <c r="W63" s="395"/>
      <c r="X63" s="445">
        <v>0</v>
      </c>
      <c r="Y63" s="395"/>
      <c r="Z63" s="445">
        <v>3.4690000000000003</v>
      </c>
      <c r="AA63" s="395"/>
      <c r="AB63" s="445">
        <v>0</v>
      </c>
      <c r="AC63" s="395"/>
      <c r="AD63" s="445"/>
      <c r="AE63" s="395"/>
      <c r="AF63" s="444">
        <f t="shared" si="27"/>
        <v>1579.0680000000002</v>
      </c>
      <c r="AG63" s="396"/>
      <c r="AH63" s="444">
        <v>1622.6930000000002</v>
      </c>
      <c r="AI63" s="396"/>
      <c r="AJ63" s="444"/>
      <c r="AK63" s="396"/>
      <c r="AL63" s="386"/>
      <c r="AM63" s="411"/>
      <c r="AN63" s="452"/>
      <c r="AO63" s="453"/>
      <c r="AP63" s="422" t="s">
        <v>149</v>
      </c>
      <c r="AQ63" s="473">
        <f t="shared" si="20"/>
        <v>2023</v>
      </c>
      <c r="AR63" s="444">
        <v>4.1459999999999999</v>
      </c>
      <c r="AS63" s="397"/>
      <c r="AT63" s="445">
        <v>0</v>
      </c>
      <c r="AU63" s="395"/>
      <c r="AV63" s="445">
        <v>0</v>
      </c>
      <c r="AW63" s="395"/>
      <c r="AX63" s="445">
        <v>0</v>
      </c>
      <c r="AY63" s="395"/>
      <c r="AZ63" s="445">
        <v>2E-3</v>
      </c>
      <c r="BA63" s="395"/>
      <c r="BB63" s="445">
        <v>0</v>
      </c>
      <c r="BC63" s="395"/>
      <c r="BD63" s="445">
        <v>0</v>
      </c>
      <c r="BE63" s="395"/>
      <c r="BF63" s="445">
        <v>0</v>
      </c>
      <c r="BG63" s="395"/>
      <c r="BH63" s="445">
        <v>0</v>
      </c>
      <c r="BI63" s="395"/>
      <c r="BJ63" s="445">
        <v>2E-3</v>
      </c>
      <c r="BK63" s="395"/>
      <c r="BL63" s="445">
        <v>4.577</v>
      </c>
      <c r="BM63" s="395"/>
      <c r="BN63" s="444">
        <f t="shared" si="21"/>
        <v>5.1000000000000156E-2</v>
      </c>
      <c r="BO63" s="396"/>
      <c r="BP63" s="444">
        <v>8.7780000000000005</v>
      </c>
      <c r="BQ63" s="396"/>
      <c r="BR63" s="446"/>
      <c r="BS63" s="398"/>
      <c r="BT63" s="390"/>
      <c r="CI63" s="394"/>
      <c r="CJ63" s="394"/>
    </row>
    <row r="64" spans="1:88" ht="15" customHeight="1" collapsed="1">
      <c r="A64" s="447" t="s">
        <v>150</v>
      </c>
      <c r="B64" s="399" t="s">
        <v>151</v>
      </c>
      <c r="C64" s="399"/>
      <c r="D64" s="400" t="s">
        <v>150</v>
      </c>
      <c r="E64" s="380">
        <f>$R$5</f>
        <v>2024</v>
      </c>
      <c r="F64" s="381">
        <v>1088.614</v>
      </c>
      <c r="G64" s="382">
        <f>IF(ISERROR(F64/F65),"",IF(F64/F65=0,"-",IF(F64/F65&gt;2,"+++",F64/F65-1)))</f>
        <v>0.664053782211393</v>
      </c>
      <c r="H64" s="383">
        <v>0.08</v>
      </c>
      <c r="I64" s="382" t="str">
        <f>IF(ISERROR(H64/H65),"",IF(H64/H65=0,"-",IF(H64/H65&gt;2,"+++",H64/H65-1)))</f>
        <v/>
      </c>
      <c r="J64" s="383">
        <v>157.04599999999999</v>
      </c>
      <c r="K64" s="382">
        <f>IF(ISERROR(J64/J65),"",IF(J64/J65=0,"-",IF(J64/J65&gt;2,"+++",J64/J65-1)))</f>
        <v>0.42481537261163838</v>
      </c>
      <c r="L64" s="383">
        <v>101.94800000000001</v>
      </c>
      <c r="M64" s="382">
        <f>IF(ISERROR(L64/L65),"",IF(L64/L65=0,"-",IF(L64/L65&gt;2,"+++",L64/L65-1)))</f>
        <v>-0.19163309968600339</v>
      </c>
      <c r="N64" s="383">
        <v>0</v>
      </c>
      <c r="O64" s="382" t="str">
        <f>IF(ISERROR(N64/N65),"",IF(N64/N65=0,"-",IF(N64/N65&gt;2,"+++",N64/N65-1)))</f>
        <v/>
      </c>
      <c r="P64" s="383">
        <v>0</v>
      </c>
      <c r="Q64" s="382" t="str">
        <f>IF(ISERROR(P64/P65),"",IF(P64/P65=0,"-",IF(P64/P65&gt;2,"+++",P64/P65-1)))</f>
        <v/>
      </c>
      <c r="R64" s="383">
        <v>0</v>
      </c>
      <c r="S64" s="382" t="str">
        <f>IF(ISERROR(R64/R65),"",IF(R64/R65=0,"-",IF(R64/R65&gt;2,"+++",R64/R65-1)))</f>
        <v/>
      </c>
      <c r="T64" s="383">
        <v>12.500999999999999</v>
      </c>
      <c r="U64" s="382" t="str">
        <f>IF(ISERROR(T64/T65),"",IF(T64/T65=0,"-",IF(T64/T65&gt;2,"+++",T64/T65-1)))</f>
        <v/>
      </c>
      <c r="V64" s="383">
        <v>12.995999999999999</v>
      </c>
      <c r="W64" s="382" t="str">
        <f>IF(ISERROR(V64/V65),"",IF(V64/V65=0,"-",IF(V64/V65&gt;2,"+++",V64/V65-1)))</f>
        <v/>
      </c>
      <c r="X64" s="383">
        <v>365.64</v>
      </c>
      <c r="Y64" s="382">
        <f>IF(ISERROR(X64/X65),"",IF(X64/X65=0,"-",IF(X64/X65&gt;2,"+++",X64/X65-1)))</f>
        <v>0.91309352517985598</v>
      </c>
      <c r="Z64" s="383">
        <v>274.07800000000003</v>
      </c>
      <c r="AA64" s="382">
        <f>IF(ISERROR(Z64/Z65),"",IF(Z64/Z65=0,"-",IF(Z64/Z65&gt;2,"+++",Z64/Z65-1)))</f>
        <v>-0.60550125944584376</v>
      </c>
      <c r="AB64" s="383">
        <v>0</v>
      </c>
      <c r="AC64" s="382" t="str">
        <f>IF(ISERROR(AB64/AB65),"",IF(AB64/AB65=0,"-",IF(AB64/AB65&gt;2,"+++",AB64/AB65-1)))</f>
        <v/>
      </c>
      <c r="AD64" s="383"/>
      <c r="AE64" s="382"/>
      <c r="AF64" s="381">
        <f t="shared" si="27"/>
        <v>830.04199999999969</v>
      </c>
      <c r="AG64" s="384">
        <f>IF(ISERROR(AF64/AF65),"",IF(AF64/AF65=0,"-",IF(AF64/AF65&gt;2,"+++",AF64/AF65-1)))</f>
        <v>5.7386425883509729E-2</v>
      </c>
      <c r="AH64" s="381">
        <v>2842.9449999999997</v>
      </c>
      <c r="AI64" s="384">
        <f>IF(ISERROR(AH64/AH65),"",IF(AH64/AH65=0,"-",IF(AH64/AH65&gt;2,"+++",AH64/AH65-1)))</f>
        <v>0.10991797067308084</v>
      </c>
      <c r="AJ64" s="381"/>
      <c r="AK64" s="385"/>
      <c r="AL64" s="386"/>
      <c r="AM64" s="447" t="s">
        <v>150</v>
      </c>
      <c r="AN64" s="399" t="s">
        <v>151</v>
      </c>
      <c r="AO64" s="399"/>
      <c r="AP64" s="400" t="s">
        <v>150</v>
      </c>
      <c r="AQ64" s="401">
        <f t="shared" si="18"/>
        <v>2024</v>
      </c>
      <c r="AR64" s="402">
        <v>1894.2559999999999</v>
      </c>
      <c r="AS64" s="406">
        <f>IF(ISERROR(AR64/AR65),"",IF(AR64/AR65=0,"-",IF(AR64/AR65&gt;2,"+++",AR64/AR65-1)))</f>
        <v>0.38528954050290776</v>
      </c>
      <c r="AT64" s="404">
        <v>6.0999999999999999E-2</v>
      </c>
      <c r="AU64" s="403">
        <f>IF(ISERROR(AT64/AT65),"",IF(AT64/AT65=0,"-",IF(AT64/AT65&gt;2,"+++",AT64/AT65-1)))</f>
        <v>0.8484848484848484</v>
      </c>
      <c r="AV64" s="404">
        <v>0</v>
      </c>
      <c r="AW64" s="403" t="str">
        <f>IF(ISERROR(AV64/AV65),"",IF(AV64/AV65=0,"-",IF(AV64/AV65&gt;2,"+++",AV64/AV65-1)))</f>
        <v/>
      </c>
      <c r="AX64" s="404">
        <v>0</v>
      </c>
      <c r="AY64" s="403" t="str">
        <f>IF(ISERROR(AX64/AX65),"",IF(AX64/AX65=0,"-",IF(AX64/AX65&gt;2,"+++",AX64/AX65-1)))</f>
        <v/>
      </c>
      <c r="AZ64" s="404">
        <v>0</v>
      </c>
      <c r="BA64" s="403" t="str">
        <f>IF(ISERROR(AZ64/AZ65),"",IF(AZ64/AZ65=0,"-",IF(AZ64/AZ65&gt;2,"+++",AZ64/AZ65-1)))</f>
        <v/>
      </c>
      <c r="BB64" s="404">
        <v>0</v>
      </c>
      <c r="BC64" s="403" t="str">
        <f>IF(ISERROR(BB64/BB65),"",IF(BB64/BB65=0,"-",IF(BB64/BB65&gt;2,"+++",BB64/BB65-1)))</f>
        <v/>
      </c>
      <c r="BD64" s="404">
        <v>0</v>
      </c>
      <c r="BE64" s="403" t="str">
        <f>IF(ISERROR(BD64/BD65),"",IF(BD64/BD65=0,"-",IF(BD64/BD65&gt;2,"+++",BD64/BD65-1)))</f>
        <v/>
      </c>
      <c r="BF64" s="404">
        <v>0</v>
      </c>
      <c r="BG64" s="403" t="str">
        <f>IF(ISERROR(BF64/BF65),"",IF(BF64/BF65=0,"-",IF(BF64/BF65&gt;2,"+++",BF64/BF65-1)))</f>
        <v/>
      </c>
      <c r="BH64" s="404">
        <v>0</v>
      </c>
      <c r="BI64" s="403" t="str">
        <f>IF(ISERROR(BH64/BH65),"",IF(BH64/BH65=0,"-",IF(BH64/BH65&gt;2,"+++",BH64/BH65-1)))</f>
        <v/>
      </c>
      <c r="BJ64" s="404">
        <v>37.180999999999997</v>
      </c>
      <c r="BK64" s="403" t="str">
        <f>IF(ISERROR(BJ64/BJ65),"",IF(BJ64/BJ65=0,"-",IF(BJ64/BJ65&gt;2,"+++",BJ64/BJ65-1)))</f>
        <v>+++</v>
      </c>
      <c r="BL64" s="404">
        <v>0</v>
      </c>
      <c r="BM64" s="403" t="str">
        <f t="shared" ref="BM64" si="57">IF(ISERROR(BL64/BL65),"",IF(BL64/BL65=0,"-",IF(BL64/BL65&gt;2,"+++",BL64/BL65-1)))</f>
        <v/>
      </c>
      <c r="BN64" s="402">
        <f t="shared" si="21"/>
        <v>4.8000000000229193E-2</v>
      </c>
      <c r="BO64" s="405" t="str">
        <f>IF(ISERROR(BN64/BN65),"",IF(BN64/BN65=0,"-",IF(BN64/BN65&gt;2,"+++",BN64/BN65-1)))</f>
        <v>+++</v>
      </c>
      <c r="BP64" s="402">
        <v>1931.546</v>
      </c>
      <c r="BQ64" s="405">
        <f>IF(ISERROR(BP64/BP65),"",IF(BP64/BP65=0,"-",IF(BP64/BP65&gt;2,"+++",BP64/BP65-1)))</f>
        <v>0.39427275411215845</v>
      </c>
      <c r="BR64" s="407"/>
      <c r="BS64" s="389"/>
      <c r="BT64" s="390"/>
      <c r="CI64" s="394"/>
      <c r="CJ64" s="394"/>
    </row>
    <row r="65" spans="1:88" ht="15" customHeight="1" thickBot="1">
      <c r="A65" s="448"/>
      <c r="B65" s="455"/>
      <c r="C65" s="455"/>
      <c r="D65" s="367" t="s">
        <v>150</v>
      </c>
      <c r="E65" s="368">
        <f>E64-1</f>
        <v>2023</v>
      </c>
      <c r="F65" s="369">
        <v>654.19399999999996</v>
      </c>
      <c r="G65" s="395"/>
      <c r="H65" s="371">
        <v>0</v>
      </c>
      <c r="I65" s="395"/>
      <c r="J65" s="371">
        <v>110.22199999999999</v>
      </c>
      <c r="K65" s="395"/>
      <c r="L65" s="371">
        <v>126.11600000000001</v>
      </c>
      <c r="M65" s="395"/>
      <c r="N65" s="371">
        <v>0</v>
      </c>
      <c r="O65" s="395"/>
      <c r="P65" s="371">
        <v>0</v>
      </c>
      <c r="Q65" s="395"/>
      <c r="R65" s="371">
        <v>0</v>
      </c>
      <c r="S65" s="395"/>
      <c r="T65" s="371">
        <v>0</v>
      </c>
      <c r="U65" s="395"/>
      <c r="V65" s="371">
        <v>0</v>
      </c>
      <c r="W65" s="395"/>
      <c r="X65" s="371">
        <v>191.125</v>
      </c>
      <c r="Y65" s="395"/>
      <c r="Z65" s="371">
        <v>694.75</v>
      </c>
      <c r="AA65" s="395"/>
      <c r="AB65" s="371">
        <v>0</v>
      </c>
      <c r="AC65" s="395"/>
      <c r="AD65" s="371"/>
      <c r="AE65" s="395"/>
      <c r="AF65" s="369">
        <f t="shared" si="27"/>
        <v>784.99399999999991</v>
      </c>
      <c r="AG65" s="396"/>
      <c r="AH65" s="369">
        <v>2561.4009999999998</v>
      </c>
      <c r="AI65" s="396"/>
      <c r="AJ65" s="369"/>
      <c r="AK65" s="396"/>
      <c r="AL65" s="386"/>
      <c r="AM65" s="448"/>
      <c r="AN65" s="408"/>
      <c r="AO65" s="408"/>
      <c r="AP65" s="367" t="s">
        <v>150</v>
      </c>
      <c r="AQ65" s="368">
        <f t="shared" si="20"/>
        <v>2023</v>
      </c>
      <c r="AR65" s="369">
        <v>1367.4079999999999</v>
      </c>
      <c r="AS65" s="397"/>
      <c r="AT65" s="371">
        <v>3.3000000000000002E-2</v>
      </c>
      <c r="AU65" s="395"/>
      <c r="AV65" s="371">
        <v>0</v>
      </c>
      <c r="AW65" s="395"/>
      <c r="AX65" s="371">
        <v>0</v>
      </c>
      <c r="AY65" s="395"/>
      <c r="AZ65" s="371">
        <v>0</v>
      </c>
      <c r="BA65" s="395"/>
      <c r="BB65" s="371">
        <v>0</v>
      </c>
      <c r="BC65" s="395"/>
      <c r="BD65" s="371">
        <v>0</v>
      </c>
      <c r="BE65" s="395"/>
      <c r="BF65" s="371">
        <v>0</v>
      </c>
      <c r="BG65" s="395"/>
      <c r="BH65" s="371">
        <v>0</v>
      </c>
      <c r="BI65" s="395"/>
      <c r="BJ65" s="371">
        <v>17.899999999999999</v>
      </c>
      <c r="BK65" s="395"/>
      <c r="BL65" s="371">
        <v>0</v>
      </c>
      <c r="BM65" s="395"/>
      <c r="BN65" s="369">
        <f t="shared" si="21"/>
        <v>2.00000000018008E-3</v>
      </c>
      <c r="BO65" s="396"/>
      <c r="BP65" s="369">
        <v>1385.3430000000001</v>
      </c>
      <c r="BQ65" s="396"/>
      <c r="BR65" s="374"/>
      <c r="BS65" s="398"/>
      <c r="BT65" s="390"/>
      <c r="CI65" s="394"/>
      <c r="CJ65" s="394"/>
    </row>
    <row r="66" spans="1:88" ht="15" customHeight="1">
      <c r="A66" s="447" t="s">
        <v>152</v>
      </c>
      <c r="B66" s="399" t="s">
        <v>153</v>
      </c>
      <c r="C66" s="399"/>
      <c r="D66" s="400"/>
      <c r="E66" s="401">
        <f>$R$5</f>
        <v>2024</v>
      </c>
      <c r="F66" s="402">
        <f>F68+F72+F74</f>
        <v>5709.2992500000009</v>
      </c>
      <c r="G66" s="403">
        <f>IF(ISERROR(F66/F67),"",IF(F66/F67=0,"-",IF(F66/F67&gt;2,"+++",F66/F67-1)))</f>
        <v>-0.11103473185407753</v>
      </c>
      <c r="H66" s="404">
        <f>H68+H72+H74</f>
        <v>21.842850000000002</v>
      </c>
      <c r="I66" s="403">
        <f>IF(ISERROR(H66/H67),"",IF(H66/H67=0,"-",IF(H66/H67&gt;2,"+++",H66/H67-1)))</f>
        <v>0.72011261172579455</v>
      </c>
      <c r="J66" s="404">
        <f>J68+J72+J74</f>
        <v>5.1624999999999996</v>
      </c>
      <c r="K66" s="403" t="str">
        <f>IF(ISERROR(J66/J67),"",IF(J66/J67=0,"-",IF(J66/J67&gt;2,"+++",J66/J67-1)))</f>
        <v>+++</v>
      </c>
      <c r="L66" s="404">
        <f>L68+L72+L74</f>
        <v>0</v>
      </c>
      <c r="M66" s="403" t="str">
        <f>IF(ISERROR(L66/L67),"",IF(L66/L67=0,"-",IF(L66/L67&gt;2,"+++",L66/L67-1)))</f>
        <v>-</v>
      </c>
      <c r="N66" s="404">
        <f>N68+N72+N74</f>
        <v>933.87225000000012</v>
      </c>
      <c r="O66" s="403" t="str">
        <f>IF(ISERROR(N66/N67),"",IF(N66/N67=0,"-",IF(N66/N67&gt;2,"+++",N66/N67-1)))</f>
        <v>+++</v>
      </c>
      <c r="P66" s="404">
        <f>P68+P72+P74</f>
        <v>141.89999999999998</v>
      </c>
      <c r="Q66" s="403" t="str">
        <f>IF(ISERROR(P66/P67),"",IF(P66/P67=0,"-",IF(P66/P67&gt;2,"+++",P66/P67-1)))</f>
        <v>+++</v>
      </c>
      <c r="R66" s="404">
        <f>R68+R72+R74</f>
        <v>211.88860000000003</v>
      </c>
      <c r="S66" s="403">
        <f>IF(ISERROR(R66/R67),"",IF(R66/R67=0,"-",IF(R66/R67&gt;2,"+++",R66/R67-1)))</f>
        <v>0.25591226278488488</v>
      </c>
      <c r="T66" s="404">
        <f>T68+T72+T74</f>
        <v>75.767450000000011</v>
      </c>
      <c r="U66" s="403">
        <f>IF(ISERROR(T66/T67),"",IF(T66/T67=0,"-",IF(T66/T67&gt;2,"+++",T66/T67-1)))</f>
        <v>0.35484946752820634</v>
      </c>
      <c r="V66" s="404">
        <f>V68+V72+V74</f>
        <v>61.494700000000002</v>
      </c>
      <c r="W66" s="403">
        <f>IF(ISERROR(V66/V67),"",IF(V66/V67=0,"-",IF(V66/V67&gt;2,"+++",V66/V67-1)))</f>
        <v>0.69744739874819683</v>
      </c>
      <c r="X66" s="404">
        <f>X68+X72+X74</f>
        <v>22.643749999999997</v>
      </c>
      <c r="Y66" s="403" t="str">
        <f>IF(ISERROR(X66/X67),"",IF(X66/X67=0,"-",IF(X66/X67&gt;2,"+++",X66/X67-1)))</f>
        <v/>
      </c>
      <c r="Z66" s="404">
        <f>Z68+Z72+Z74</f>
        <v>393.53680000000003</v>
      </c>
      <c r="AA66" s="403">
        <f>IF(ISERROR(Z66/Z67),"",IF(Z66/Z67=0,"-",IF(Z66/Z67&gt;2,"+++",Z66/Z67-1)))</f>
        <v>3.5889933796098283E-3</v>
      </c>
      <c r="AB66" s="404">
        <f>AB68+AB72+AB74</f>
        <v>0</v>
      </c>
      <c r="AC66" s="403" t="str">
        <f>IF(ISERROR(AB66/AB67),"",IF(AB66/AB67=0,"-",IF(AB66/AB67&gt;2,"+++",AB66/AB67-1)))</f>
        <v/>
      </c>
      <c r="AD66" s="404"/>
      <c r="AE66" s="403"/>
      <c r="AF66" s="402">
        <f t="shared" si="27"/>
        <v>2873.5470999999989</v>
      </c>
      <c r="AG66" s="405">
        <f>IF(ISERROR(AF66/AF67),"",IF(AF66/AF67=0,"-",IF(AF66/AF67&gt;2,"+++",AF66/AF67-1)))</f>
        <v>0.23771185696032981</v>
      </c>
      <c r="AH66" s="402">
        <f>AH68+AH72+AH74</f>
        <v>10450.955249999999</v>
      </c>
      <c r="AI66" s="405">
        <f>IF(ISERROR(AH66/AH67),"",IF(AH66/AH67=0,"-",IF(AH66/AH67&gt;2,"+++",AH66/AH67-1)))</f>
        <v>7.792399675012418E-2</v>
      </c>
      <c r="AJ66" s="402"/>
      <c r="AK66" s="385"/>
      <c r="AL66" s="386"/>
      <c r="AM66" s="447" t="s">
        <v>152</v>
      </c>
      <c r="AN66" s="399" t="s">
        <v>153</v>
      </c>
      <c r="AO66" s="399"/>
      <c r="AP66" s="400"/>
      <c r="AQ66" s="401">
        <f t="shared" si="18"/>
        <v>2024</v>
      </c>
      <c r="AR66" s="402">
        <f>AR68+AR72+AR74</f>
        <v>1000.5481999999998</v>
      </c>
      <c r="AS66" s="406">
        <f>IF(ISERROR(AR66/AR67),"",IF(AR66/AR67=0,"-",IF(AR66/AR67&gt;2,"+++",AR66/AR67-1)))</f>
        <v>-0.26967218035782903</v>
      </c>
      <c r="AT66" s="404">
        <f>AT68+AT72+AT74</f>
        <v>1850.7937499999998</v>
      </c>
      <c r="AU66" s="403">
        <f>IF(ISERROR(AT66/AT67),"",IF(AT66/AT67=0,"-",IF(AT66/AT67&gt;2,"+++",AT66/AT67-1)))</f>
        <v>-0.25502004293873215</v>
      </c>
      <c r="AV66" s="404">
        <f>AV68+AV72+AV74</f>
        <v>0</v>
      </c>
      <c r="AW66" s="403" t="str">
        <f>IF(ISERROR(AV66/AV67),"",IF(AV66/AV67=0,"-",IF(AV66/AV67&gt;2,"+++",AV66/AV67-1)))</f>
        <v/>
      </c>
      <c r="AX66" s="404">
        <f>AX68+AX72+AX74</f>
        <v>2.04</v>
      </c>
      <c r="AY66" s="403" t="str">
        <f>IF(ISERROR(AX66/AX67),"",IF(AX66/AX67=0,"-",IF(AX66/AX67&gt;2,"+++",AX66/AX67-1)))</f>
        <v/>
      </c>
      <c r="AZ66" s="404">
        <f>AZ68+AZ72+AZ74</f>
        <v>1.7649999999999999</v>
      </c>
      <c r="BA66" s="403" t="str">
        <f>IF(ISERROR(AZ66/AZ67),"",IF(AZ66/AZ67=0,"-",IF(AZ66/AZ67&gt;2,"+++",AZ66/AZ67-1)))</f>
        <v>+++</v>
      </c>
      <c r="BB66" s="404">
        <f>BB68+BB72+BB74</f>
        <v>2.7000000000000001E-3</v>
      </c>
      <c r="BC66" s="403">
        <f>IF(ISERROR(BB66/BB67),"",IF(BB66/BB67=0,"-",IF(BB66/BB67&gt;2,"+++",BB66/BB67-1)))</f>
        <v>-0.7857142857142857</v>
      </c>
      <c r="BD66" s="404">
        <f>BD68+BD72+BD74</f>
        <v>0.18375</v>
      </c>
      <c r="BE66" s="403" t="str">
        <f>IF(ISERROR(BD66/BD67),"",IF(BD66/BD67=0,"-",IF(BD66/BD67&gt;2,"+++",BD66/BD67-1)))</f>
        <v/>
      </c>
      <c r="BF66" s="404">
        <f>BF68+BF72+BF74</f>
        <v>0</v>
      </c>
      <c r="BG66" s="403" t="str">
        <f>IF(ISERROR(BF66/BF67),"",IF(BF66/BF67=0,"-",IF(BF66/BF67&gt;2,"+++",BF66/BF67-1)))</f>
        <v/>
      </c>
      <c r="BH66" s="404">
        <f>BH68+BH72+BH74</f>
        <v>0</v>
      </c>
      <c r="BI66" s="403" t="str">
        <f>IF(ISERROR(BH66/BH67),"",IF(BH66/BH67=0,"-",IF(BH66/BH67&gt;2,"+++",BH66/BH67-1)))</f>
        <v/>
      </c>
      <c r="BJ66" s="404">
        <f>BJ68+BJ72+BJ74</f>
        <v>2.8749999999999998E-2</v>
      </c>
      <c r="BK66" s="403">
        <f>IF(ISERROR(BJ66/BJ67),"",IF(BJ66/BJ67=0,"-",IF(BJ66/BJ67&gt;2,"+++",BJ66/BJ67-1)))</f>
        <v>-0.30303030303030309</v>
      </c>
      <c r="BL66" s="404">
        <f t="shared" ref="BL66:BL67" si="58">BL68+BL72+BL74</f>
        <v>0</v>
      </c>
      <c r="BM66" s="403" t="str">
        <f t="shared" ref="BM66" si="59">IF(ISERROR(BL66/BL67),"",IF(BL66/BL67=0,"-",IF(BL66/BL67&gt;2,"+++",BL66/BL67-1)))</f>
        <v>-</v>
      </c>
      <c r="BN66" s="402">
        <f t="shared" si="21"/>
        <v>65.293300000000272</v>
      </c>
      <c r="BO66" s="405">
        <f>IF(ISERROR(BN66/BN67),"",IF(BN66/BN67=0,"-",IF(BN66/BN67&gt;2,"+++",BN66/BN67-1)))</f>
        <v>-0.45951961842970246</v>
      </c>
      <c r="BP66" s="402">
        <f t="shared" ref="BP66:BP67" si="60">BP68+BP72+BP74</f>
        <v>2920.6554499999997</v>
      </c>
      <c r="BQ66" s="405">
        <f>IF(ISERROR(BP66/BP67),"",IF(BP66/BP67=0,"-",IF(BP66/BP67&gt;2,"+++",BP66/BP67-1)))</f>
        <v>-0.26806354293749179</v>
      </c>
      <c r="BR66" s="407"/>
      <c r="BS66" s="389"/>
      <c r="BT66" s="390"/>
      <c r="CI66" s="394"/>
      <c r="CJ66" s="394"/>
    </row>
    <row r="67" spans="1:88" ht="15" customHeight="1" thickBot="1">
      <c r="A67" s="474"/>
      <c r="B67" s="475"/>
      <c r="C67" s="475"/>
      <c r="D67" s="476"/>
      <c r="E67" s="477">
        <f>E66-1</f>
        <v>2023</v>
      </c>
      <c r="F67" s="478">
        <f>F69+F73+F75</f>
        <v>6422.4098000000004</v>
      </c>
      <c r="G67" s="479"/>
      <c r="H67" s="480">
        <f>H69+H73+H75</f>
        <v>12.698499999999999</v>
      </c>
      <c r="I67" s="479"/>
      <c r="J67" s="480">
        <f>J69+J73+J75</f>
        <v>2.3737499999999998</v>
      </c>
      <c r="K67" s="479"/>
      <c r="L67" s="480">
        <f>L69+L73+L75</f>
        <v>67.933799999999991</v>
      </c>
      <c r="M67" s="479"/>
      <c r="N67" s="480">
        <f>N69+N73+N75</f>
        <v>213.29159999999999</v>
      </c>
      <c r="O67" s="479"/>
      <c r="P67" s="480">
        <f>P69+P73+P75</f>
        <v>2.08575</v>
      </c>
      <c r="Q67" s="479"/>
      <c r="R67" s="480">
        <f>R69+R73+R75</f>
        <v>168.71290000000002</v>
      </c>
      <c r="S67" s="479"/>
      <c r="T67" s="480">
        <f>T69+T73+T75</f>
        <v>55.92315</v>
      </c>
      <c r="U67" s="479"/>
      <c r="V67" s="480">
        <f>V69+V73+V75</f>
        <v>36.227750000000007</v>
      </c>
      <c r="W67" s="479"/>
      <c r="X67" s="480">
        <f>X69+X73+X75</f>
        <v>0</v>
      </c>
      <c r="Y67" s="479"/>
      <c r="Z67" s="480">
        <f>Z69+Z73+Z75</f>
        <v>392.12945000000002</v>
      </c>
      <c r="AA67" s="479"/>
      <c r="AB67" s="480">
        <f>AB69+AB73+AB75</f>
        <v>0</v>
      </c>
      <c r="AC67" s="479"/>
      <c r="AD67" s="480"/>
      <c r="AE67" s="479"/>
      <c r="AF67" s="478">
        <f t="shared" si="27"/>
        <v>2321.6607999999951</v>
      </c>
      <c r="AG67" s="481"/>
      <c r="AH67" s="478">
        <f>AH69+AH73+AH75</f>
        <v>9695.4472499999993</v>
      </c>
      <c r="AI67" s="481"/>
      <c r="AJ67" s="478"/>
      <c r="AK67" s="481"/>
      <c r="AL67" s="386"/>
      <c r="AM67" s="448"/>
      <c r="AN67" s="408"/>
      <c r="AO67" s="408"/>
      <c r="AP67" s="367"/>
      <c r="AQ67" s="368">
        <f t="shared" si="20"/>
        <v>2023</v>
      </c>
      <c r="AR67" s="369">
        <f>AR69+AR73+AR75</f>
        <v>1369.9987500000002</v>
      </c>
      <c r="AS67" s="397"/>
      <c r="AT67" s="371">
        <f>AT69+AT73+AT75</f>
        <v>2484.3537500000002</v>
      </c>
      <c r="AU67" s="395"/>
      <c r="AV67" s="371">
        <f>AV69+AV73+AV75</f>
        <v>0</v>
      </c>
      <c r="AW67" s="395"/>
      <c r="AX67" s="371">
        <f>AX69+AX73+AX75</f>
        <v>0</v>
      </c>
      <c r="AY67" s="395"/>
      <c r="AZ67" s="371">
        <f>AZ69+AZ73+AZ75</f>
        <v>8.1700000000000009E-2</v>
      </c>
      <c r="BA67" s="395"/>
      <c r="BB67" s="371">
        <f>BB69+BB73+BB75</f>
        <v>1.26E-2</v>
      </c>
      <c r="BC67" s="395"/>
      <c r="BD67" s="371">
        <f>BD69+BD73+BD75</f>
        <v>0</v>
      </c>
      <c r="BE67" s="395"/>
      <c r="BF67" s="371">
        <f>BF69+BF73+BF75</f>
        <v>0</v>
      </c>
      <c r="BG67" s="395"/>
      <c r="BH67" s="371">
        <f>BH69+BH73+BH75</f>
        <v>0</v>
      </c>
      <c r="BI67" s="395"/>
      <c r="BJ67" s="371">
        <f>BJ69+BJ73+BJ75</f>
        <v>4.1250000000000002E-2</v>
      </c>
      <c r="BK67" s="395"/>
      <c r="BL67" s="371">
        <f t="shared" si="58"/>
        <v>15.018750000000001</v>
      </c>
      <c r="BM67" s="395"/>
      <c r="BN67" s="369">
        <f t="shared" si="21"/>
        <v>120.80604999999969</v>
      </c>
      <c r="BO67" s="396"/>
      <c r="BP67" s="369">
        <f t="shared" si="60"/>
        <v>3990.3128500000003</v>
      </c>
      <c r="BQ67" s="396"/>
      <c r="BR67" s="374"/>
      <c r="BS67" s="482"/>
      <c r="BT67" s="390"/>
      <c r="CI67" s="394"/>
      <c r="CJ67" s="394"/>
    </row>
    <row r="68" spans="1:88" ht="15" hidden="1" customHeight="1" outlineLevel="1" thickTop="1">
      <c r="A68" s="411"/>
      <c r="B68" s="412" t="s">
        <v>154</v>
      </c>
      <c r="C68" s="413" t="s">
        <v>155</v>
      </c>
      <c r="D68" s="414" t="s">
        <v>156</v>
      </c>
      <c r="E68" s="415">
        <f>$R$5</f>
        <v>2024</v>
      </c>
      <c r="F68" s="416">
        <v>896.48374999999999</v>
      </c>
      <c r="G68" s="382">
        <f>IF(ISERROR(F68/F69),"",IF(F68/F69=0,"-",IF(F68/F69&gt;2,"+++",F68/F69-1)))</f>
        <v>0.1179774405147902</v>
      </c>
      <c r="H68" s="417">
        <v>4.1399999999999997</v>
      </c>
      <c r="I68" s="382">
        <f>IF(ISERROR(H68/H69),"",IF(H68/H69=0,"-",IF(H68/H69&gt;2,"+++",H68/H69-1)))</f>
        <v>-0.35888501742160284</v>
      </c>
      <c r="J68" s="417">
        <v>2.9074999999999998</v>
      </c>
      <c r="K68" s="382">
        <f>IF(ISERROR(J68/J69),"",IF(J68/J69=0,"-",IF(J68/J69&gt;2,"+++",J68/J69-1)))</f>
        <v>0.53430079155672816</v>
      </c>
      <c r="L68" s="417">
        <v>0</v>
      </c>
      <c r="M68" s="382" t="str">
        <f>IF(ISERROR(L68/L69),"",IF(L68/L69=0,"-",IF(L68/L69&gt;2,"+++",L68/L69-1)))</f>
        <v/>
      </c>
      <c r="N68" s="417">
        <v>0.09</v>
      </c>
      <c r="O68" s="382">
        <f>IF(ISERROR(N68/N69),"",IF(N68/N69=0,"-",IF(N68/N69&gt;2,"+++",N68/N69-1)))</f>
        <v>0</v>
      </c>
      <c r="P68" s="417">
        <v>0</v>
      </c>
      <c r="Q68" s="382" t="str">
        <f>IF(ISERROR(P68/P69),"",IF(P68/P69=0,"-",IF(P68/P69&gt;2,"+++",P68/P69-1)))</f>
        <v/>
      </c>
      <c r="R68" s="417">
        <v>15.2225</v>
      </c>
      <c r="S68" s="382">
        <f>IF(ISERROR(R68/R69),"",IF(R68/R69=0,"-",IF(R68/R69&gt;2,"+++",R68/R69-1)))</f>
        <v>6.6094721176573445E-2</v>
      </c>
      <c r="T68" s="417">
        <v>0</v>
      </c>
      <c r="U68" s="382" t="str">
        <f>IF(ISERROR(T68/T69),"",IF(T68/T69=0,"-",IF(T68/T69&gt;2,"+++",T68/T69-1)))</f>
        <v/>
      </c>
      <c r="V68" s="417">
        <v>0</v>
      </c>
      <c r="W68" s="382" t="str">
        <f>IF(ISERROR(V68/V69),"",IF(V68/V69=0,"-",IF(V68/V69&gt;2,"+++",V68/V69-1)))</f>
        <v/>
      </c>
      <c r="X68" s="417">
        <v>22.643749999999997</v>
      </c>
      <c r="Y68" s="382" t="str">
        <f>IF(ISERROR(X68/X69),"",IF(X68/X69=0,"-",IF(X68/X69&gt;2,"+++",X68/X69-1)))</f>
        <v/>
      </c>
      <c r="Z68" s="417">
        <v>51.77</v>
      </c>
      <c r="AA68" s="382">
        <f>IF(ISERROR(Z68/Z69),"",IF(Z68/Z69=0,"-",IF(Z68/Z69&gt;2,"+++",Z68/Z69-1)))</f>
        <v>0.10201692299505072</v>
      </c>
      <c r="AB68" s="417">
        <v>0</v>
      </c>
      <c r="AC68" s="382" t="str">
        <f>IF(ISERROR(AB68/AB69),"",IF(AB68/AB69=0,"-",IF(AB68/AB69&gt;2,"+++",AB68/AB69-1)))</f>
        <v/>
      </c>
      <c r="AD68" s="417"/>
      <c r="AE68" s="382"/>
      <c r="AF68" s="416">
        <f t="shared" si="27"/>
        <v>208.43750000000011</v>
      </c>
      <c r="AG68" s="384">
        <f>IF(ISERROR(AF68/AF69),"",IF(AF68/AF69=0,"-",IF(AF68/AF69&gt;2,"+++",AF68/AF69-1)))</f>
        <v>0.15509836519811615</v>
      </c>
      <c r="AH68" s="416">
        <v>1201.6950000000002</v>
      </c>
      <c r="AI68" s="384">
        <f>IF(ISERROR(AH68/AH69),"",IF(AH68/AH69=0,"-",IF(AH68/AH69&gt;2,"+++",AH68/AH69-1)))</f>
        <v>0.14226441054961692</v>
      </c>
      <c r="AJ68" s="416"/>
      <c r="AK68" s="384"/>
      <c r="AL68" s="386"/>
      <c r="AM68" s="411"/>
      <c r="AN68" s="412" t="s">
        <v>154</v>
      </c>
      <c r="AO68" s="413" t="s">
        <v>155</v>
      </c>
      <c r="AP68" s="414" t="s">
        <v>156</v>
      </c>
      <c r="AQ68" s="415">
        <f t="shared" si="18"/>
        <v>2024</v>
      </c>
      <c r="AR68" s="416">
        <v>62.268749999999997</v>
      </c>
      <c r="AS68" s="387" t="str">
        <f>IF(ISERROR(AR68/AR69),"",IF(AR68/AR69=0,"-",IF(AR68/AR69&gt;2,"+++",AR68/AR69-1)))</f>
        <v>+++</v>
      </c>
      <c r="AT68" s="417">
        <v>458.57249999999999</v>
      </c>
      <c r="AU68" s="382">
        <f>IF(ISERROR(AT68/AT69),"",IF(AT68/AT69=0,"-",IF(AT68/AT69&gt;2,"+++",AT68/AT69-1)))</f>
        <v>-0.29755677248879875</v>
      </c>
      <c r="AV68" s="417">
        <v>0</v>
      </c>
      <c r="AW68" s="382" t="str">
        <f>IF(ISERROR(AV68/AV69),"",IF(AV68/AV69=0,"-",IF(AV68/AV69&gt;2,"+++",AV68/AV69-1)))</f>
        <v/>
      </c>
      <c r="AX68" s="417">
        <v>2.04</v>
      </c>
      <c r="AY68" s="382" t="str">
        <f>IF(ISERROR(AX68/AX69),"",IF(AX68/AX69=0,"-",IF(AX68/AX69&gt;2,"+++",AX68/AX69-1)))</f>
        <v/>
      </c>
      <c r="AZ68" s="417">
        <v>0</v>
      </c>
      <c r="BA68" s="382" t="str">
        <f>IF(ISERROR(AZ68/AZ69),"",IF(AZ68/AZ69=0,"-",IF(AZ68/AZ69&gt;2,"+++",AZ68/AZ69-1)))</f>
        <v/>
      </c>
      <c r="BB68" s="417">
        <v>0</v>
      </c>
      <c r="BC68" s="382" t="str">
        <f>IF(ISERROR(BB68/BB69),"",IF(BB68/BB69=0,"-",IF(BB68/BB69&gt;2,"+++",BB68/BB69-1)))</f>
        <v/>
      </c>
      <c r="BD68" s="417">
        <v>0</v>
      </c>
      <c r="BE68" s="382" t="str">
        <f>IF(ISERROR(BD68/BD69),"",IF(BD68/BD69=0,"-",IF(BD68/BD69&gt;2,"+++",BD68/BD69-1)))</f>
        <v/>
      </c>
      <c r="BF68" s="417">
        <v>0</v>
      </c>
      <c r="BG68" s="382" t="str">
        <f>IF(ISERROR(BF68/BF69),"",IF(BF68/BF69=0,"-",IF(BF68/BF69&gt;2,"+++",BF68/BF69-1)))</f>
        <v/>
      </c>
      <c r="BH68" s="417">
        <v>0</v>
      </c>
      <c r="BI68" s="382" t="str">
        <f>IF(ISERROR(BH68/BH69),"",IF(BH68/BH69=0,"-",IF(BH68/BH69&gt;2,"+++",BH68/BH69-1)))</f>
        <v/>
      </c>
      <c r="BJ68" s="417">
        <v>0</v>
      </c>
      <c r="BK68" s="382" t="str">
        <f>IF(ISERROR(BJ68/BJ69),"",IF(BJ68/BJ69=0,"-",IF(BJ68/BJ69&gt;2,"+++",BJ68/BJ69-1)))</f>
        <v/>
      </c>
      <c r="BL68" s="417">
        <v>0</v>
      </c>
      <c r="BM68" s="382" t="str">
        <f t="shared" ref="BM68" si="61">IF(ISERROR(BL68/BL69),"",IF(BL68/BL69=0,"-",IF(BL68/BL69&gt;2,"+++",BL68/BL69-1)))</f>
        <v/>
      </c>
      <c r="BN68" s="416">
        <f t="shared" si="21"/>
        <v>0</v>
      </c>
      <c r="BO68" s="384" t="str">
        <f>IF(ISERROR(BN68/BN69),"",IF(BN68/BN69=0,"-",IF(BN68/BN69&gt;2,"+++",BN68/BN69-1)))</f>
        <v>-</v>
      </c>
      <c r="BP68" s="416">
        <v>522.88125000000002</v>
      </c>
      <c r="BQ68" s="384">
        <f>IF(ISERROR(BP68/BP69),"",IF(BP68/BP69=0,"-",IF(BP68/BP69&gt;2,"+++",BP68/BP69-1)))</f>
        <v>-0.20199432264759964</v>
      </c>
      <c r="BR68" s="418"/>
      <c r="BS68" s="419"/>
      <c r="BT68" s="390"/>
      <c r="CI68" s="394"/>
      <c r="CJ68" s="394"/>
    </row>
    <row r="69" spans="1:88" ht="15" hidden="1" customHeight="1" outlineLevel="1">
      <c r="A69" s="411"/>
      <c r="B69" s="420"/>
      <c r="C69" s="421"/>
      <c r="D69" s="422" t="s">
        <v>156</v>
      </c>
      <c r="E69" s="423">
        <f>E68-1</f>
        <v>2023</v>
      </c>
      <c r="F69" s="424">
        <v>801.88</v>
      </c>
      <c r="G69" s="439"/>
      <c r="H69" s="426">
        <v>6.4575000000000005</v>
      </c>
      <c r="I69" s="439"/>
      <c r="J69" s="426">
        <v>1.895</v>
      </c>
      <c r="K69" s="439"/>
      <c r="L69" s="426">
        <v>0</v>
      </c>
      <c r="M69" s="439"/>
      <c r="N69" s="426">
        <v>0.09</v>
      </c>
      <c r="O69" s="439"/>
      <c r="P69" s="426">
        <v>0</v>
      </c>
      <c r="Q69" s="439"/>
      <c r="R69" s="426">
        <v>14.27875</v>
      </c>
      <c r="S69" s="439"/>
      <c r="T69" s="426">
        <v>0</v>
      </c>
      <c r="U69" s="439"/>
      <c r="V69" s="426">
        <v>0</v>
      </c>
      <c r="W69" s="439"/>
      <c r="X69" s="426">
        <v>0</v>
      </c>
      <c r="Y69" s="439"/>
      <c r="Z69" s="426">
        <v>46.977500000000006</v>
      </c>
      <c r="AA69" s="439"/>
      <c r="AB69" s="426">
        <v>0</v>
      </c>
      <c r="AC69" s="439"/>
      <c r="AD69" s="426"/>
      <c r="AE69" s="439"/>
      <c r="AF69" s="424">
        <f t="shared" si="27"/>
        <v>180.45000000000005</v>
      </c>
      <c r="AG69" s="440"/>
      <c r="AH69" s="424">
        <v>1052.0287499999999</v>
      </c>
      <c r="AI69" s="440"/>
      <c r="AJ69" s="424"/>
      <c r="AK69" s="440"/>
      <c r="AL69" s="386"/>
      <c r="AM69" s="411"/>
      <c r="AN69" s="420"/>
      <c r="AO69" s="421"/>
      <c r="AP69" s="422" t="s">
        <v>156</v>
      </c>
      <c r="AQ69" s="423">
        <f t="shared" si="20"/>
        <v>2023</v>
      </c>
      <c r="AR69" s="424">
        <v>2.3987499999999997</v>
      </c>
      <c r="AS69" s="441"/>
      <c r="AT69" s="426">
        <v>652.82500000000005</v>
      </c>
      <c r="AU69" s="439"/>
      <c r="AV69" s="426">
        <v>0</v>
      </c>
      <c r="AW69" s="439"/>
      <c r="AX69" s="426">
        <v>0</v>
      </c>
      <c r="AY69" s="439"/>
      <c r="AZ69" s="426">
        <v>0</v>
      </c>
      <c r="BA69" s="439"/>
      <c r="BB69" s="426">
        <v>0</v>
      </c>
      <c r="BC69" s="439"/>
      <c r="BD69" s="426">
        <v>0</v>
      </c>
      <c r="BE69" s="439"/>
      <c r="BF69" s="426">
        <v>0</v>
      </c>
      <c r="BG69" s="439"/>
      <c r="BH69" s="426">
        <v>0</v>
      </c>
      <c r="BI69" s="439"/>
      <c r="BJ69" s="426">
        <v>0</v>
      </c>
      <c r="BK69" s="439"/>
      <c r="BL69" s="426">
        <v>0</v>
      </c>
      <c r="BM69" s="439"/>
      <c r="BN69" s="424">
        <f t="shared" si="21"/>
        <v>1.125000000001819E-2</v>
      </c>
      <c r="BO69" s="440"/>
      <c r="BP69" s="424">
        <v>655.23500000000001</v>
      </c>
      <c r="BQ69" s="440"/>
      <c r="BR69" s="429"/>
      <c r="BS69" s="442"/>
      <c r="BT69" s="390"/>
      <c r="CI69" s="394"/>
      <c r="CJ69" s="394"/>
    </row>
    <row r="70" spans="1:88" ht="15" hidden="1" customHeight="1" outlineLevel="2">
      <c r="A70" s="411"/>
      <c r="B70" s="412"/>
      <c r="C70" s="413"/>
      <c r="D70" s="414"/>
      <c r="E70" s="415"/>
      <c r="F70" s="416"/>
      <c r="G70" s="382"/>
      <c r="H70" s="417"/>
      <c r="I70" s="382"/>
      <c r="J70" s="417"/>
      <c r="K70" s="382"/>
      <c r="L70" s="417"/>
      <c r="M70" s="382"/>
      <c r="N70" s="417"/>
      <c r="O70" s="382"/>
      <c r="P70" s="417"/>
      <c r="Q70" s="382"/>
      <c r="R70" s="417"/>
      <c r="S70" s="382"/>
      <c r="T70" s="417"/>
      <c r="U70" s="382"/>
      <c r="V70" s="417"/>
      <c r="W70" s="382"/>
      <c r="X70" s="417"/>
      <c r="Y70" s="382"/>
      <c r="Z70" s="417"/>
      <c r="AA70" s="382"/>
      <c r="AB70" s="417"/>
      <c r="AC70" s="382"/>
      <c r="AD70" s="417"/>
      <c r="AE70" s="382"/>
      <c r="AF70" s="416"/>
      <c r="AG70" s="384"/>
      <c r="AH70" s="416"/>
      <c r="AI70" s="384"/>
      <c r="AJ70" s="416"/>
      <c r="AK70" s="384"/>
      <c r="AL70" s="386"/>
      <c r="AM70" s="411"/>
      <c r="AN70" s="412"/>
      <c r="AO70" s="413"/>
      <c r="AP70" s="414"/>
      <c r="AQ70" s="415"/>
      <c r="AR70" s="416"/>
      <c r="AS70" s="387"/>
      <c r="AT70" s="417"/>
      <c r="AU70" s="382"/>
      <c r="AV70" s="417"/>
      <c r="AW70" s="382"/>
      <c r="AX70" s="417"/>
      <c r="AY70" s="382"/>
      <c r="AZ70" s="417"/>
      <c r="BA70" s="382"/>
      <c r="BB70" s="417"/>
      <c r="BC70" s="382"/>
      <c r="BD70" s="417"/>
      <c r="BE70" s="382"/>
      <c r="BF70" s="417"/>
      <c r="BG70" s="382"/>
      <c r="BH70" s="417"/>
      <c r="BI70" s="382"/>
      <c r="BJ70" s="417"/>
      <c r="BK70" s="382"/>
      <c r="BL70" s="417"/>
      <c r="BM70" s="382"/>
      <c r="BN70" s="416"/>
      <c r="BO70" s="384"/>
      <c r="BP70" s="416"/>
      <c r="BQ70" s="384"/>
      <c r="BR70" s="418"/>
      <c r="BS70" s="419"/>
      <c r="BT70" s="390"/>
      <c r="CI70" s="394"/>
      <c r="CJ70" s="394"/>
    </row>
    <row r="71" spans="1:88" ht="15" hidden="1" customHeight="1" outlineLevel="2">
      <c r="A71" s="411"/>
      <c r="B71" s="420"/>
      <c r="C71" s="421"/>
      <c r="D71" s="422"/>
      <c r="E71" s="423"/>
      <c r="F71" s="424"/>
      <c r="G71" s="439"/>
      <c r="H71" s="426"/>
      <c r="I71" s="439"/>
      <c r="J71" s="426"/>
      <c r="K71" s="439"/>
      <c r="L71" s="426"/>
      <c r="M71" s="439"/>
      <c r="N71" s="426"/>
      <c r="O71" s="439"/>
      <c r="P71" s="426"/>
      <c r="Q71" s="439"/>
      <c r="R71" s="426"/>
      <c r="S71" s="439"/>
      <c r="T71" s="426"/>
      <c r="U71" s="439"/>
      <c r="V71" s="426"/>
      <c r="W71" s="439"/>
      <c r="X71" s="426"/>
      <c r="Y71" s="439"/>
      <c r="Z71" s="426"/>
      <c r="AA71" s="439"/>
      <c r="AB71" s="426"/>
      <c r="AC71" s="439"/>
      <c r="AD71" s="426"/>
      <c r="AE71" s="439"/>
      <c r="AF71" s="424"/>
      <c r="AG71" s="440"/>
      <c r="AH71" s="424"/>
      <c r="AI71" s="440"/>
      <c r="AJ71" s="424"/>
      <c r="AK71" s="440"/>
      <c r="AL71" s="386"/>
      <c r="AM71" s="411"/>
      <c r="AN71" s="420"/>
      <c r="AO71" s="421"/>
      <c r="AP71" s="422"/>
      <c r="AQ71" s="423"/>
      <c r="AR71" s="424"/>
      <c r="AS71" s="441"/>
      <c r="AT71" s="426"/>
      <c r="AU71" s="439"/>
      <c r="AV71" s="426"/>
      <c r="AW71" s="439"/>
      <c r="AX71" s="426"/>
      <c r="AY71" s="439"/>
      <c r="AZ71" s="426"/>
      <c r="BA71" s="439"/>
      <c r="BB71" s="426"/>
      <c r="BC71" s="439"/>
      <c r="BD71" s="426"/>
      <c r="BE71" s="439"/>
      <c r="BF71" s="426"/>
      <c r="BG71" s="439"/>
      <c r="BH71" s="426"/>
      <c r="BI71" s="439"/>
      <c r="BJ71" s="426"/>
      <c r="BK71" s="439"/>
      <c r="BL71" s="426"/>
      <c r="BM71" s="439"/>
      <c r="BN71" s="424"/>
      <c r="BO71" s="440"/>
      <c r="BP71" s="424"/>
      <c r="BQ71" s="440"/>
      <c r="BR71" s="429"/>
      <c r="BS71" s="442"/>
      <c r="BT71" s="390"/>
      <c r="CI71" s="394"/>
      <c r="CJ71" s="394"/>
    </row>
    <row r="72" spans="1:88" ht="15" hidden="1" customHeight="1" outlineLevel="2" collapsed="1">
      <c r="A72" s="411"/>
      <c r="B72" s="412" t="s">
        <v>158</v>
      </c>
      <c r="C72" s="413" t="s">
        <v>159</v>
      </c>
      <c r="D72" s="414" t="s">
        <v>160</v>
      </c>
      <c r="E72" s="415">
        <f>$R$5</f>
        <v>2024</v>
      </c>
      <c r="F72" s="416">
        <v>0</v>
      </c>
      <c r="G72" s="382" t="str">
        <f>IF(ISERROR(F72/F73),"",IF(F72/F73=0,"-",IF(F72/F73&gt;2,"+++",F72/F73-1)))</f>
        <v/>
      </c>
      <c r="H72" s="417">
        <v>0</v>
      </c>
      <c r="I72" s="382" t="str">
        <f>IF(ISERROR(H72/H73),"",IF(H72/H73=0,"-",IF(H72/H73&gt;2,"+++",H72/H73-1)))</f>
        <v/>
      </c>
      <c r="J72" s="417">
        <v>0</v>
      </c>
      <c r="K72" s="382" t="str">
        <f>IF(ISERROR(J72/J73),"",IF(J72/J73=0,"-",IF(J72/J73&gt;2,"+++",J72/J73-1)))</f>
        <v/>
      </c>
      <c r="L72" s="417">
        <v>0</v>
      </c>
      <c r="M72" s="382" t="str">
        <f>IF(ISERROR(L72/L73),"",IF(L72/L73=0,"-",IF(L72/L73&gt;2,"+++",L72/L73-1)))</f>
        <v/>
      </c>
      <c r="N72" s="417">
        <v>0</v>
      </c>
      <c r="O72" s="382" t="str">
        <f>IF(ISERROR(N72/N73),"",IF(N72/N73=0,"-",IF(N72/N73&gt;2,"+++",N72/N73-1)))</f>
        <v/>
      </c>
      <c r="P72" s="417">
        <v>0</v>
      </c>
      <c r="Q72" s="382" t="str">
        <f>IF(ISERROR(P72/P73),"",IF(P72/P73=0,"-",IF(P72/P73&gt;2,"+++",P72/P73-1)))</f>
        <v/>
      </c>
      <c r="R72" s="417">
        <v>0</v>
      </c>
      <c r="S72" s="382" t="str">
        <f>IF(ISERROR(R72/R73),"",IF(R72/R73=0,"-",IF(R72/R73&gt;2,"+++",R72/R73-1)))</f>
        <v/>
      </c>
      <c r="T72" s="417">
        <v>0</v>
      </c>
      <c r="U72" s="382" t="str">
        <f>IF(ISERROR(T72/T73),"",IF(T72/T73=0,"-",IF(T72/T73&gt;2,"+++",T72/T73-1)))</f>
        <v/>
      </c>
      <c r="V72" s="417">
        <v>0</v>
      </c>
      <c r="W72" s="382" t="str">
        <f>IF(ISERROR(V72/V73),"",IF(V72/V73=0,"-",IF(V72/V73&gt;2,"+++",V72/V73-1)))</f>
        <v/>
      </c>
      <c r="X72" s="417">
        <v>0</v>
      </c>
      <c r="Y72" s="382" t="str">
        <f>IF(ISERROR(X72/X73),"",IF(X72/X73=0,"-",IF(X72/X73&gt;2,"+++",X72/X73-1)))</f>
        <v/>
      </c>
      <c r="Z72" s="417">
        <v>0</v>
      </c>
      <c r="AA72" s="382" t="str">
        <f>IF(ISERROR(Z72/Z73),"",IF(Z72/Z73=0,"-",IF(Z72/Z73&gt;2,"+++",Z72/Z73-1)))</f>
        <v/>
      </c>
      <c r="AB72" s="417">
        <v>0</v>
      </c>
      <c r="AC72" s="382" t="str">
        <f>IF(ISERROR(AB72/AB73),"",IF(AB72/AB73=0,"-",IF(AB72/AB73&gt;2,"+++",AB72/AB73-1)))</f>
        <v/>
      </c>
      <c r="AD72" s="417"/>
      <c r="AE72" s="382"/>
      <c r="AF72" s="416">
        <f t="shared" si="27"/>
        <v>0</v>
      </c>
      <c r="AG72" s="384" t="str">
        <f>IF(ISERROR(AF72/AF73),"",IF(AF72/AF73=0,"-",IF(AF72/AF73&gt;2,"+++",AF72/AF73-1)))</f>
        <v/>
      </c>
      <c r="AH72" s="416">
        <v>0</v>
      </c>
      <c r="AI72" s="384" t="str">
        <f>IF(ISERROR(AH72/AH73),"",IF(AH72/AH73=0,"-",IF(AH72/AH73&gt;2,"+++",AH72/AH73-1)))</f>
        <v/>
      </c>
      <c r="AJ72" s="416"/>
      <c r="AK72" s="384"/>
      <c r="AL72" s="386"/>
      <c r="AM72" s="411"/>
      <c r="AN72" s="412" t="s">
        <v>158</v>
      </c>
      <c r="AO72" s="413" t="s">
        <v>159</v>
      </c>
      <c r="AP72" s="414" t="s">
        <v>160</v>
      </c>
      <c r="AQ72" s="415">
        <f t="shared" si="18"/>
        <v>2024</v>
      </c>
      <c r="AR72" s="416">
        <v>0</v>
      </c>
      <c r="AS72" s="387" t="str">
        <f>IF(ISERROR(AR72/AR73),"",IF(AR72/AR73=0,"-",IF(AR72/AR73&gt;2,"+++",AR72/AR73-1)))</f>
        <v/>
      </c>
      <c r="AT72" s="417">
        <v>0</v>
      </c>
      <c r="AU72" s="382" t="str">
        <f>IF(ISERROR(AT72/AT73),"",IF(AT72/AT73=0,"-",IF(AT72/AT73&gt;2,"+++",AT72/AT73-1)))</f>
        <v/>
      </c>
      <c r="AV72" s="417">
        <v>0</v>
      </c>
      <c r="AW72" s="382" t="str">
        <f>IF(ISERROR(AV72/AV73),"",IF(AV72/AV73=0,"-",IF(AV72/AV73&gt;2,"+++",AV72/AV73-1)))</f>
        <v/>
      </c>
      <c r="AX72" s="417">
        <v>0</v>
      </c>
      <c r="AY72" s="382" t="str">
        <f>IF(ISERROR(AX72/AX73),"",IF(AX72/AX73=0,"-",IF(AX72/AX73&gt;2,"+++",AX72/AX73-1)))</f>
        <v/>
      </c>
      <c r="AZ72" s="417">
        <v>0</v>
      </c>
      <c r="BA72" s="382" t="str">
        <f>IF(ISERROR(AZ72/AZ73),"",IF(AZ72/AZ73=0,"-",IF(AZ72/AZ73&gt;2,"+++",AZ72/AZ73-1)))</f>
        <v/>
      </c>
      <c r="BB72" s="417">
        <v>0</v>
      </c>
      <c r="BC72" s="382" t="str">
        <f>IF(ISERROR(BB72/BB73),"",IF(BB72/BB73=0,"-",IF(BB72/BB73&gt;2,"+++",BB72/BB73-1)))</f>
        <v/>
      </c>
      <c r="BD72" s="417">
        <v>0</v>
      </c>
      <c r="BE72" s="382" t="str">
        <f>IF(ISERROR(BD72/BD73),"",IF(BD72/BD73=0,"-",IF(BD72/BD73&gt;2,"+++",BD72/BD73-1)))</f>
        <v/>
      </c>
      <c r="BF72" s="417">
        <v>0</v>
      </c>
      <c r="BG72" s="382" t="str">
        <f>IF(ISERROR(BF72/BF73),"",IF(BF72/BF73=0,"-",IF(BF72/BF73&gt;2,"+++",BF72/BF73-1)))</f>
        <v/>
      </c>
      <c r="BH72" s="417">
        <v>0</v>
      </c>
      <c r="BI72" s="382" t="str">
        <f>IF(ISERROR(BH72/BH73),"",IF(BH72/BH73=0,"-",IF(BH72/BH73&gt;2,"+++",BH72/BH73-1)))</f>
        <v/>
      </c>
      <c r="BJ72" s="417">
        <v>0</v>
      </c>
      <c r="BK72" s="382" t="str">
        <f>IF(ISERROR(BJ72/BJ73),"",IF(BJ72/BJ73=0,"-",IF(BJ72/BJ73&gt;2,"+++",BJ72/BJ73-1)))</f>
        <v/>
      </c>
      <c r="BL72" s="417">
        <v>0</v>
      </c>
      <c r="BM72" s="382" t="str">
        <f t="shared" ref="BM72" si="62">IF(ISERROR(BL72/BL73),"",IF(BL72/BL73=0,"-",IF(BL72/BL73&gt;2,"+++",BL72/BL73-1)))</f>
        <v/>
      </c>
      <c r="BN72" s="416">
        <f t="shared" si="21"/>
        <v>0</v>
      </c>
      <c r="BO72" s="384" t="str">
        <f>IF(ISERROR(BN72/BN73),"",IF(BN72/BN73=0,"-",IF(BN72/BN73&gt;2,"+++",BN72/BN73-1)))</f>
        <v/>
      </c>
      <c r="BP72" s="416">
        <v>0</v>
      </c>
      <c r="BQ72" s="384" t="str">
        <f>IF(ISERROR(BP72/BP73),"",IF(BP72/BP73=0,"-",IF(BP72/BP73&gt;2,"+++",BP72/BP73-1)))</f>
        <v/>
      </c>
      <c r="BR72" s="418"/>
      <c r="BS72" s="419"/>
      <c r="BT72" s="390"/>
      <c r="CI72" s="394"/>
      <c r="CJ72" s="394"/>
    </row>
    <row r="73" spans="1:88" ht="15" hidden="1" customHeight="1" outlineLevel="2">
      <c r="A73" s="411"/>
      <c r="B73" s="452"/>
      <c r="C73" s="453"/>
      <c r="D73" s="422" t="s">
        <v>160</v>
      </c>
      <c r="E73" s="423">
        <f>E72-1</f>
        <v>2023</v>
      </c>
      <c r="F73" s="424">
        <v>0</v>
      </c>
      <c r="G73" s="439"/>
      <c r="H73" s="426">
        <v>0</v>
      </c>
      <c r="I73" s="439"/>
      <c r="J73" s="426">
        <v>0</v>
      </c>
      <c r="K73" s="439"/>
      <c r="L73" s="426">
        <v>0</v>
      </c>
      <c r="M73" s="439"/>
      <c r="N73" s="426">
        <v>0</v>
      </c>
      <c r="O73" s="439"/>
      <c r="P73" s="426">
        <v>0</v>
      </c>
      <c r="Q73" s="439"/>
      <c r="R73" s="426">
        <v>0</v>
      </c>
      <c r="S73" s="439"/>
      <c r="T73" s="426">
        <v>0</v>
      </c>
      <c r="U73" s="439"/>
      <c r="V73" s="426">
        <v>0</v>
      </c>
      <c r="W73" s="439"/>
      <c r="X73" s="426">
        <v>0</v>
      </c>
      <c r="Y73" s="439"/>
      <c r="Z73" s="426">
        <v>0</v>
      </c>
      <c r="AA73" s="439"/>
      <c r="AB73" s="426">
        <v>0</v>
      </c>
      <c r="AC73" s="439"/>
      <c r="AD73" s="426"/>
      <c r="AE73" s="439"/>
      <c r="AF73" s="424">
        <f t="shared" si="27"/>
        <v>0</v>
      </c>
      <c r="AG73" s="440"/>
      <c r="AH73" s="424">
        <v>0</v>
      </c>
      <c r="AI73" s="440"/>
      <c r="AJ73" s="424"/>
      <c r="AK73" s="440"/>
      <c r="AL73" s="386"/>
      <c r="AM73" s="411"/>
      <c r="AN73" s="452"/>
      <c r="AO73" s="453"/>
      <c r="AP73" s="422" t="s">
        <v>160</v>
      </c>
      <c r="AQ73" s="423">
        <f t="shared" si="20"/>
        <v>2023</v>
      </c>
      <c r="AR73" s="424">
        <v>0</v>
      </c>
      <c r="AS73" s="441"/>
      <c r="AT73" s="426">
        <v>0</v>
      </c>
      <c r="AU73" s="439"/>
      <c r="AV73" s="426">
        <v>0</v>
      </c>
      <c r="AW73" s="439"/>
      <c r="AX73" s="426">
        <v>0</v>
      </c>
      <c r="AY73" s="439"/>
      <c r="AZ73" s="426">
        <v>0</v>
      </c>
      <c r="BA73" s="439"/>
      <c r="BB73" s="426">
        <v>0</v>
      </c>
      <c r="BC73" s="439"/>
      <c r="BD73" s="426">
        <v>0</v>
      </c>
      <c r="BE73" s="439"/>
      <c r="BF73" s="426">
        <v>0</v>
      </c>
      <c r="BG73" s="439"/>
      <c r="BH73" s="426">
        <v>0</v>
      </c>
      <c r="BI73" s="439"/>
      <c r="BJ73" s="426">
        <v>0</v>
      </c>
      <c r="BK73" s="439"/>
      <c r="BL73" s="426">
        <v>0</v>
      </c>
      <c r="BM73" s="439"/>
      <c r="BN73" s="424">
        <f t="shared" si="21"/>
        <v>0</v>
      </c>
      <c r="BO73" s="440"/>
      <c r="BP73" s="424">
        <v>0</v>
      </c>
      <c r="BQ73" s="440"/>
      <c r="BR73" s="429"/>
      <c r="BS73" s="442"/>
      <c r="BT73" s="390"/>
      <c r="CI73" s="394"/>
      <c r="CJ73" s="394"/>
    </row>
    <row r="74" spans="1:88" ht="15" hidden="1" customHeight="1" outlineLevel="1">
      <c r="A74" s="411"/>
      <c r="B74" s="483"/>
      <c r="C74" s="254" t="s">
        <v>161</v>
      </c>
      <c r="D74" s="348" t="s">
        <v>162</v>
      </c>
      <c r="E74" s="256">
        <f>$R$5</f>
        <v>2024</v>
      </c>
      <c r="F74" s="484">
        <v>4812.8155000000006</v>
      </c>
      <c r="G74" s="382">
        <f>IF(ISERROR(F74/F75),"",IF(F74/F75=0,"-",IF(F74/F75&gt;2,"+++",F74/F75-1)))</f>
        <v>-0.1437078582876653</v>
      </c>
      <c r="H74" s="485">
        <v>17.702850000000002</v>
      </c>
      <c r="I74" s="382" t="str">
        <f>IF(ISERROR(H74/H75),"",IF(H74/H75=0,"-",IF(H74/H75&gt;2,"+++",H74/H75-1)))</f>
        <v>+++</v>
      </c>
      <c r="J74" s="485">
        <v>2.2549999999999999</v>
      </c>
      <c r="K74" s="382" t="str">
        <f>IF(ISERROR(J74/J75),"",IF(J74/J75=0,"-",IF(J74/J75&gt;2,"+++",J74/J75-1)))</f>
        <v>+++</v>
      </c>
      <c r="L74" s="485">
        <v>0</v>
      </c>
      <c r="M74" s="382" t="str">
        <f>IF(ISERROR(L74/L75),"",IF(L74/L75=0,"-",IF(L74/L75&gt;2,"+++",L74/L75-1)))</f>
        <v>-</v>
      </c>
      <c r="N74" s="485">
        <v>933.78225000000009</v>
      </c>
      <c r="O74" s="382" t="str">
        <f>IF(ISERROR(N74/N75),"",IF(N74/N75=0,"-",IF(N74/N75&gt;2,"+++",N74/N75-1)))</f>
        <v>+++</v>
      </c>
      <c r="P74" s="485">
        <v>141.89999999999998</v>
      </c>
      <c r="Q74" s="382" t="str">
        <f>IF(ISERROR(P74/P75),"",IF(P74/P75=0,"-",IF(P74/P75&gt;2,"+++",P74/P75-1)))</f>
        <v>+++</v>
      </c>
      <c r="R74" s="485">
        <v>196.66610000000003</v>
      </c>
      <c r="S74" s="382">
        <f>IF(ISERROR(R74/R75),"",IF(R74/R75=0,"-",IF(R74/R75&gt;2,"+++",R74/R75-1)))</f>
        <v>0.273462508130488</v>
      </c>
      <c r="T74" s="485">
        <v>75.767450000000011</v>
      </c>
      <c r="U74" s="382">
        <f>IF(ISERROR(T74/T75),"",IF(T74/T75=0,"-",IF(T74/T75&gt;2,"+++",T74/T75-1)))</f>
        <v>0.35484946752820634</v>
      </c>
      <c r="V74" s="485">
        <v>61.494700000000002</v>
      </c>
      <c r="W74" s="382">
        <f>IF(ISERROR(V74/V75),"",IF(V74/V75=0,"-",IF(V74/V75&gt;2,"+++",V74/V75-1)))</f>
        <v>0.69744739874819683</v>
      </c>
      <c r="X74" s="485">
        <v>0</v>
      </c>
      <c r="Y74" s="382" t="str">
        <f>IF(ISERROR(X74/X75),"",IF(X74/X75=0,"-",IF(X74/X75&gt;2,"+++",X74/X75-1)))</f>
        <v/>
      </c>
      <c r="Z74" s="485">
        <v>341.76680000000005</v>
      </c>
      <c r="AA74" s="382">
        <f>IF(ISERROR(Z74/Z75),"",IF(Z74/Z75=0,"-",IF(Z74/Z75&gt;2,"+++",Z74/Z75-1)))</f>
        <v>-9.807709329180847E-3</v>
      </c>
      <c r="AB74" s="485">
        <v>0</v>
      </c>
      <c r="AC74" s="382" t="str">
        <f>IF(ISERROR(AB74/AB75),"",IF(AB74/AB75=0,"-",IF(AB74/AB75&gt;2,"+++",AB74/AB75-1)))</f>
        <v/>
      </c>
      <c r="AD74" s="485"/>
      <c r="AE74" s="382"/>
      <c r="AF74" s="484">
        <f t="shared" si="27"/>
        <v>2665.1096000000007</v>
      </c>
      <c r="AG74" s="384">
        <f>IF(ISERROR(AF74/AF75),"",IF(AF74/AF75=0,"-",IF(AF74/AF75&gt;2,"+++",AF74/AF75-1)))</f>
        <v>0.24467408813742297</v>
      </c>
      <c r="AH74" s="484">
        <v>9249.2602499999994</v>
      </c>
      <c r="AI74" s="384">
        <f>IF(ISERROR(AH74/AH75),"",IF(AH74/AH75=0,"-",IF(AH74/AH75&gt;2,"+++",AH74/AH75-1)))</f>
        <v>7.0092840003061152E-2</v>
      </c>
      <c r="AJ74" s="484"/>
      <c r="AK74" s="384"/>
      <c r="AL74" s="386"/>
      <c r="AM74" s="411"/>
      <c r="AN74" s="483"/>
      <c r="AO74" s="254" t="s">
        <v>161</v>
      </c>
      <c r="AP74" s="348" t="s">
        <v>162</v>
      </c>
      <c r="AQ74" s="256">
        <f t="shared" si="18"/>
        <v>2024</v>
      </c>
      <c r="AR74" s="484">
        <v>938.27944999999988</v>
      </c>
      <c r="AS74" s="387">
        <f>IF(ISERROR(AR74/AR75),"",IF(AR74/AR75=0,"-",IF(AR74/AR75&gt;2,"+++",AR74/AR75-1)))</f>
        <v>-0.31392260163790597</v>
      </c>
      <c r="AT74" s="485">
        <v>1392.2212499999998</v>
      </c>
      <c r="AU74" s="382">
        <f>IF(ISERROR(AT74/AT75),"",IF(AT74/AT75=0,"-",IF(AT74/AT75&gt;2,"+++",AT74/AT75-1)))</f>
        <v>-0.23985836968161167</v>
      </c>
      <c r="AV74" s="485">
        <v>0</v>
      </c>
      <c r="AW74" s="382" t="str">
        <f>IF(ISERROR(AV74/AV75),"",IF(AV74/AV75=0,"-",IF(AV74/AV75&gt;2,"+++",AV74/AV75-1)))</f>
        <v/>
      </c>
      <c r="AX74" s="485">
        <v>0</v>
      </c>
      <c r="AY74" s="382" t="str">
        <f>IF(ISERROR(AX74/AX75),"",IF(AX74/AX75=0,"-",IF(AX74/AX75&gt;2,"+++",AX74/AX75-1)))</f>
        <v/>
      </c>
      <c r="AZ74" s="485">
        <v>1.7649999999999999</v>
      </c>
      <c r="BA74" s="382" t="str">
        <f>IF(ISERROR(AZ74/AZ75),"",IF(AZ74/AZ75=0,"-",IF(AZ74/AZ75&gt;2,"+++",AZ74/AZ75-1)))</f>
        <v>+++</v>
      </c>
      <c r="BB74" s="485">
        <v>2.7000000000000001E-3</v>
      </c>
      <c r="BC74" s="382">
        <f>IF(ISERROR(BB74/BB75),"",IF(BB74/BB75=0,"-",IF(BB74/BB75&gt;2,"+++",BB74/BB75-1)))</f>
        <v>-0.7857142857142857</v>
      </c>
      <c r="BD74" s="485">
        <v>0.18375</v>
      </c>
      <c r="BE74" s="382" t="str">
        <f>IF(ISERROR(BD74/BD75),"",IF(BD74/BD75=0,"-",IF(BD74/BD75&gt;2,"+++",BD74/BD75-1)))</f>
        <v/>
      </c>
      <c r="BF74" s="485">
        <v>0</v>
      </c>
      <c r="BG74" s="382" t="str">
        <f>IF(ISERROR(BF74/BF75),"",IF(BF74/BF75=0,"-",IF(BF74/BF75&gt;2,"+++",BF74/BF75-1)))</f>
        <v/>
      </c>
      <c r="BH74" s="485">
        <v>0</v>
      </c>
      <c r="BI74" s="382" t="str">
        <f>IF(ISERROR(BH74/BH75),"",IF(BH74/BH75=0,"-",IF(BH74/BH75&gt;2,"+++",BH74/BH75-1)))</f>
        <v/>
      </c>
      <c r="BJ74" s="485">
        <v>2.8749999999999998E-2</v>
      </c>
      <c r="BK74" s="382">
        <f>IF(ISERROR(BJ74/BJ75),"",IF(BJ74/BJ75=0,"-",IF(BJ74/BJ75&gt;2,"+++",BJ74/BJ75-1)))</f>
        <v>-0.30303030303030309</v>
      </c>
      <c r="BL74" s="485">
        <v>0</v>
      </c>
      <c r="BM74" s="382" t="str">
        <f t="shared" ref="BM74" si="63">IF(ISERROR(BL74/BL75),"",IF(BL74/BL75=0,"-",IF(BL74/BL75&gt;2,"+++",BL74/BL75-1)))</f>
        <v>-</v>
      </c>
      <c r="BN74" s="484">
        <f t="shared" si="21"/>
        <v>65.293300000000272</v>
      </c>
      <c r="BO74" s="384">
        <f>IF(ISERROR(BN74/BN75),"",IF(BN74/BN75=0,"-",IF(BN74/BN75&gt;2,"+++",BN74/BN75-1)))</f>
        <v>-0.45946928179027402</v>
      </c>
      <c r="BP74" s="484">
        <v>2397.7741999999998</v>
      </c>
      <c r="BQ74" s="384">
        <f>IF(ISERROR(BP74/BP75),"",IF(BP74/BP75=0,"-",IF(BP74/BP75&gt;2,"+++",BP74/BP75-1)))</f>
        <v>-0.28104400921255868</v>
      </c>
      <c r="BR74" s="486"/>
      <c r="BS74" s="419"/>
      <c r="BT74" s="390"/>
      <c r="CI74" s="394"/>
      <c r="CJ74" s="394"/>
    </row>
    <row r="75" spans="1:88" ht="15" hidden="1" customHeight="1" outlineLevel="1" thickBot="1">
      <c r="A75" s="411"/>
      <c r="B75" s="483"/>
      <c r="C75" s="254"/>
      <c r="D75" s="487" t="str">
        <f>D74</f>
        <v>1602Other</v>
      </c>
      <c r="E75" s="256">
        <f>E74-1</f>
        <v>2023</v>
      </c>
      <c r="F75" s="488">
        <v>5620.5298000000003</v>
      </c>
      <c r="G75" s="479"/>
      <c r="H75" s="489">
        <v>6.2409999999999997</v>
      </c>
      <c r="I75" s="479"/>
      <c r="J75" s="489">
        <v>0.47874999999999995</v>
      </c>
      <c r="K75" s="479"/>
      <c r="L75" s="489">
        <v>67.933799999999991</v>
      </c>
      <c r="M75" s="479"/>
      <c r="N75" s="489">
        <v>213.20159999999998</v>
      </c>
      <c r="O75" s="479"/>
      <c r="P75" s="489">
        <v>2.08575</v>
      </c>
      <c r="Q75" s="479"/>
      <c r="R75" s="489">
        <v>154.43415000000002</v>
      </c>
      <c r="S75" s="479"/>
      <c r="T75" s="489">
        <v>55.92315</v>
      </c>
      <c r="U75" s="479"/>
      <c r="V75" s="489">
        <v>36.227750000000007</v>
      </c>
      <c r="W75" s="479"/>
      <c r="X75" s="489">
        <v>0</v>
      </c>
      <c r="Y75" s="479"/>
      <c r="Z75" s="489">
        <v>345.15195</v>
      </c>
      <c r="AA75" s="479"/>
      <c r="AB75" s="489">
        <v>0</v>
      </c>
      <c r="AC75" s="479"/>
      <c r="AD75" s="489"/>
      <c r="AE75" s="479"/>
      <c r="AF75" s="488">
        <f t="shared" si="27"/>
        <v>2141.2107999999989</v>
      </c>
      <c r="AG75" s="481"/>
      <c r="AH75" s="488">
        <v>8643.4184999999998</v>
      </c>
      <c r="AI75" s="481"/>
      <c r="AJ75" s="488"/>
      <c r="AK75" s="481"/>
      <c r="AL75" s="386"/>
      <c r="AM75" s="411"/>
      <c r="AN75" s="483"/>
      <c r="AO75" s="254"/>
      <c r="AP75" s="487" t="str">
        <f>AP74</f>
        <v>1602Other</v>
      </c>
      <c r="AQ75" s="256">
        <f t="shared" si="20"/>
        <v>2023</v>
      </c>
      <c r="AR75" s="488">
        <v>1367.6000000000001</v>
      </c>
      <c r="AS75" s="490"/>
      <c r="AT75" s="489">
        <v>1831.5287499999999</v>
      </c>
      <c r="AU75" s="479"/>
      <c r="AV75" s="489">
        <v>0</v>
      </c>
      <c r="AW75" s="479"/>
      <c r="AX75" s="489">
        <v>0</v>
      </c>
      <c r="AY75" s="479"/>
      <c r="AZ75" s="489">
        <v>8.1700000000000009E-2</v>
      </c>
      <c r="BA75" s="479"/>
      <c r="BB75" s="489">
        <v>1.26E-2</v>
      </c>
      <c r="BC75" s="479"/>
      <c r="BD75" s="489">
        <v>0</v>
      </c>
      <c r="BE75" s="479"/>
      <c r="BF75" s="489">
        <v>0</v>
      </c>
      <c r="BG75" s="479"/>
      <c r="BH75" s="489">
        <v>0</v>
      </c>
      <c r="BI75" s="479"/>
      <c r="BJ75" s="489">
        <v>4.1250000000000002E-2</v>
      </c>
      <c r="BK75" s="479"/>
      <c r="BL75" s="489">
        <v>15.018750000000001</v>
      </c>
      <c r="BM75" s="479"/>
      <c r="BN75" s="488">
        <f t="shared" si="21"/>
        <v>120.79480000000012</v>
      </c>
      <c r="BO75" s="481"/>
      <c r="BP75" s="488">
        <v>3335.0778500000001</v>
      </c>
      <c r="BQ75" s="481"/>
      <c r="BR75" s="491"/>
      <c r="BS75" s="482"/>
      <c r="BT75" s="390"/>
      <c r="CI75" s="394"/>
      <c r="CJ75" s="394"/>
    </row>
    <row r="76" spans="1:88" ht="15" customHeight="1" collapsed="1" thickTop="1">
      <c r="A76" s="492" t="s">
        <v>163</v>
      </c>
      <c r="B76" s="493"/>
      <c r="C76" s="493"/>
      <c r="D76" s="494"/>
      <c r="E76" s="493">
        <f>$R$5</f>
        <v>2024</v>
      </c>
      <c r="F76" s="381">
        <f>F12+F14+F16+F30+F48+F50+F56+F64+F66</f>
        <v>61363.303120000011</v>
      </c>
      <c r="G76" s="382">
        <f>IF(ISERROR(F76/F77),"",IF(F76/F77=0,"-",IF(F76/F77&gt;2,"+++",F76/F77-1)))</f>
        <v>-2.9982222480338661E-2</v>
      </c>
      <c r="H76" s="383">
        <f>H12+H14+H16+H30+H48+H50+H56+H64+H66</f>
        <v>15802.352610000004</v>
      </c>
      <c r="I76" s="382" t="str">
        <f>IF(ISERROR(H76/H77),"",IF(H76/H77=0,"-",IF(H76/H77&gt;2,"+++",H76/H77-1)))</f>
        <v>+++</v>
      </c>
      <c r="J76" s="383">
        <f>J12+J14+J16+J30+J48+J50+J56+J64+J66</f>
        <v>7044.2357700000011</v>
      </c>
      <c r="K76" s="382">
        <f>IF(ISERROR(J76/J77),"",IF(J76/J77=0,"-",IF(J76/J77&gt;2,"+++",J76/J77-1)))</f>
        <v>0.32918546436936458</v>
      </c>
      <c r="L76" s="383">
        <f>L12+L14+L16+L30+L48+L50+L56+L64+L66</f>
        <v>6628.3145200000017</v>
      </c>
      <c r="M76" s="382">
        <f>IF(ISERROR(L76/L77),"",IF(L76/L77=0,"-",IF(L76/L77&gt;2,"+++",L76/L77-1)))</f>
        <v>-0.43344166534973172</v>
      </c>
      <c r="N76" s="383">
        <f>N12+N14+N16+N30+N48+N50+N56+N64+N66</f>
        <v>5989.3854500000007</v>
      </c>
      <c r="O76" s="382">
        <f>IF(ISERROR(N76/N77),"",IF(N76/N77=0,"-",IF(N76/N77&gt;2,"+++",N76/N77-1)))</f>
        <v>0.27009884779187443</v>
      </c>
      <c r="P76" s="383">
        <f>P12+P14+P16+P30+P48+P50+P56+P64+P66</f>
        <v>4911.75947</v>
      </c>
      <c r="Q76" s="382" t="str">
        <f>IF(ISERROR(P76/P77),"",IF(P76/P77=0,"-",IF(P76/P77&gt;2,"+++",P76/P77-1)))</f>
        <v>+++</v>
      </c>
      <c r="R76" s="383">
        <f>R12+R14+R16+R30+R48+R50+R56+R64+R66</f>
        <v>4834.2311000000009</v>
      </c>
      <c r="S76" s="382">
        <f>IF(ISERROR(R76/R77),"",IF(R76/R77=0,"-",IF(R76/R77&gt;2,"+++",R76/R77-1)))</f>
        <v>-4.3291711585674131E-2</v>
      </c>
      <c r="T76" s="383">
        <f>T12+T14+T16+T30+T48+T50+T56+T64+T66</f>
        <v>4096.5586800000001</v>
      </c>
      <c r="U76" s="382">
        <f>IF(ISERROR(T76/T77),"",IF(T76/T77=0,"-",IF(T76/T77&gt;2,"+++",T76/T77-1)))</f>
        <v>0.67942644749450798</v>
      </c>
      <c r="V76" s="383">
        <f>V12+V14+V16+V30+V48+V50+V56+V64+V66</f>
        <v>4085.1177500000003</v>
      </c>
      <c r="W76" s="382">
        <f>IF(ISERROR(V76/V77),"",IF(V76/V77=0,"-",IF(V76/V77&gt;2,"+++",V76/V77-1)))</f>
        <v>0.13099802216711609</v>
      </c>
      <c r="X76" s="383">
        <f>X12+X14+X16+X30+X48+X50+X56+X64+X66</f>
        <v>3952.42895</v>
      </c>
      <c r="Y76" s="382">
        <f>IF(ISERROR(X76/X77),"",IF(X76/X77=0,"-",IF(X76/X77&gt;2,"+++",X76/X77-1)))</f>
        <v>0.89214337548696032</v>
      </c>
      <c r="Z76" s="383">
        <f>Z12+Z14+Z16+Z30+Z48+Z50+Z56+Z64+Z66</f>
        <v>3114.9204199999995</v>
      </c>
      <c r="AA76" s="382">
        <f>IF(ISERROR(Z76/Z77),"",IF(Z76/Z77=0,"-",IF(Z76/Z77&gt;2,"+++",Z76/Z77-1)))</f>
        <v>-0.3131323596798633</v>
      </c>
      <c r="AB76" s="383">
        <f>AB12+AB14+AB16+AB30+AB48+AB50+AB56+AB64+AB66</f>
        <v>0</v>
      </c>
      <c r="AC76" s="382" t="str">
        <f>IF(ISERROR(AB76/AB77),"",IF(AB76/AB77=0,"-",IF(AB76/AB77&gt;2,"+++",AB76/AB77-1)))</f>
        <v/>
      </c>
      <c r="AD76" s="383"/>
      <c r="AE76" s="382"/>
      <c r="AF76" s="381">
        <f t="shared" si="27"/>
        <v>42552.635149999987</v>
      </c>
      <c r="AG76" s="384">
        <f>IF(ISERROR(AF76/AF77),"",IF(AF76/AF77=0,"-",IF(AF76/AF77&gt;2,"+++",AF76/AF77-1)))</f>
        <v>0.21304666198240874</v>
      </c>
      <c r="AH76" s="381">
        <f>AH12+AH14+AH16+AH30+AH48+AH50+AH56+AH64+AH66</f>
        <v>164375.24299</v>
      </c>
      <c r="AI76" s="384">
        <f>IF(ISERROR(AH76/AH77),"",IF(AH76/AH77=0,"-",IF(AH76/AH77&gt;2,"+++",AH76/AH77-1)))</f>
        <v>0.12145080907153893</v>
      </c>
      <c r="AJ76" s="381"/>
      <c r="AK76" s="385"/>
      <c r="AL76" s="386"/>
      <c r="AM76" s="492" t="s">
        <v>163</v>
      </c>
      <c r="AN76" s="493"/>
      <c r="AO76" s="493"/>
      <c r="AP76" s="494"/>
      <c r="AQ76" s="493">
        <f>$R$5</f>
        <v>2024</v>
      </c>
      <c r="AR76" s="381">
        <f>AR12+AR14+AR16+AR30+AR48+AR50+AR56+AR64+AR66</f>
        <v>19306.003150000004</v>
      </c>
      <c r="AS76" s="387">
        <f>IF(ISERROR(AR76/AR77),"",IF(AR76/AR77=0,"-",IF(AR76/AR77&gt;2,"+++",AR76/AR77-1)))</f>
        <v>1.080064395980207E-2</v>
      </c>
      <c r="AT76" s="383">
        <f>AT12+AT14+AT16+AT30+AT48+AT50+AT56+AT64+AT66</f>
        <v>13114.61635</v>
      </c>
      <c r="AU76" s="382">
        <f>IF(ISERROR(AT76/AT77),"",IF(AT76/AT77=0,"-",IF(AT76/AT77&gt;2,"+++",AT76/AT77-1)))</f>
        <v>-0.1002461826587504</v>
      </c>
      <c r="AV76" s="383">
        <f>AV12+AV14+AV16+AV30+AV48+AV50+AV56+AV64+AV66</f>
        <v>10943.172900000001</v>
      </c>
      <c r="AW76" s="382">
        <f>IF(ISERROR(AV76/AV77),"",IF(AV76/AV77=0,"-",IF(AV76/AV77&gt;2,"+++",AV76/AV77-1)))</f>
        <v>4.9453277813340524E-2</v>
      </c>
      <c r="AX76" s="383">
        <f>AX12+AX14+AX16+AX30+AX48+AX50+AX56+AX64+AX66</f>
        <v>7650.2082</v>
      </c>
      <c r="AY76" s="382">
        <f>IF(ISERROR(AX76/AX77),"",IF(AX76/AX77=0,"-",IF(AX76/AX77&gt;2,"+++",AX76/AX77-1)))</f>
        <v>0.17139939464339293</v>
      </c>
      <c r="AZ76" s="383">
        <f>AZ12+AZ14+AZ16+AZ30+AZ48+AZ50+AZ56+AZ64+AZ66</f>
        <v>2450.9429500000001</v>
      </c>
      <c r="BA76" s="382">
        <f>IF(ISERROR(AZ76/AZ77),"",IF(AZ76/AZ77=0,"-",IF(AZ76/AZ77&gt;2,"+++",AZ76/AZ77-1)))</f>
        <v>-2.431123866352447E-2</v>
      </c>
      <c r="BB76" s="383">
        <f>BB12+BB14+BB16+BB30+BB48+BB50+BB56+BB64+BB66</f>
        <v>1173.287</v>
      </c>
      <c r="BC76" s="382">
        <f>IF(ISERROR(BB76/BB77),"",IF(BB76/BB77=0,"-",IF(BB76/BB77&gt;2,"+++",BB76/BB77-1)))</f>
        <v>5.6307874527996349E-2</v>
      </c>
      <c r="BD76" s="383">
        <f>BD12+BD14+BD16+BD30+BD48+BD50+BD56+BD64+BD66</f>
        <v>1021.23625</v>
      </c>
      <c r="BE76" s="382">
        <f>IF(ISERROR(BD76/BD77),"",IF(BD76/BD77=0,"-",IF(BD76/BD77&gt;2,"+++",BD76/BD77-1)))</f>
        <v>0.13492611128682408</v>
      </c>
      <c r="BF76" s="383">
        <f>BF12+BF14+BF16+BF30+BF48+BF50+BF56+BF64+BF66</f>
        <v>810.43429999999989</v>
      </c>
      <c r="BG76" s="382">
        <f>IF(ISERROR(BF76/BF77),"",IF(BF76/BF77=0,"-",IF(BF76/BF77&gt;2,"+++",BF76/BF77-1)))</f>
        <v>0.24292171166878318</v>
      </c>
      <c r="BH76" s="383">
        <f>BH12+BH14+BH16+BH30+BH48+BH50+BH56+BH64+BH66</f>
        <v>739.96780000000001</v>
      </c>
      <c r="BI76" s="382" t="str">
        <f>IF(ISERROR(BH76/BH77),"",IF(BH76/BH77=0,"-",IF(BH76/BH77&gt;2,"+++",BH76/BH77-1)))</f>
        <v>+++</v>
      </c>
      <c r="BJ76" s="383">
        <f>BJ12+BJ14+BJ16+BJ30+BJ48+BJ50+BJ56+BJ64+BJ66</f>
        <v>689.04597000000001</v>
      </c>
      <c r="BK76" s="382">
        <f>IF(ISERROR(BJ76/BJ77),"",IF(BJ76/BJ77=0,"-",IF(BJ76/BJ77&gt;2,"+++",BJ76/BJ77-1)))</f>
        <v>0.12576297620763111</v>
      </c>
      <c r="BL76" s="383">
        <f t="shared" ref="BL76:BL77" si="64">BL12+BL14+BL16+BL30+BL48+BL50+BL56+BL64+BL66</f>
        <v>653.83840000000009</v>
      </c>
      <c r="BM76" s="382">
        <f t="shared" ref="BM76" si="65">IF(ISERROR(BL76/BL77),"",IF(BL76/BL77=0,"-",IF(BL76/BL77&gt;2,"+++",BL76/BL77-1)))</f>
        <v>0.10985652747170671</v>
      </c>
      <c r="BN76" s="381">
        <f t="shared" si="21"/>
        <v>621.42845000000671</v>
      </c>
      <c r="BO76" s="384">
        <f>IF(ISERROR(BN76/BN77),"",IF(BN76/BN77=0,"-",IF(BN76/BN77&gt;2,"+++",BN76/BN77-1)))</f>
        <v>-0.15305317167883792</v>
      </c>
      <c r="BP76" s="381">
        <f t="shared" ref="BP76:BP77" si="66">BP12+BP14+BP16+BP30+BP48+BP50+BP56+BP64+BP66</f>
        <v>59174.181720000008</v>
      </c>
      <c r="BQ76" s="384">
        <f>IF(ISERROR(BP76/BP77),"",IF(BP76/BP77=0,"-",IF(BP76/BP77&gt;2,"+++",BP76/BP77-1)))</f>
        <v>2.4235684097007937E-2</v>
      </c>
      <c r="BR76" s="388"/>
      <c r="BS76" s="389"/>
      <c r="BT76" s="390"/>
      <c r="CI76" s="394"/>
      <c r="CJ76" s="394"/>
    </row>
    <row r="77" spans="1:88" ht="15" customHeight="1" thickBot="1">
      <c r="A77" s="495"/>
      <c r="B77" s="496"/>
      <c r="C77" s="496"/>
      <c r="D77" s="497"/>
      <c r="E77" s="496">
        <f>E76-1</f>
        <v>2023</v>
      </c>
      <c r="F77" s="478">
        <f>F13+F15+F17+F31+F49+F51+F57+F65+F67</f>
        <v>63259.97785000001</v>
      </c>
      <c r="G77" s="479"/>
      <c r="H77" s="480">
        <f>H13+H15+H17+H31+H49+H51+H57+H65+H67</f>
        <v>7275.2350500000002</v>
      </c>
      <c r="I77" s="479"/>
      <c r="J77" s="480">
        <f>J13+J15+J17+J31+J49+J51+J57+J65+J67</f>
        <v>5299.6635600000009</v>
      </c>
      <c r="K77" s="479"/>
      <c r="L77" s="480">
        <f>L13+L15+L17+L31+L49+L51+L57+L65+L67</f>
        <v>11699.262220000002</v>
      </c>
      <c r="M77" s="479"/>
      <c r="N77" s="480">
        <f>N13+N15+N17+N31+N49+N51+N57+N65+N67</f>
        <v>4715.6844999999994</v>
      </c>
      <c r="O77" s="479"/>
      <c r="P77" s="480">
        <f>P13+P15+P17+P31+P49+P51+P57+P65+P67</f>
        <v>1516.74866</v>
      </c>
      <c r="Q77" s="479"/>
      <c r="R77" s="480">
        <f>R13+R15+R17+R31+R49+R51+R57+R65+R67</f>
        <v>5052.9834000000001</v>
      </c>
      <c r="S77" s="479"/>
      <c r="T77" s="480">
        <f>T13+T15+T17+T31+T49+T51+T57+T65+T67</f>
        <v>2439.2605500000004</v>
      </c>
      <c r="U77" s="479"/>
      <c r="V77" s="480">
        <f>V13+V15+V17+V31+V49+V51+V57+V65+V67</f>
        <v>3611.9583500000003</v>
      </c>
      <c r="W77" s="479"/>
      <c r="X77" s="480">
        <f>X13+X15+X17+X31+X49+X51+X57+X65+X67</f>
        <v>2088.8633500000001</v>
      </c>
      <c r="Y77" s="479"/>
      <c r="Z77" s="480">
        <f>Z13+Z15+Z17+Z31+Z49+Z51+Z57+Z65+Z67</f>
        <v>4534.9645799999998</v>
      </c>
      <c r="AA77" s="479"/>
      <c r="AB77" s="480">
        <f>AB13+AB15+AB17+AB31+AB49+AB51+AB57+AB65+AB67</f>
        <v>0</v>
      </c>
      <c r="AC77" s="479"/>
      <c r="AD77" s="480"/>
      <c r="AE77" s="479"/>
      <c r="AF77" s="478">
        <f t="shared" si="27"/>
        <v>35079.141209999943</v>
      </c>
      <c r="AG77" s="481"/>
      <c r="AH77" s="478">
        <f>AH13+AH15+AH17+AH31+AH49+AH51+AH57+AH65+AH67</f>
        <v>146573.74327999997</v>
      </c>
      <c r="AI77" s="481"/>
      <c r="AJ77" s="478"/>
      <c r="AK77" s="481"/>
      <c r="AL77" s="386"/>
      <c r="AM77" s="495"/>
      <c r="AN77" s="496"/>
      <c r="AO77" s="496"/>
      <c r="AP77" s="497"/>
      <c r="AQ77" s="496">
        <f t="shared" ref="AQ77:AQ83" si="67">AQ76-1</f>
        <v>2023</v>
      </c>
      <c r="AR77" s="478">
        <f>AR13+AR15+AR17+AR31+AR49+AR51+AR57+AR65+AR67</f>
        <v>19099.713939999998</v>
      </c>
      <c r="AS77" s="490"/>
      <c r="AT77" s="480">
        <f>AT13+AT15+AT17+AT31+AT49+AT51+AT57+AT65+AT67</f>
        <v>14575.782950000001</v>
      </c>
      <c r="AU77" s="479"/>
      <c r="AV77" s="480">
        <f>AV13+AV15+AV17+AV31+AV49+AV51+AV57+AV65+AV67</f>
        <v>10427.498899999999</v>
      </c>
      <c r="AW77" s="479"/>
      <c r="AX77" s="480">
        <f>AX13+AX15+AX17+AX31+AX49+AX51+AX57+AX65+AX67</f>
        <v>6530.8281999999999</v>
      </c>
      <c r="AY77" s="479"/>
      <c r="AZ77" s="480">
        <f>AZ13+AZ15+AZ17+AZ31+AZ49+AZ51+AZ57+AZ65+AZ67</f>
        <v>2512.0131000000001</v>
      </c>
      <c r="BA77" s="479"/>
      <c r="BB77" s="480">
        <f>BB13+BB15+BB17+BB31+BB49+BB51+BB57+BB65+BB67</f>
        <v>1110.7434000000001</v>
      </c>
      <c r="BC77" s="479"/>
      <c r="BD77" s="480">
        <f>BD13+BD15+BD17+BD31+BD49+BD51+BD57+BD65+BD67</f>
        <v>899.82620000000009</v>
      </c>
      <c r="BE77" s="479"/>
      <c r="BF77" s="480">
        <f>BF13+BF15+BF17+BF31+BF49+BF51+BF57+BF65+BF67</f>
        <v>652.03970000000004</v>
      </c>
      <c r="BG77" s="479"/>
      <c r="BH77" s="480">
        <f>BH13+BH15+BH17+BH31+BH49+BH51+BH57+BH65+BH67</f>
        <v>30.625399999999999</v>
      </c>
      <c r="BI77" s="479"/>
      <c r="BJ77" s="480">
        <f>BJ13+BJ15+BJ17+BJ31+BJ49+BJ51+BJ57+BJ65+BJ67</f>
        <v>612.0702</v>
      </c>
      <c r="BK77" s="479"/>
      <c r="BL77" s="480">
        <f t="shared" si="64"/>
        <v>589.11975000000007</v>
      </c>
      <c r="BM77" s="479"/>
      <c r="BN77" s="478">
        <f t="shared" ref="BN77" si="68">BP77-SUM(BL77,BJ77,BH77,BF77,BD77,BB77,AZ77,AX77,AV77,AT77,AR77)</f>
        <v>733.72782000000734</v>
      </c>
      <c r="BO77" s="481"/>
      <c r="BP77" s="478">
        <f t="shared" si="66"/>
        <v>57773.989560000009</v>
      </c>
      <c r="BQ77" s="481"/>
      <c r="BR77" s="498"/>
      <c r="BS77" s="482"/>
      <c r="BT77" s="390"/>
      <c r="CI77" s="394"/>
      <c r="CJ77" s="394"/>
    </row>
    <row r="78" spans="1:88" ht="15" customHeight="1" thickTop="1">
      <c r="A78" s="499"/>
      <c r="B78" s="256"/>
      <c r="C78" s="256"/>
      <c r="D78" s="348"/>
      <c r="E78" s="256"/>
      <c r="F78" s="484"/>
      <c r="G78" s="500"/>
      <c r="H78" s="501"/>
      <c r="I78" s="502"/>
      <c r="J78" s="501"/>
      <c r="K78" s="502"/>
      <c r="L78" s="501"/>
      <c r="M78" s="502"/>
      <c r="N78" s="501"/>
      <c r="O78" s="502"/>
      <c r="P78" s="501"/>
      <c r="Q78" s="502"/>
      <c r="R78" s="501"/>
      <c r="S78" s="502"/>
      <c r="T78" s="501"/>
      <c r="U78" s="502"/>
      <c r="V78" s="501"/>
      <c r="W78" s="502"/>
      <c r="X78" s="501"/>
      <c r="Y78" s="502"/>
      <c r="Z78" s="501"/>
      <c r="AA78" s="502"/>
      <c r="AB78" s="501"/>
      <c r="AC78" s="502"/>
      <c r="AD78" s="501"/>
      <c r="AE78" s="502"/>
      <c r="AF78" s="501"/>
      <c r="AG78" s="502"/>
      <c r="AH78" s="503"/>
      <c r="AI78" s="499"/>
      <c r="AJ78" s="503"/>
      <c r="AK78" s="499"/>
      <c r="AL78" s="256"/>
      <c r="AM78" s="256"/>
      <c r="AN78" s="348"/>
      <c r="AO78" s="256"/>
      <c r="AP78" s="503"/>
      <c r="AQ78" s="500"/>
      <c r="AR78" s="501"/>
      <c r="AS78" s="502"/>
      <c r="AT78" s="501"/>
      <c r="AU78" s="502"/>
      <c r="AV78" s="501"/>
      <c r="AW78" s="502"/>
      <c r="AX78" s="501"/>
      <c r="AY78" s="502"/>
      <c r="AZ78" s="501"/>
      <c r="BA78" s="502"/>
      <c r="BB78" s="501"/>
      <c r="BC78" s="502"/>
      <c r="BD78" s="501"/>
      <c r="BE78" s="502"/>
      <c r="BF78" s="501"/>
      <c r="BG78" s="502"/>
      <c r="BH78" s="501"/>
      <c r="BI78" s="502"/>
      <c r="BJ78" s="501"/>
      <c r="BK78" s="502"/>
      <c r="BL78" s="501"/>
      <c r="BM78" s="502"/>
      <c r="BN78" s="501"/>
      <c r="BO78" s="502"/>
      <c r="BP78" s="504"/>
      <c r="BQ78" s="256"/>
      <c r="BR78" s="504"/>
      <c r="BS78" s="499"/>
      <c r="CG78" s="394"/>
      <c r="CH78" s="394"/>
    </row>
    <row r="79" spans="1:88" ht="15" customHeight="1" thickBot="1">
      <c r="A79" s="505" t="s">
        <v>164</v>
      </c>
      <c r="B79" s="256"/>
      <c r="C79" s="256"/>
      <c r="D79" s="348"/>
      <c r="E79" s="256"/>
      <c r="F79" s="484"/>
      <c r="G79" s="506"/>
      <c r="H79" s="506"/>
      <c r="I79" s="506"/>
      <c r="J79" s="506"/>
      <c r="K79" s="506"/>
      <c r="L79" s="506"/>
      <c r="M79" s="506"/>
      <c r="N79" s="506"/>
      <c r="O79" s="506"/>
      <c r="P79" s="506"/>
      <c r="Q79" s="506"/>
      <c r="R79" s="506"/>
      <c r="S79" s="506"/>
      <c r="T79" s="506"/>
      <c r="U79" s="506"/>
      <c r="V79" s="506"/>
      <c r="W79" s="506"/>
      <c r="X79" s="506"/>
      <c r="Y79" s="506"/>
      <c r="Z79" s="506"/>
      <c r="AA79" s="506"/>
      <c r="AB79" s="506"/>
      <c r="AC79" s="506"/>
      <c r="AD79" s="507"/>
      <c r="AE79" s="506"/>
      <c r="AF79" s="507"/>
      <c r="AG79" s="506"/>
      <c r="AH79" s="507"/>
      <c r="AI79" s="506"/>
      <c r="AJ79" s="507"/>
      <c r="AK79" s="506"/>
      <c r="AL79" s="503"/>
      <c r="AM79" s="505" t="s">
        <v>164</v>
      </c>
      <c r="AN79" s="256"/>
      <c r="AO79" s="256"/>
      <c r="AP79" s="348"/>
      <c r="AQ79" s="256"/>
      <c r="AR79" s="503"/>
      <c r="AS79" s="506"/>
      <c r="AT79" s="507"/>
      <c r="AU79" s="506"/>
      <c r="AV79" s="507"/>
      <c r="AW79" s="506"/>
      <c r="AX79" s="507"/>
      <c r="AY79" s="506"/>
      <c r="AZ79" s="507"/>
      <c r="BA79" s="506"/>
      <c r="BB79" s="507"/>
      <c r="BC79" s="506"/>
      <c r="BD79" s="507"/>
      <c r="BE79" s="506"/>
      <c r="BF79" s="507"/>
      <c r="BG79" s="506"/>
      <c r="BH79" s="507"/>
      <c r="BI79" s="506"/>
      <c r="BJ79" s="507"/>
      <c r="BK79" s="506"/>
      <c r="BL79" s="507"/>
      <c r="BM79" s="506"/>
      <c r="BN79" s="507"/>
      <c r="BO79" s="506"/>
      <c r="BP79" s="507"/>
      <c r="BQ79" s="506"/>
      <c r="BR79" s="507"/>
      <c r="BS79" s="506"/>
      <c r="BT79" s="390"/>
      <c r="CI79" s="394"/>
      <c r="CJ79" s="394"/>
    </row>
    <row r="80" spans="1:88" ht="15" customHeight="1" thickTop="1">
      <c r="A80" s="508"/>
      <c r="B80" s="493"/>
      <c r="C80" s="349" t="s">
        <v>165</v>
      </c>
      <c r="D80" s="509"/>
      <c r="E80" s="349">
        <f>$R$5</f>
        <v>2024</v>
      </c>
      <c r="F80" s="350">
        <f>F12+F14</f>
        <v>4459.039569999999</v>
      </c>
      <c r="G80" s="510">
        <f>IF(ISERROR(F80/F81),"",IF(F80/F81=0,"-",IF(F80/F81&gt;2,"+++",F80/F81-1)))</f>
        <v>-0.22619595005417725</v>
      </c>
      <c r="H80" s="350">
        <f>H12+H14</f>
        <v>3230.3842599999998</v>
      </c>
      <c r="I80" s="510">
        <f>IF(ISERROR(H80/H81),"",IF(H80/H81=0,"-",IF(H80/H81&gt;2,"+++",H80/H81-1)))</f>
        <v>-0.55049854461297598</v>
      </c>
      <c r="J80" s="511">
        <f>J12+J14</f>
        <v>503.92567000000008</v>
      </c>
      <c r="K80" s="510">
        <f>IF(ISERROR(J80/J81),"",IF(J80/J81=0,"-",IF(J80/J81&gt;2,"+++",J80/J81-1)))</f>
        <v>1.6080248789264839E-2</v>
      </c>
      <c r="L80" s="511">
        <f t="shared" ref="L80:L81" si="69">L12+L14</f>
        <v>3789.6858200000011</v>
      </c>
      <c r="M80" s="510">
        <f t="shared" ref="M80" si="70">IF(ISERROR(L80/L81),"",IF(L80/L81=0,"-",IF(L80/L81&gt;2,"+++",L80/L81-1)))</f>
        <v>-0.52089573951898571</v>
      </c>
      <c r="N80" s="511">
        <f t="shared" ref="N80:N81" si="71">N12+N14</f>
        <v>0</v>
      </c>
      <c r="O80" s="510" t="str">
        <f t="shared" ref="O80" si="72">IF(ISERROR(N80/N81),"",IF(N80/N81=0,"-",IF(N80/N81&gt;2,"+++",N80/N81-1)))</f>
        <v/>
      </c>
      <c r="P80" s="511">
        <f t="shared" ref="P80:P81" si="73">P12+P14</f>
        <v>4629.5096200000007</v>
      </c>
      <c r="Q80" s="510" t="str">
        <f t="shared" ref="Q80" si="74">IF(ISERROR(P80/P81),"",IF(P80/P81=0,"-",IF(P80/P81&gt;2,"+++",P80/P81-1)))</f>
        <v>+++</v>
      </c>
      <c r="R80" s="511">
        <f t="shared" ref="R80:R81" si="75">R12+R14</f>
        <v>0</v>
      </c>
      <c r="S80" s="510" t="str">
        <f t="shared" ref="S80" si="76">IF(ISERROR(R80/R81),"",IF(R80/R81=0,"-",IF(R80/R81&gt;2,"+++",R80/R81-1)))</f>
        <v/>
      </c>
      <c r="T80" s="511">
        <f t="shared" ref="T80:T81" si="77">T12+T14</f>
        <v>3853.5185799999999</v>
      </c>
      <c r="U80" s="510">
        <f t="shared" ref="U80" si="78">IF(ISERROR(T80/T81),"",IF(T80/T81=0,"-",IF(T80/T81&gt;2,"+++",T80/T81-1)))</f>
        <v>0.69031194713391164</v>
      </c>
      <c r="V80" s="511">
        <f t="shared" ref="V80:V81" si="79">V12+V14</f>
        <v>0</v>
      </c>
      <c r="W80" s="510" t="str">
        <f t="shared" ref="W80" si="80">IF(ISERROR(V80/V81),"",IF(V80/V81=0,"-",IF(V80/V81&gt;2,"+++",V80/V81-1)))</f>
        <v/>
      </c>
      <c r="X80" s="511">
        <f t="shared" ref="X80:X81" si="81">X12+X14</f>
        <v>0</v>
      </c>
      <c r="Y80" s="510" t="str">
        <f t="shared" ref="Y80" si="82">IF(ISERROR(X80/X81),"",IF(X80/X81=0,"-",IF(X80/X81&gt;2,"+++",X80/X81-1)))</f>
        <v/>
      </c>
      <c r="Z80" s="511">
        <f t="shared" ref="Z80:Z81" si="83">Z12+Z14</f>
        <v>189.85667000000001</v>
      </c>
      <c r="AA80" s="510">
        <f t="shared" ref="AA80" si="84">IF(ISERROR(Z80/Z81),"",IF(Z80/Z81=0,"-",IF(Z80/Z81&gt;2,"+++",Z80/Z81-1)))</f>
        <v>4.1623936988382404E-2</v>
      </c>
      <c r="AB80" s="511">
        <f t="shared" ref="AB80:AB81" si="85">AB12+AB14</f>
        <v>0</v>
      </c>
      <c r="AC80" s="512" t="str">
        <f t="shared" ref="AC80" si="86">IF(ISERROR(AB80/AB81),"",IF(AB80/AB81=0,"-",IF(AB80/AB81&gt;2,"+++",AB80/AB81-1)))</f>
        <v/>
      </c>
      <c r="AD80" s="352"/>
      <c r="AE80" s="382"/>
      <c r="AF80" s="513">
        <f t="shared" ref="AF80:AF83" si="87">AH80-Z80-X80-V80-T80-R80-P80-N80-L80-J80-H80-F80</f>
        <v>10128.71244999999</v>
      </c>
      <c r="AG80" s="514">
        <f>IF(ISERROR(AF80/AF81),"",IF(AF80/AF81=0,"-",IF(AF80/AF81&gt;2,"+++",AF80/AF81-1)))</f>
        <v>-0.1093112047418775</v>
      </c>
      <c r="AH80" s="350">
        <f t="shared" ref="AH80:AH81" si="88">AH12+AH14</f>
        <v>30784.632639999993</v>
      </c>
      <c r="AI80" s="384">
        <f t="shared" ref="AI80" si="89">IF(ISERROR(AH80/AH81),"",IF(AH80/AH81=0,"-",IF(AH80/AH81&gt;2,"+++",AH80/AH81-1)))</f>
        <v>-0.16062982790060254</v>
      </c>
      <c r="AJ80" s="350"/>
      <c r="AK80" s="385"/>
      <c r="AL80" s="386"/>
      <c r="AM80" s="508"/>
      <c r="AN80" s="493"/>
      <c r="AO80" s="349" t="s">
        <v>165</v>
      </c>
      <c r="AP80" s="509"/>
      <c r="AQ80" s="349">
        <f>$R$5</f>
        <v>2024</v>
      </c>
      <c r="AR80" s="350">
        <f>AT12+AT14</f>
        <v>0</v>
      </c>
      <c r="AS80" s="387" t="str">
        <f>IF(ISERROR(AR80/AR81),"",IF(AR80/AR81=0,"-",IF(AR80/AR81&gt;2,"+++",AR80/AR81-1)))</f>
        <v/>
      </c>
      <c r="AT80" s="352">
        <f>AT12+AT14</f>
        <v>0</v>
      </c>
      <c r="AU80" s="512" t="str">
        <f>IF(ISERROR(AT80/AT81),"",IF(AT80/AT81=0,"-",IF(AT80/AT81&gt;2,"+++",AT80/AT81-1)))</f>
        <v/>
      </c>
      <c r="AV80" s="352">
        <f>AV12+AV14</f>
        <v>0</v>
      </c>
      <c r="AW80" s="512" t="str">
        <f>IF(ISERROR(AV80/AV81),"",IF(AV80/AV81=0,"-",IF(AV80/AV81&gt;2,"+++",AV80/AV81-1)))</f>
        <v/>
      </c>
      <c r="AX80" s="352">
        <f>AX12+AX14</f>
        <v>0</v>
      </c>
      <c r="AY80" s="512" t="str">
        <f>IF(ISERROR(AX80/AX81),"",IF(AX80/AX81=0,"-",IF(AX80/AX81&gt;2,"+++",AX80/AX81-1)))</f>
        <v/>
      </c>
      <c r="AZ80" s="352">
        <f>AZ12+AZ14</f>
        <v>0</v>
      </c>
      <c r="BA80" s="512" t="str">
        <f>IF(ISERROR(AZ80/AZ81),"",IF(AZ80/AZ81=0,"-",IF(AZ80/AZ81&gt;2,"+++",AZ80/AZ81-1)))</f>
        <v/>
      </c>
      <c r="BB80" s="352">
        <f>BB12+BB14</f>
        <v>0</v>
      </c>
      <c r="BC80" s="512" t="str">
        <f>IF(ISERROR(BB80/BB81),"",IF(BB80/BB81=0,"-",IF(BB80/BB81&gt;2,"+++",BB80/BB81-1)))</f>
        <v/>
      </c>
      <c r="BD80" s="352">
        <f>BD12+BD14</f>
        <v>0</v>
      </c>
      <c r="BE80" s="512" t="str">
        <f>IF(ISERROR(BD80/BD81),"",IF(BD80/BD81=0,"-",IF(BD80/BD81&gt;2,"+++",BD80/BD81-1)))</f>
        <v/>
      </c>
      <c r="BF80" s="352">
        <f>BF12+BF14</f>
        <v>0</v>
      </c>
      <c r="BG80" s="512" t="str">
        <f>IF(ISERROR(BF80/BF81),"",IF(BF80/BF81=0,"-",IF(BF80/BF81&gt;2,"+++",BF80/BF81-1)))</f>
        <v/>
      </c>
      <c r="BH80" s="352">
        <f>BH12+BH14</f>
        <v>0</v>
      </c>
      <c r="BI80" s="512" t="str">
        <f>IF(ISERROR(BH80/BH81),"",IF(BH80/BH81=0,"-",IF(BH80/BH81&gt;2,"+++",BH80/BH81-1)))</f>
        <v/>
      </c>
      <c r="BJ80" s="352">
        <f>BJ12+BJ14</f>
        <v>3.3471200000000003</v>
      </c>
      <c r="BK80" s="512">
        <f>IF(ISERROR(BJ80/BJ81),"",IF(BJ80/BJ81=0,"-",IF(BJ80/BJ81&gt;2,"+++",BJ80/BJ81-1)))</f>
        <v>6.4267090620031775E-2</v>
      </c>
      <c r="BL80" s="352">
        <f t="shared" ref="BL80:BL81" si="90">BL12+BL14</f>
        <v>0</v>
      </c>
      <c r="BM80" s="512" t="str">
        <f t="shared" ref="BM80" si="91">IF(ISERROR(BL80/BL81),"",IF(BL80/BL81=0,"-",IF(BL80/BL81&gt;2,"+++",BL80/BL81-1)))</f>
        <v/>
      </c>
      <c r="BN80" s="350">
        <f t="shared" ref="BN80:BN82" si="92">BP80-SUM(BL80,BJ80,BH80,BF80,BD80,BB80,AZ80,AX80,AV80,AT80,AR80,AP80)</f>
        <v>24.018749999999994</v>
      </c>
      <c r="BO80" s="384">
        <f>IF(ISERROR(BN80/BN81),"",IF(BN80/BN81=0,"-",IF(BN80/BN81&gt;2,"+++",BN80/BN81-1)))</f>
        <v>-0.15870423902729691</v>
      </c>
      <c r="BP80" s="350">
        <f t="shared" ref="BP80:BP81" si="93">BP12+BP14</f>
        <v>27.365869999999994</v>
      </c>
      <c r="BQ80" s="384">
        <f>IF(ISERROR(BP80/BP81),"",IF(BP80/BP81=0,"-",IF(BP80/BP81&gt;2,"+++",BP80/BP81-1)))</f>
        <v>-0.13657925881006672</v>
      </c>
      <c r="BR80" s="357"/>
      <c r="BS80" s="389"/>
      <c r="BT80" s="390"/>
      <c r="CI80" s="394"/>
      <c r="CJ80" s="394"/>
    </row>
    <row r="81" spans="1:88" ht="15" customHeight="1" thickBot="1">
      <c r="A81" s="515"/>
      <c r="B81" s="496"/>
      <c r="C81" s="477"/>
      <c r="D81" s="516"/>
      <c r="E81" s="477">
        <f>E80-1</f>
        <v>2023</v>
      </c>
      <c r="F81" s="478">
        <f>F13+F15</f>
        <v>5762.4919</v>
      </c>
      <c r="G81" s="490"/>
      <c r="H81" s="478">
        <f>H13+H15</f>
        <v>7186.5935499999996</v>
      </c>
      <c r="I81" s="490"/>
      <c r="J81" s="517">
        <f>J13+J15</f>
        <v>495.95066000000003</v>
      </c>
      <c r="K81" s="490"/>
      <c r="L81" s="517">
        <f t="shared" si="69"/>
        <v>7909.9397200000003</v>
      </c>
      <c r="M81" s="490"/>
      <c r="N81" s="517">
        <f t="shared" si="71"/>
        <v>0</v>
      </c>
      <c r="O81" s="490"/>
      <c r="P81" s="517">
        <f t="shared" si="73"/>
        <v>1487.08331</v>
      </c>
      <c r="Q81" s="490"/>
      <c r="R81" s="517">
        <f t="shared" si="75"/>
        <v>0</v>
      </c>
      <c r="S81" s="490"/>
      <c r="T81" s="517">
        <f t="shared" si="77"/>
        <v>2279.7677000000003</v>
      </c>
      <c r="U81" s="490"/>
      <c r="V81" s="517">
        <f t="shared" si="79"/>
        <v>0</v>
      </c>
      <c r="W81" s="490"/>
      <c r="X81" s="517">
        <f t="shared" si="81"/>
        <v>0</v>
      </c>
      <c r="Y81" s="490"/>
      <c r="Z81" s="517">
        <f t="shared" si="83"/>
        <v>182.26988</v>
      </c>
      <c r="AA81" s="490"/>
      <c r="AB81" s="517">
        <f t="shared" si="85"/>
        <v>0</v>
      </c>
      <c r="AC81" s="479"/>
      <c r="AD81" s="480"/>
      <c r="AE81" s="479"/>
      <c r="AF81" s="478">
        <f t="shared" si="87"/>
        <v>11371.774859999983</v>
      </c>
      <c r="AG81" s="481"/>
      <c r="AH81" s="478">
        <f t="shared" si="88"/>
        <v>36675.871579999992</v>
      </c>
      <c r="AI81" s="481"/>
      <c r="AJ81" s="478"/>
      <c r="AK81" s="481"/>
      <c r="AL81" s="386"/>
      <c r="AM81" s="515"/>
      <c r="AN81" s="496"/>
      <c r="AO81" s="477"/>
      <c r="AP81" s="516"/>
      <c r="AQ81" s="477">
        <f t="shared" si="67"/>
        <v>2023</v>
      </c>
      <c r="AR81" s="478">
        <f>AT13+AT15</f>
        <v>0</v>
      </c>
      <c r="AS81" s="490"/>
      <c r="AT81" s="480">
        <f>AT13+AT15</f>
        <v>0</v>
      </c>
      <c r="AU81" s="479"/>
      <c r="AV81" s="480">
        <f>AV13+AV15</f>
        <v>0</v>
      </c>
      <c r="AW81" s="479"/>
      <c r="AX81" s="480">
        <f>AX13+AX15</f>
        <v>0</v>
      </c>
      <c r="AY81" s="479"/>
      <c r="AZ81" s="480">
        <f>AZ13+AZ15</f>
        <v>0</v>
      </c>
      <c r="BA81" s="479"/>
      <c r="BB81" s="480">
        <f>BB13+BB15</f>
        <v>0</v>
      </c>
      <c r="BC81" s="479"/>
      <c r="BD81" s="480">
        <f>BD13+BD15</f>
        <v>0</v>
      </c>
      <c r="BE81" s="479"/>
      <c r="BF81" s="480">
        <f>BF13+BF15</f>
        <v>0</v>
      </c>
      <c r="BG81" s="479"/>
      <c r="BH81" s="480">
        <f>BH13+BH15</f>
        <v>0</v>
      </c>
      <c r="BI81" s="479"/>
      <c r="BJ81" s="480">
        <f>BJ13+BJ15</f>
        <v>3.1450000000000005</v>
      </c>
      <c r="BK81" s="479"/>
      <c r="BL81" s="480">
        <f t="shared" si="90"/>
        <v>0</v>
      </c>
      <c r="BM81" s="479"/>
      <c r="BN81" s="478">
        <f t="shared" si="92"/>
        <v>28.549710000000005</v>
      </c>
      <c r="BO81" s="481"/>
      <c r="BP81" s="478">
        <f t="shared" si="93"/>
        <v>31.694710000000004</v>
      </c>
      <c r="BQ81" s="481"/>
      <c r="BR81" s="498"/>
      <c r="BS81" s="482"/>
      <c r="BT81" s="390"/>
      <c r="CI81" s="394"/>
      <c r="CJ81" s="394"/>
    </row>
    <row r="82" spans="1:88" ht="15" customHeight="1" thickTop="1">
      <c r="A82" s="518"/>
      <c r="B82" s="519"/>
      <c r="C82" s="380" t="s">
        <v>166</v>
      </c>
      <c r="D82" s="520"/>
      <c r="E82" s="380">
        <f>$R$5</f>
        <v>2024</v>
      </c>
      <c r="F82" s="381">
        <f>F16+F30+F50+F68+F72</f>
        <v>47842.895049999999</v>
      </c>
      <c r="G82" s="387">
        <f>IF(ISERROR(F82/F83),"",IF(F82/F83=0,"-",IF(F82/F83&gt;2,"+++",F82/F83-1)))</f>
        <v>-9.7296269796202095E-3</v>
      </c>
      <c r="H82" s="381">
        <f>H16+H30+H50+H68+H72</f>
        <v>12546.548500000001</v>
      </c>
      <c r="I82" s="387" t="str">
        <f>IF(ISERROR(H82/H83),"",IF(H82/H83=0,"-",IF(H82/H83&gt;2,"+++",H82/H83-1)))</f>
        <v>+++</v>
      </c>
      <c r="J82" s="521">
        <f>J16+J30+J50+J68+J72</f>
        <v>6058.3870999999999</v>
      </c>
      <c r="K82" s="387">
        <f>IF(ISERROR(J82/J83),"",IF(J82/J83=0,"-",IF(J82/J83&gt;2,"+++",J82/J83-1)))</f>
        <v>0.3820548946647977</v>
      </c>
      <c r="L82" s="521">
        <f t="shared" ref="L82:L83" si="94">L16+L30+L50+L68+L72</f>
        <v>2618.0717</v>
      </c>
      <c r="M82" s="387">
        <f t="shared" ref="M82" si="95">IF(ISERROR(L82/L83),"",IF(L82/L83=0,"-",IF(L82/L83&gt;2,"+++",L82/L83-1)))</f>
        <v>-0.2591223579684061</v>
      </c>
      <c r="N82" s="521">
        <f t="shared" ref="N82:N83" si="96">N16+N30+N50+N68+N72</f>
        <v>975.93020000000013</v>
      </c>
      <c r="O82" s="387">
        <f t="shared" ref="O82" si="97">IF(ISERROR(N82/N83),"",IF(N82/N83=0,"-",IF(N82/N83&gt;2,"+++",N82/N83-1)))</f>
        <v>-0.16351151098196792</v>
      </c>
      <c r="P82" s="521">
        <f t="shared" ref="P82:P83" si="98">P16+P30+P50+P68+P72</f>
        <v>115.53585000000001</v>
      </c>
      <c r="Q82" s="387" t="str">
        <f t="shared" ref="Q82" si="99">IF(ISERROR(P82/P83),"",IF(P82/P83=0,"-",IF(P82/P83&gt;2,"+++",P82/P83-1)))</f>
        <v>+++</v>
      </c>
      <c r="R82" s="521">
        <f t="shared" ref="R82:R83" si="100">R16+R30+R50+R68+R72</f>
        <v>74.893999999999991</v>
      </c>
      <c r="S82" s="387">
        <f t="shared" ref="S82" si="101">IF(ISERROR(R82/R83),"",IF(R82/R83=0,"-",IF(R82/R83&gt;2,"+++",R82/R83-1)))</f>
        <v>-0.43548335428141793</v>
      </c>
      <c r="T82" s="521">
        <f t="shared" ref="T82:T83" si="102">T16+T30+T50+T68+T72</f>
        <v>154.41665000000003</v>
      </c>
      <c r="U82" s="387">
        <f t="shared" ref="U82" si="103">IF(ISERROR(T82/T83),"",IF(T82/T83=0,"-",IF(T82/T83&gt;2,"+++",T82/T83-1)))</f>
        <v>0.49826418030790687</v>
      </c>
      <c r="V82" s="521">
        <f t="shared" ref="V82:V83" si="104">V16+V30+V50+V68+V72</f>
        <v>1578.4020500000004</v>
      </c>
      <c r="W82" s="387">
        <f t="shared" ref="W82" si="105">IF(ISERROR(V82/V83),"",IF(V82/V83=0,"-",IF(V82/V83&gt;2,"+++",V82/V83-1)))</f>
        <v>0.64185378824191286</v>
      </c>
      <c r="X82" s="521">
        <f t="shared" ref="X82:X83" si="106">X16+X30+X50+X68+X72</f>
        <v>2578.9099500000002</v>
      </c>
      <c r="Y82" s="387">
        <f t="shared" ref="Y82" si="107">IF(ISERROR(X82/X83),"",IF(X82/X83=0,"-",IF(X82/X83&gt;2,"+++",X82/X83-1)))</f>
        <v>0.83472606757626666</v>
      </c>
      <c r="Z82" s="521">
        <f t="shared" ref="Z82:Z83" si="108">Z16+Z30+Z50+Z68+Z72</f>
        <v>2216.9649499999996</v>
      </c>
      <c r="AA82" s="387">
        <f t="shared" ref="AA82" si="109">IF(ISERROR(Z82/Z83),"",IF(Z82/Z83=0,"-",IF(Z82/Z83&gt;2,"+++",Z82/Z83-1)))</f>
        <v>-0.31854316549388617</v>
      </c>
      <c r="AB82" s="521">
        <f t="shared" ref="AB82:AB83" si="110">AB16+AB30+AB50+AB68+AB72</f>
        <v>0</v>
      </c>
      <c r="AC82" s="382" t="str">
        <f t="shared" ref="AC82" si="111">IF(ISERROR(AB82/AB83),"",IF(AB82/AB83=0,"-",IF(AB82/AB83&gt;2,"+++",AB82/AB83-1)))</f>
        <v/>
      </c>
      <c r="AD82" s="383"/>
      <c r="AE82" s="382"/>
      <c r="AF82" s="381">
        <f t="shared" si="87"/>
        <v>15586.448100000001</v>
      </c>
      <c r="AG82" s="384">
        <f>IF(ISERROR(AF82/AF83),"",IF(AF82/AF83=0,"-",IF(AF82/AF83&gt;2,"+++",AF82/AF83-1)))</f>
        <v>0.48249630571942825</v>
      </c>
      <c r="AH82" s="381">
        <f t="shared" ref="AH82:AH83" si="112">AH16+AH30+AH50+AH68+AH72</f>
        <v>92347.404100000014</v>
      </c>
      <c r="AI82" s="384">
        <f t="shared" ref="AI82" si="113">IF(ISERROR(AH82/AH83),"",IF(AH82/AH83=0,"-",IF(AH82/AH83&gt;2,"+++",AH82/AH83-1)))</f>
        <v>0.25010406681289754</v>
      </c>
      <c r="AJ82" s="381"/>
      <c r="AK82" s="385"/>
      <c r="AL82" s="386"/>
      <c r="AM82" s="518"/>
      <c r="AN82" s="519"/>
      <c r="AO82" s="380" t="s">
        <v>166</v>
      </c>
      <c r="AP82" s="520"/>
      <c r="AQ82" s="380">
        <f>$R$5</f>
        <v>2024</v>
      </c>
      <c r="AR82" s="381">
        <f>AR16+AR30+AR50+AR68+AR72</f>
        <v>15023.976950000002</v>
      </c>
      <c r="AS82" s="387">
        <f>IF(ISERROR(AR82/AR83),"",IF(AR82/AR83=0,"-",IF(AR82/AR83&gt;2,"+++",AR82/AR83-1)))</f>
        <v>1.5033425451946858E-2</v>
      </c>
      <c r="AT82" s="383">
        <f>AT16+AT30+AT50+AT68+AT72</f>
        <v>11722.3341</v>
      </c>
      <c r="AU82" s="382">
        <f>IF(ISERROR(AT82/AT83),"",IF(AT82/AT83=0,"-",IF(AT82/AT83&gt;2,"+++",AT82/AT83-1)))</f>
        <v>-8.0184350535284277E-2</v>
      </c>
      <c r="AV82" s="383">
        <f>AV16+AV30+AV50+AV68+AV72</f>
        <v>10922.954900000001</v>
      </c>
      <c r="AW82" s="382">
        <f>IF(ISERROR(AV82/AV83),"",IF(AV82/AV83=0,"-",IF(AV82/AV83&gt;2,"+++",AV82/AV83-1)))</f>
        <v>4.8226587237576224E-2</v>
      </c>
      <c r="AX82" s="383">
        <f>AX16+AX30+AX50+AX68+AX72</f>
        <v>7586.7002000000002</v>
      </c>
      <c r="AY82" s="382">
        <f>IF(ISERROR(AX82/AX83),"",IF(AX82/AX83=0,"-",IF(AX82/AX83&gt;2,"+++",AX82/AX83-1)))</f>
        <v>0.1616750537091145</v>
      </c>
      <c r="AZ82" s="383">
        <f>AZ16+AZ30+AZ50+AZ68+AZ72</f>
        <v>2447.4799499999999</v>
      </c>
      <c r="BA82" s="382">
        <f>IF(ISERROR(AZ82/AZ83),"",IF(AZ82/AZ83=0,"-",IF(AZ82/AZ83&gt;2,"+++",AZ82/AZ83-1)))</f>
        <v>-2.4933015636178779E-2</v>
      </c>
      <c r="BB82" s="383">
        <f>BB16+BB30+BB50+BB68+BB72</f>
        <v>1167.8953000000001</v>
      </c>
      <c r="BC82" s="382">
        <f>IF(ISERROR(BB82/BB83),"",IF(BB82/BB83=0,"-",IF(BB82/BB83&gt;2,"+++",BB82/BB83-1)))</f>
        <v>5.1532881625858895E-2</v>
      </c>
      <c r="BD82" s="383">
        <f>BD16+BD30+BD50+BD68+BD72</f>
        <v>1021.0525</v>
      </c>
      <c r="BE82" s="382">
        <f>IF(ISERROR(BD82/BD83),"",IF(BD82/BD83=0,"-",IF(BD82/BD83&gt;2,"+++",BD82/BD83-1)))</f>
        <v>0.13472190518569027</v>
      </c>
      <c r="BF82" s="383">
        <f>BF16+BF30+BF50+BF68+BF72</f>
        <v>810.43429999999989</v>
      </c>
      <c r="BG82" s="382">
        <f>IF(ISERROR(BF82/BF83),"",IF(BF82/BF83=0,"-",IF(BF82/BF83&gt;2,"+++",BF82/BF83-1)))</f>
        <v>0.24292171166878318</v>
      </c>
      <c r="BH82" s="383">
        <f>BH16+BH30+BH50+BH68+BH72</f>
        <v>739.96780000000001</v>
      </c>
      <c r="BI82" s="382" t="str">
        <f>IF(ISERROR(BH82/BH83),"",IF(BH82/BH83=0,"-",IF(BH82/BH83&gt;2,"+++",BH82/BH83-1)))</f>
        <v>+++</v>
      </c>
      <c r="BJ82" s="383">
        <f>BJ16+BJ30+BJ50+BJ68+BJ72</f>
        <v>444.54810000000003</v>
      </c>
      <c r="BK82" s="382">
        <f>IF(ISERROR(BJ82/BJ83),"",IF(BJ82/BJ83=0,"-",IF(BJ82/BJ83&gt;2,"+++",BJ82/BJ83-1)))</f>
        <v>0.12046012280376073</v>
      </c>
      <c r="BL82" s="383">
        <f t="shared" ref="BL82:BL83" si="114">BL16+BL30+BL50+BL68+BL72</f>
        <v>599.27740000000006</v>
      </c>
      <c r="BM82" s="382">
        <f t="shared" ref="BM82" si="115">IF(ISERROR(BL82/BL83),"",IF(BL82/BL83=0,"-",IF(BL82/BL83&gt;2,"+++",BL82/BL83-1)))</f>
        <v>0.19350151458723763</v>
      </c>
      <c r="BN82" s="381">
        <f t="shared" si="92"/>
        <v>431.85414999999921</v>
      </c>
      <c r="BO82" s="384">
        <f>IF(ISERROR(BN82/BN83),"",IF(BN82/BN83=0,"-",IF(BN82/BN83&gt;2,"+++",BN82/BN83-1)))</f>
        <v>-6.6188510477422802E-2</v>
      </c>
      <c r="BP82" s="381">
        <f t="shared" ref="BP82:BP83" si="116">BP16+BP30+BP50+BP68+BP72</f>
        <v>52918.47565</v>
      </c>
      <c r="BQ82" s="384">
        <f>IF(ISERROR(BP82/BP83),"",IF(BP82/BP83=0,"-",IF(BP82/BP83&gt;2,"+++",BP82/BP83-1)))</f>
        <v>3.6367960118033338E-2</v>
      </c>
      <c r="BR82" s="388"/>
      <c r="BS82" s="389"/>
      <c r="BT82" s="390"/>
      <c r="CI82" s="394"/>
      <c r="CJ82" s="394"/>
    </row>
    <row r="83" spans="1:88" ht="15" customHeight="1" thickBot="1">
      <c r="A83" s="515"/>
      <c r="B83" s="496"/>
      <c r="C83" s="477"/>
      <c r="D83" s="516"/>
      <c r="E83" s="477">
        <f>E82-1</f>
        <v>2023</v>
      </c>
      <c r="F83" s="478">
        <f>F17+F31+F51+F69+F73</f>
        <v>48312.962150000007</v>
      </c>
      <c r="G83" s="490"/>
      <c r="H83" s="478">
        <f>H17+H31+H51+H69+H73</f>
        <v>77.56049999999999</v>
      </c>
      <c r="I83" s="490"/>
      <c r="J83" s="517">
        <f>J17+J31+J51+J69+J73</f>
        <v>4383.6081500000009</v>
      </c>
      <c r="K83" s="490"/>
      <c r="L83" s="517">
        <f t="shared" si="94"/>
        <v>3533.7437</v>
      </c>
      <c r="M83" s="490"/>
      <c r="N83" s="517">
        <f t="shared" si="96"/>
        <v>1166.6989000000001</v>
      </c>
      <c r="O83" s="490"/>
      <c r="P83" s="517">
        <f t="shared" si="98"/>
        <v>27.579599999999999</v>
      </c>
      <c r="Q83" s="490"/>
      <c r="R83" s="517">
        <f t="shared" si="100"/>
        <v>132.66925000000001</v>
      </c>
      <c r="S83" s="490"/>
      <c r="T83" s="517">
        <f t="shared" si="102"/>
        <v>103.06370000000001</v>
      </c>
      <c r="U83" s="490"/>
      <c r="V83" s="517">
        <f t="shared" si="104"/>
        <v>961.35359999999991</v>
      </c>
      <c r="W83" s="490"/>
      <c r="X83" s="517">
        <f t="shared" si="106"/>
        <v>1405.6103500000002</v>
      </c>
      <c r="Y83" s="490"/>
      <c r="Z83" s="517">
        <f t="shared" si="108"/>
        <v>3253.2727499999996</v>
      </c>
      <c r="AA83" s="490"/>
      <c r="AB83" s="517">
        <f t="shared" si="110"/>
        <v>0</v>
      </c>
      <c r="AC83" s="479"/>
      <c r="AD83" s="480"/>
      <c r="AE83" s="479"/>
      <c r="AF83" s="478">
        <f t="shared" si="87"/>
        <v>10513.650549999977</v>
      </c>
      <c r="AG83" s="481"/>
      <c r="AH83" s="478">
        <f t="shared" si="112"/>
        <v>73871.773199999996</v>
      </c>
      <c r="AI83" s="481"/>
      <c r="AJ83" s="478"/>
      <c r="AK83" s="481"/>
      <c r="AL83" s="386"/>
      <c r="AM83" s="515"/>
      <c r="AN83" s="496"/>
      <c r="AO83" s="477"/>
      <c r="AP83" s="516"/>
      <c r="AQ83" s="477">
        <f t="shared" si="67"/>
        <v>2023</v>
      </c>
      <c r="AR83" s="478">
        <f>AR17+AR31+AR51+AR69+AR73</f>
        <v>14801.460300000001</v>
      </c>
      <c r="AS83" s="490"/>
      <c r="AT83" s="480">
        <f>AT17+AT31+AT51+AT69+AT73</f>
        <v>12744.221200000002</v>
      </c>
      <c r="AU83" s="479"/>
      <c r="AV83" s="480">
        <f>AV17+AV31+AV51+AV69+AV73</f>
        <v>10420.4139</v>
      </c>
      <c r="AW83" s="479"/>
      <c r="AX83" s="480">
        <f>AX17+AX31+AX51+AX69+AX73</f>
        <v>6530.8281999999999</v>
      </c>
      <c r="AY83" s="479"/>
      <c r="AZ83" s="480">
        <f>AZ17+AZ31+AZ51+AZ69+AZ73</f>
        <v>2510.0634</v>
      </c>
      <c r="BA83" s="479"/>
      <c r="BB83" s="480">
        <f>BB17+BB31+BB51+BB69+BB73</f>
        <v>1110.6598000000001</v>
      </c>
      <c r="BC83" s="479"/>
      <c r="BD83" s="480">
        <f>BD17+BD31+BD51+BD69+BD73</f>
        <v>899.82620000000009</v>
      </c>
      <c r="BE83" s="479"/>
      <c r="BF83" s="480">
        <f>BF17+BF31+BF51+BF69+BF73</f>
        <v>652.03970000000004</v>
      </c>
      <c r="BG83" s="479"/>
      <c r="BH83" s="480">
        <f>BH17+BH31+BH51+BH69+BH73</f>
        <v>30.625399999999999</v>
      </c>
      <c r="BI83" s="479"/>
      <c r="BJ83" s="480">
        <f>BJ17+BJ31+BJ51+BJ69+BJ73</f>
        <v>396.75495000000006</v>
      </c>
      <c r="BK83" s="479"/>
      <c r="BL83" s="480">
        <f t="shared" si="114"/>
        <v>502.11700000000008</v>
      </c>
      <c r="BM83" s="479"/>
      <c r="BN83" s="478">
        <f>BP83-SUM(BL83,BJ83,BH83,BF83,BD83,BB83,AZ83,AX83,AV83,AT83,AR83,AP83)</f>
        <v>462.46395000000484</v>
      </c>
      <c r="BO83" s="481"/>
      <c r="BP83" s="478">
        <f t="shared" si="116"/>
        <v>51061.474000000002</v>
      </c>
      <c r="BQ83" s="481"/>
      <c r="BR83" s="498"/>
      <c r="BS83" s="482"/>
      <c r="BT83" s="390"/>
      <c r="CI83" s="394"/>
      <c r="CJ83" s="394"/>
    </row>
    <row r="84" spans="1:88" s="296" customFormat="1" ht="9" customHeight="1" thickTop="1">
      <c r="A84" s="522"/>
      <c r="B84" s="522"/>
      <c r="C84" s="522"/>
      <c r="D84" s="293"/>
      <c r="E84" s="523"/>
      <c r="F84" s="524"/>
      <c r="G84" s="525"/>
      <c r="H84" s="525"/>
      <c r="I84" s="525"/>
      <c r="J84" s="524"/>
      <c r="K84" s="525"/>
      <c r="L84" s="524"/>
      <c r="M84" s="525"/>
      <c r="N84" s="524"/>
      <c r="O84" s="525"/>
      <c r="P84" s="524"/>
      <c r="Q84" s="525"/>
      <c r="R84" s="524"/>
      <c r="S84" s="525"/>
      <c r="T84" s="524"/>
      <c r="U84" s="525"/>
      <c r="V84" s="524"/>
      <c r="W84" s="525"/>
      <c r="X84" s="524"/>
      <c r="Y84" s="525"/>
      <c r="Z84" s="525"/>
      <c r="AA84" s="525"/>
      <c r="AB84" s="524"/>
      <c r="AC84" s="525"/>
      <c r="AD84" s="524"/>
      <c r="AE84" s="525"/>
      <c r="AF84" s="524"/>
      <c r="AG84" s="525"/>
      <c r="AH84" s="524"/>
      <c r="AI84" s="525"/>
      <c r="AJ84" s="524"/>
      <c r="AK84" s="525"/>
      <c r="AL84" s="524"/>
      <c r="AM84" s="522"/>
      <c r="AN84" s="522"/>
      <c r="AO84" s="522"/>
      <c r="AP84" s="293"/>
      <c r="AQ84" s="523"/>
      <c r="AR84" s="524"/>
      <c r="AS84" s="525"/>
      <c r="AT84" s="524"/>
      <c r="AU84" s="525"/>
      <c r="AV84" s="524"/>
      <c r="AW84" s="525"/>
      <c r="AX84" s="524"/>
      <c r="AY84" s="525"/>
      <c r="AZ84" s="524"/>
      <c r="BA84" s="525"/>
      <c r="BB84" s="524"/>
      <c r="BC84" s="525"/>
      <c r="BD84" s="524"/>
      <c r="BE84" s="525"/>
      <c r="BF84" s="524"/>
      <c r="BG84" s="525"/>
      <c r="BH84" s="525"/>
      <c r="BI84" s="525"/>
      <c r="BJ84" s="524"/>
      <c r="BK84" s="525"/>
      <c r="BL84" s="524"/>
      <c r="BM84" s="525"/>
      <c r="BN84" s="524"/>
      <c r="BO84" s="525"/>
      <c r="BP84" s="526"/>
      <c r="BQ84" s="280"/>
      <c r="BR84" s="527"/>
    </row>
    <row r="85" spans="1:88" s="296" customFormat="1" ht="18.75" hidden="1" customHeight="1" outlineLevel="1" thickTop="1">
      <c r="A85" s="528"/>
      <c r="B85" s="528"/>
      <c r="C85" s="529"/>
      <c r="D85" s="530"/>
      <c r="E85" s="529"/>
      <c r="F85" s="531"/>
      <c r="G85" s="532"/>
      <c r="H85" s="532"/>
      <c r="I85" s="532"/>
      <c r="J85" s="532"/>
      <c r="K85" s="532"/>
      <c r="L85" s="532"/>
      <c r="M85" s="532"/>
      <c r="N85" s="532"/>
      <c r="O85" s="532"/>
      <c r="P85" s="532"/>
      <c r="Q85" s="532"/>
      <c r="R85" s="532"/>
      <c r="S85" s="532"/>
      <c r="T85" s="532"/>
      <c r="U85" s="532"/>
      <c r="V85" s="533"/>
      <c r="W85" s="534"/>
      <c r="X85" s="535"/>
      <c r="Y85" s="535"/>
      <c r="Z85" s="533"/>
      <c r="AA85" s="536"/>
      <c r="AB85" s="536"/>
      <c r="AC85" s="534"/>
      <c r="AD85" s="537"/>
      <c r="AE85" s="537"/>
      <c r="AF85" s="538"/>
      <c r="AG85" s="530"/>
      <c r="AI85" s="528"/>
      <c r="AK85" s="528"/>
      <c r="AL85" s="528"/>
      <c r="AM85" s="529"/>
      <c r="AN85" s="530"/>
      <c r="AO85" s="529"/>
      <c r="AP85" s="531"/>
      <c r="AQ85" s="532"/>
      <c r="AR85" s="532"/>
      <c r="AS85" s="539"/>
      <c r="AT85" s="540"/>
      <c r="AU85" s="541"/>
      <c r="AV85" s="531"/>
      <c r="AW85" s="532"/>
      <c r="AX85" s="532"/>
      <c r="AY85" s="532"/>
      <c r="AZ85" s="532"/>
      <c r="BA85" s="539"/>
      <c r="BB85" s="532"/>
      <c r="BC85" s="532"/>
      <c r="BD85" s="532"/>
      <c r="BE85" s="539"/>
      <c r="BF85" s="540"/>
      <c r="BG85" s="541"/>
      <c r="BK85" s="530"/>
      <c r="BM85" s="530"/>
    </row>
    <row r="86" spans="1:88" s="296" customFormat="1" ht="16.5" hidden="1" customHeight="1" outlineLevel="1" thickBot="1">
      <c r="A86" s="528"/>
      <c r="B86" s="528"/>
      <c r="C86" s="529"/>
      <c r="D86" s="530"/>
      <c r="E86" s="529"/>
      <c r="F86" s="542"/>
      <c r="G86" s="543"/>
      <c r="H86" s="543"/>
      <c r="I86" s="543"/>
      <c r="J86" s="543"/>
      <c r="K86" s="543"/>
      <c r="L86" s="543"/>
      <c r="M86" s="543"/>
      <c r="N86" s="543"/>
      <c r="O86" s="543"/>
      <c r="P86" s="543"/>
      <c r="Q86" s="543"/>
      <c r="R86" s="543"/>
      <c r="S86" s="543"/>
      <c r="T86" s="543"/>
      <c r="U86" s="543"/>
      <c r="V86" s="544"/>
      <c r="W86" s="545"/>
      <c r="X86" s="546"/>
      <c r="Y86" s="546"/>
      <c r="Z86" s="544"/>
      <c r="AA86" s="547"/>
      <c r="AB86" s="547"/>
      <c r="AC86" s="545"/>
      <c r="AD86" s="548"/>
      <c r="AE86" s="548"/>
      <c r="AG86" s="530"/>
      <c r="AI86" s="528"/>
      <c r="AK86" s="528"/>
      <c r="AL86" s="528"/>
      <c r="AM86" s="529"/>
      <c r="AN86" s="530"/>
      <c r="AO86" s="529"/>
      <c r="AP86" s="542"/>
      <c r="AQ86" s="543"/>
      <c r="AR86" s="543"/>
      <c r="AS86" s="549"/>
      <c r="AT86" s="550"/>
      <c r="AU86" s="551"/>
      <c r="AV86" s="542"/>
      <c r="AW86" s="543"/>
      <c r="AX86" s="543"/>
      <c r="AY86" s="543"/>
      <c r="AZ86" s="543"/>
      <c r="BA86" s="549"/>
      <c r="BB86" s="543"/>
      <c r="BC86" s="543"/>
      <c r="BD86" s="543"/>
      <c r="BE86" s="549"/>
      <c r="BF86" s="550"/>
      <c r="BG86" s="551"/>
      <c r="BK86" s="530"/>
      <c r="BM86" s="530"/>
    </row>
    <row r="87" spans="1:88" ht="28.5" hidden="1" customHeight="1" outlineLevel="1" thickTop="1">
      <c r="E87" s="464"/>
      <c r="F87" s="553">
        <f>+SUMIF($F$89:$AG$89,F$89,$F76:$AI76)</f>
        <v>110670.14072000002</v>
      </c>
      <c r="G87" s="554"/>
      <c r="H87" s="553"/>
      <c r="I87" s="554"/>
      <c r="J87" s="553"/>
      <c r="K87" s="554"/>
      <c r="L87" s="553"/>
      <c r="M87" s="554"/>
      <c r="N87" s="553"/>
      <c r="O87" s="554"/>
      <c r="P87" s="553"/>
      <c r="Q87" s="554"/>
      <c r="R87" s="553"/>
      <c r="S87" s="554"/>
      <c r="T87" s="553"/>
      <c r="U87" s="554"/>
      <c r="V87" s="553">
        <f>+SUMIF($F$89:$AG$89,V$89,$F76:$AI76)</f>
        <v>4085.1177500000003</v>
      </c>
      <c r="W87" s="554"/>
      <c r="X87" s="554"/>
      <c r="Y87" s="554"/>
      <c r="Z87" s="553">
        <f>+SUMIF($F$89:$AG$89,Z$89,$F76:$AI76)</f>
        <v>3114.9204199999995</v>
      </c>
      <c r="AA87" s="554"/>
      <c r="AB87" s="553"/>
      <c r="AC87" s="554"/>
      <c r="AD87" s="554"/>
      <c r="AE87" s="554"/>
      <c r="AF87" s="553"/>
      <c r="AG87" s="554"/>
      <c r="AH87" s="553"/>
      <c r="AJ87" s="553"/>
      <c r="AO87" s="464"/>
      <c r="AP87" s="553">
        <f>+SUMIF($AP$89:$BI$89,AP$89,$AT76:$BQ76)</f>
        <v>24057.789250000002</v>
      </c>
      <c r="AQ87" s="554"/>
      <c r="AR87" s="553"/>
      <c r="AS87" s="554"/>
      <c r="AT87" s="553">
        <f>+SUMIF($AP$89:$BI$89,AT$89,$AT76:$BQ76)</f>
        <v>7650.2082</v>
      </c>
      <c r="AU87" s="554"/>
      <c r="AV87" s="553">
        <f>+SUMIF($AP$89:$BI$89,AV$89,$AT76:$BQ76)</f>
        <v>4645.4661999999998</v>
      </c>
      <c r="AW87" s="554"/>
      <c r="AX87" s="553"/>
      <c r="AY87" s="554"/>
      <c r="AZ87" s="553"/>
      <c r="BA87" s="554"/>
      <c r="BB87" s="553">
        <f>+SUMIF($AP$89:$BI$89,BB$89,$AT76:$BQ76)</f>
        <v>1550.4020999999998</v>
      </c>
      <c r="BC87" s="554"/>
      <c r="BD87" s="553"/>
      <c r="BE87" s="554"/>
      <c r="BF87" s="553">
        <f>+SUMIF($AP$89:$BI$89,BF$89,$AT76:$BQ76)</f>
        <v>689.04597000000001</v>
      </c>
      <c r="BG87" s="554"/>
      <c r="BH87" s="553"/>
      <c r="BI87" s="554"/>
      <c r="BJ87" s="553"/>
      <c r="BK87" s="554"/>
      <c r="BL87" s="553"/>
      <c r="BM87" s="554"/>
      <c r="BN87" s="390"/>
      <c r="CE87" s="394"/>
      <c r="CF87" s="394"/>
    </row>
    <row r="88" spans="1:88" ht="28.5" hidden="1" customHeight="1" outlineLevel="1">
      <c r="E88" s="464"/>
      <c r="F88" s="553">
        <f>+SUMIF($F$89:$AG$89,F$89,$F77:$AI77)</f>
        <v>101258.81579000002</v>
      </c>
      <c r="G88" s="554"/>
      <c r="H88" s="555"/>
      <c r="I88" s="554"/>
      <c r="J88" s="553"/>
      <c r="K88" s="554"/>
      <c r="L88" s="553"/>
      <c r="M88" s="554"/>
      <c r="N88" s="553"/>
      <c r="O88" s="554"/>
      <c r="P88" s="553"/>
      <c r="Q88" s="554"/>
      <c r="R88" s="553"/>
      <c r="S88" s="554"/>
      <c r="T88" s="553"/>
      <c r="U88" s="554"/>
      <c r="V88" s="553">
        <f>+SUMIF($F$89:$AG$89,V$89,$F77:$AI77)</f>
        <v>3611.9583500000003</v>
      </c>
      <c r="W88" s="554"/>
      <c r="X88" s="554"/>
      <c r="Y88" s="554"/>
      <c r="Z88" s="553">
        <f>+SUMIF($F$89:$AG$89,Z$89,$F77:$AI77)</f>
        <v>4534.9645799999998</v>
      </c>
      <c r="AA88" s="554"/>
      <c r="AB88" s="553"/>
      <c r="AC88" s="554"/>
      <c r="AD88" s="554"/>
      <c r="AE88" s="554"/>
      <c r="AF88" s="553"/>
      <c r="AG88" s="554"/>
      <c r="AH88" s="553"/>
      <c r="AJ88" s="553"/>
      <c r="AO88" s="464"/>
      <c r="AP88" s="553">
        <f>+SUMIF($AP$89:$BI$89,AP$89,$AT77:$BQ77)</f>
        <v>25003.281849999999</v>
      </c>
      <c r="AQ88" s="554"/>
      <c r="AR88" s="555"/>
      <c r="AS88" s="554"/>
      <c r="AT88" s="553">
        <f>+SUMIF($AP$89:$BI$89,AT$89,$AT77:$BQ77)</f>
        <v>6530.8281999999999</v>
      </c>
      <c r="AU88" s="554"/>
      <c r="AV88" s="553">
        <f>+SUMIF($AP$89:$BI$89,AV$89,$AT77:$BQ77)</f>
        <v>4522.5827000000008</v>
      </c>
      <c r="AW88" s="554"/>
      <c r="AX88" s="553"/>
      <c r="AY88" s="554"/>
      <c r="AZ88" s="553"/>
      <c r="BA88" s="554"/>
      <c r="BB88" s="553">
        <f>+SUMIF($AP$89:$BI$89,BB$89,$AT77:$BQ77)</f>
        <v>682.66510000000005</v>
      </c>
      <c r="BC88" s="554"/>
      <c r="BD88" s="553"/>
      <c r="BE88" s="554"/>
      <c r="BF88" s="553">
        <f>+SUMIF($AP$89:$BI$89,BF$89,$AT77:$BQ77)</f>
        <v>612.0702</v>
      </c>
      <c r="BG88" s="554"/>
      <c r="BH88" s="553"/>
      <c r="BI88" s="554"/>
      <c r="BJ88" s="553"/>
      <c r="BK88" s="554"/>
      <c r="BL88" s="553"/>
      <c r="BM88" s="554"/>
      <c r="BN88" s="390"/>
      <c r="CE88" s="394"/>
      <c r="CF88" s="394"/>
    </row>
    <row r="89" spans="1:88" ht="13.2" hidden="1" customHeight="1" outlineLevel="1">
      <c r="F89" s="251" t="s">
        <v>171</v>
      </c>
      <c r="H89" s="251" t="s">
        <v>171</v>
      </c>
      <c r="J89" s="251" t="s">
        <v>171</v>
      </c>
      <c r="L89" s="251" t="s">
        <v>171</v>
      </c>
      <c r="N89" s="251" t="s">
        <v>171</v>
      </c>
      <c r="P89" s="251" t="s">
        <v>171</v>
      </c>
      <c r="R89" s="251" t="s">
        <v>171</v>
      </c>
      <c r="T89" s="251" t="s">
        <v>171</v>
      </c>
      <c r="V89" s="251" t="s">
        <v>172</v>
      </c>
      <c r="Z89" s="251" t="s">
        <v>173</v>
      </c>
      <c r="AB89" s="251" t="s">
        <v>173</v>
      </c>
      <c r="AP89" s="251" t="s">
        <v>171</v>
      </c>
      <c r="AQ89" s="556"/>
      <c r="AR89" s="251" t="s">
        <v>171</v>
      </c>
      <c r="AS89" s="251"/>
      <c r="AT89" s="251" t="s">
        <v>174</v>
      </c>
      <c r="AU89" s="251"/>
      <c r="AV89" s="251" t="s">
        <v>175</v>
      </c>
      <c r="AW89" s="251"/>
      <c r="AX89" s="251" t="s">
        <v>175</v>
      </c>
      <c r="AY89" s="251"/>
      <c r="AZ89" s="251" t="s">
        <v>175</v>
      </c>
      <c r="BA89" s="251"/>
      <c r="BB89" s="251" t="s">
        <v>176</v>
      </c>
      <c r="BD89" s="251" t="s">
        <v>176</v>
      </c>
      <c r="BF89" s="251" t="s">
        <v>173</v>
      </c>
      <c r="BI89" s="250"/>
    </row>
    <row r="90" spans="1:88" collapsed="1"/>
  </sheetData>
  <mergeCells count="78">
    <mergeCell ref="BB85:BE85"/>
    <mergeCell ref="BF85:BG85"/>
    <mergeCell ref="F86:U86"/>
    <mergeCell ref="V86:W86"/>
    <mergeCell ref="Z86:AC86"/>
    <mergeCell ref="AP86:AS86"/>
    <mergeCell ref="AT86:AU86"/>
    <mergeCell ref="AV86:BA86"/>
    <mergeCell ref="BB86:BE86"/>
    <mergeCell ref="BF86:BG86"/>
    <mergeCell ref="F85:U85"/>
    <mergeCell ref="V85:W85"/>
    <mergeCell ref="Z85:AC85"/>
    <mergeCell ref="AP85:AS85"/>
    <mergeCell ref="AT85:AU85"/>
    <mergeCell ref="AV85:BA85"/>
    <mergeCell ref="B56:C57"/>
    <mergeCell ref="AN56:AO57"/>
    <mergeCell ref="B64:C65"/>
    <mergeCell ref="AN64:AO65"/>
    <mergeCell ref="B66:C67"/>
    <mergeCell ref="AN66:AO67"/>
    <mergeCell ref="B30:C31"/>
    <mergeCell ref="AN30:AO31"/>
    <mergeCell ref="B48:C49"/>
    <mergeCell ref="AN48:AO49"/>
    <mergeCell ref="B50:C51"/>
    <mergeCell ref="AN50:AO51"/>
    <mergeCell ref="A14:A15"/>
    <mergeCell ref="B14:C15"/>
    <mergeCell ref="AM14:AM15"/>
    <mergeCell ref="AN14:AO15"/>
    <mergeCell ref="A16:A17"/>
    <mergeCell ref="B16:C17"/>
    <mergeCell ref="AM16:AM17"/>
    <mergeCell ref="AN16:AO17"/>
    <mergeCell ref="AH10:AI10"/>
    <mergeCell ref="AJ10:AK10"/>
    <mergeCell ref="BP10:BQ10"/>
    <mergeCell ref="BR10:BS10"/>
    <mergeCell ref="A12:A13"/>
    <mergeCell ref="B12:C13"/>
    <mergeCell ref="AM12:AM13"/>
    <mergeCell ref="AN12:AO13"/>
    <mergeCell ref="BH9:BI9"/>
    <mergeCell ref="BJ9:BK9"/>
    <mergeCell ref="BL9:BM9"/>
    <mergeCell ref="BN9:BO9"/>
    <mergeCell ref="BP9:BQ9"/>
    <mergeCell ref="BR9:BS9"/>
    <mergeCell ref="AV9:AW9"/>
    <mergeCell ref="AX9:AY9"/>
    <mergeCell ref="AZ9:BA9"/>
    <mergeCell ref="BB9:BC9"/>
    <mergeCell ref="BD9:BE9"/>
    <mergeCell ref="BF9:BG9"/>
    <mergeCell ref="AD9:AE9"/>
    <mergeCell ref="AF9:AG9"/>
    <mergeCell ref="AH9:AI9"/>
    <mergeCell ref="AJ9:AK9"/>
    <mergeCell ref="AR9:AS9"/>
    <mergeCell ref="AT9:AU9"/>
    <mergeCell ref="R9:S9"/>
    <mergeCell ref="T9:U9"/>
    <mergeCell ref="V9:W9"/>
    <mergeCell ref="X9:Y9"/>
    <mergeCell ref="Z9:AA9"/>
    <mergeCell ref="AB9:AC9"/>
    <mergeCell ref="K4:M4"/>
    <mergeCell ref="AV4:AX4"/>
    <mergeCell ref="K5:M5"/>
    <mergeCell ref="AV5:AX5"/>
    <mergeCell ref="F9:G9"/>
    <mergeCell ref="H9:I9"/>
    <mergeCell ref="J9:K9"/>
    <mergeCell ref="L9:M9"/>
    <mergeCell ref="N9:O9"/>
    <mergeCell ref="P9:Q9"/>
  </mergeCells>
  <conditionalFormatting sqref="BN9 BP9:BS9">
    <cfRule type="expression" dxfId="7" priority="2" stopIfTrue="1">
      <formula>(BO76&lt;0)</formula>
    </cfRule>
  </conditionalFormatting>
  <conditionalFormatting sqref="AP86:BG86 F86 Z86">
    <cfRule type="cellIs" dxfId="6" priority="3" stopIfTrue="1" operator="lessThan">
      <formula>0</formula>
    </cfRule>
  </conditionalFormatting>
  <conditionalFormatting sqref="AL11">
    <cfRule type="expression" dxfId="5" priority="4" stopIfTrue="1">
      <formula>ISNA(AL11)</formula>
    </cfRule>
  </conditionalFormatting>
  <conditionalFormatting sqref="V86:Y86">
    <cfRule type="cellIs" dxfId="4" priority="1" stopIfTrue="1" operator="lessThan">
      <formula>0</formula>
    </cfRule>
  </conditionalFormatting>
  <dataValidations count="3">
    <dataValidation type="list" errorStyle="warning" allowBlank="1" showInputMessage="1" showErrorMessage="1" error="From 1 to 12" sqref="R4 T4" xr:uid="{0A958CBF-C30E-4CDD-9147-752118BAA151}">
      <formula1>$CL$12:$CL$23</formula1>
    </dataValidation>
    <dataValidation type="list" allowBlank="1" showInputMessage="1" showErrorMessage="1" sqref="K5" xr:uid="{E07BFDE5-A616-486C-8BB6-FFB55A4D31B9}">
      <formula1>$CI$21:$CI$22</formula1>
    </dataValidation>
    <dataValidation type="list" allowBlank="1" showInputMessage="1" showErrorMessage="1" sqref="K4" xr:uid="{21F2A3B5-E8DB-4A40-988A-1297474FF1F7}">
      <formula1>$CI$13:$CI$16</formula1>
    </dataValidation>
  </dataValidations>
  <printOptions horizontalCentered="1"/>
  <pageMargins left="0.17" right="0.2" top="0.27559055118110237" bottom="0.34" header="0.11811023622047245" footer="0.2"/>
  <pageSetup paperSize="9" scale="55" fitToWidth="2" orientation="landscape" copies="2" r:id="rId1"/>
  <headerFooter alignWithMargins="0">
    <oddHeader>&amp;L&amp;8AGRI-C4-mw/df&amp;R&amp;8&amp;D</oddHeader>
    <oddFooter>&amp;L&amp;"Arial,Italique"&amp;8&amp;Z&amp;F&amp;R&amp;8&amp;P/&amp;N</oddFooter>
  </headerFooter>
  <colBreaks count="1" manualBreakCount="1">
    <brk id="3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94A82-67D0-4E24-9A51-AD0D5B76C23F}">
  <sheetPr codeName="Sheet10">
    <tabColor rgb="FFFF0000"/>
  </sheetPr>
  <dimension ref="A1:CP90"/>
  <sheetViews>
    <sheetView showGridLines="0" showZeros="0" zoomScaleNormal="100" workbookViewId="0">
      <pane xSplit="5" ySplit="11" topLeftCell="AG12" activePane="bottomRight" state="frozen"/>
      <selection activeCell="A2" sqref="A2:AO83"/>
      <selection pane="topRight" activeCell="A2" sqref="A2:AO83"/>
      <selection pane="bottomLeft" activeCell="A2" sqref="A2:AO83"/>
      <selection pane="bottomRight" activeCell="A2" sqref="A2:AO83"/>
    </sheetView>
  </sheetViews>
  <sheetFormatPr defaultColWidth="9.109375" defaultRowHeight="13.2" outlineLevelRow="2" outlineLevelCol="2"/>
  <cols>
    <col min="1" max="1" width="5.88671875" style="552" customWidth="1"/>
    <col min="2" max="2" width="5" style="251" customWidth="1"/>
    <col min="3" max="3" width="15.88671875" style="251" customWidth="1"/>
    <col min="4" max="4" width="19.109375" style="250" hidden="1" customWidth="1" outlineLevel="1"/>
    <col min="5" max="5" width="6.44140625" style="251" customWidth="1" collapsed="1"/>
    <col min="6" max="6" width="7.44140625" style="251" customWidth="1"/>
    <col min="7" max="7" width="7.44140625" style="556" customWidth="1"/>
    <col min="8" max="8" width="7.44140625" style="251" customWidth="1"/>
    <col min="9" max="9" width="5.33203125" style="251" customWidth="1"/>
    <col min="10" max="10" width="7.44140625" style="251" customWidth="1"/>
    <col min="11" max="11" width="5.33203125" style="251" customWidth="1"/>
    <col min="12" max="12" width="7.44140625" style="251" customWidth="1"/>
    <col min="13" max="13" width="5.33203125" style="251" customWidth="1"/>
    <col min="14" max="14" width="7.44140625" style="251" customWidth="1"/>
    <col min="15" max="15" width="5.33203125" style="251" customWidth="1"/>
    <col min="16" max="16" width="7.44140625" style="251" customWidth="1"/>
    <col min="17" max="17" width="6.5546875" style="251" customWidth="1"/>
    <col min="18" max="18" width="7.44140625" style="251" customWidth="1"/>
    <col min="19" max="19" width="6" style="250" customWidth="1"/>
    <col min="20" max="20" width="7.44140625" style="251" customWidth="1"/>
    <col min="21" max="21" width="5.33203125" style="250" customWidth="1"/>
    <col min="22" max="22" width="7.44140625" style="251" customWidth="1"/>
    <col min="23" max="23" width="6" style="250" customWidth="1"/>
    <col min="24" max="24" width="7.44140625" style="250" customWidth="1"/>
    <col min="25" max="25" width="6.44140625" style="250" customWidth="1"/>
    <col min="26" max="26" width="7.44140625" style="251" customWidth="1"/>
    <col min="27" max="27" width="6.44140625" style="250" customWidth="1"/>
    <col min="28" max="28" width="7.44140625" style="251" hidden="1" customWidth="1" outlineLevel="1"/>
    <col min="29" max="29" width="6.88671875" style="250" hidden="1" customWidth="1" outlineLevel="1"/>
    <col min="30" max="30" width="7.44140625" style="250" hidden="1" customWidth="1" outlineLevel="2"/>
    <col min="31" max="31" width="5.33203125" style="250" hidden="1" customWidth="1" outlineLevel="2"/>
    <col min="32" max="32" width="7.44140625" style="251" customWidth="1" collapsed="1"/>
    <col min="33" max="33" width="6.109375" style="250" customWidth="1"/>
    <col min="34" max="34" width="8.109375" style="251" customWidth="1"/>
    <col min="35" max="35" width="6.5546875" style="552" customWidth="1"/>
    <col min="36" max="36" width="8.109375" style="251" customWidth="1"/>
    <col min="37" max="37" width="6.5546875" style="552" customWidth="1"/>
    <col min="38" max="38" width="5" style="251" customWidth="1"/>
    <col min="39" max="39" width="7.44140625" style="251" customWidth="1"/>
    <col min="40" max="40" width="7" style="250" customWidth="1"/>
    <col min="41" max="41" width="23.33203125" style="251" customWidth="1"/>
    <col min="42" max="42" width="6.33203125" style="251" hidden="1" customWidth="1" outlineLevel="1"/>
    <col min="43" max="43" width="5" style="250" customWidth="1" collapsed="1"/>
    <col min="44" max="44" width="6.6640625" style="251" customWidth="1"/>
    <col min="45" max="45" width="5.88671875" style="250" customWidth="1"/>
    <col min="46" max="46" width="6.6640625" style="251" customWidth="1"/>
    <col min="47" max="47" width="5.88671875" style="250" customWidth="1"/>
    <col min="48" max="48" width="6.6640625" style="251" customWidth="1"/>
    <col min="49" max="49" width="5.88671875" style="250" customWidth="1"/>
    <col min="50" max="50" width="6.6640625" style="251" customWidth="1"/>
    <col min="51" max="51" width="5.88671875" style="250" customWidth="1"/>
    <col min="52" max="52" width="6.6640625" style="250" customWidth="1"/>
    <col min="53" max="53" width="5.88671875" style="250" customWidth="1"/>
    <col min="54" max="54" width="6.6640625" style="251" customWidth="1"/>
    <col min="55" max="55" width="5.88671875" style="250" customWidth="1"/>
    <col min="56" max="56" width="6.6640625" style="251" customWidth="1"/>
    <col min="57" max="57" width="5.88671875" style="250" customWidth="1"/>
    <col min="58" max="58" width="6.6640625" style="250" customWidth="1"/>
    <col min="59" max="59" width="5.88671875" style="250" customWidth="1"/>
    <col min="60" max="60" width="6.6640625" style="251" customWidth="1"/>
    <col min="61" max="61" width="5.88671875" style="251" customWidth="1"/>
    <col min="62" max="62" width="6.6640625" style="251" customWidth="1"/>
    <col min="63" max="63" width="5.88671875" style="250" customWidth="1"/>
    <col min="64" max="64" width="6.6640625" style="251" customWidth="1"/>
    <col min="65" max="65" width="5.88671875" style="250" customWidth="1"/>
    <col min="66" max="66" width="6.6640625" style="251" customWidth="1"/>
    <col min="67" max="67" width="6.109375" style="251" customWidth="1"/>
    <col min="68" max="68" width="6.6640625" style="251" customWidth="1" collapsed="1"/>
    <col min="69" max="69" width="5.88671875" style="251" customWidth="1"/>
    <col min="70" max="70" width="6.6640625" style="251" hidden="1" customWidth="1" outlineLevel="1" collapsed="1"/>
    <col min="71" max="71" width="7.44140625" style="251" hidden="1" customWidth="1" outlineLevel="1"/>
    <col min="72" max="72" width="1.44140625" style="251" customWidth="1" collapsed="1"/>
    <col min="73" max="82" width="1.44140625" style="251" customWidth="1"/>
    <col min="83" max="83" width="16" style="251" hidden="1" customWidth="1" outlineLevel="1"/>
    <col min="84" max="88" width="9.109375" style="251" hidden="1" customWidth="1" outlineLevel="1"/>
    <col min="89" max="89" width="9.109375" style="251" collapsed="1"/>
    <col min="90" max="92" width="0" style="251" hidden="1" customWidth="1" outlineLevel="1"/>
    <col min="93" max="93" width="9.109375" style="251" collapsed="1"/>
    <col min="94" max="16384" width="9.109375" style="251"/>
  </cols>
  <sheetData>
    <row r="1" spans="1:92" ht="41.4" customHeight="1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47"/>
      <c r="AH1" s="2"/>
      <c r="AI1" s="2"/>
      <c r="AJ1" s="2"/>
      <c r="AK1" s="2"/>
      <c r="AL1" s="248"/>
      <c r="AM1" s="249"/>
    </row>
    <row r="2" spans="1:92" ht="46.2" customHeight="1">
      <c r="A2" s="252" t="str">
        <f>"Exports of BEEF Products to Main Partners in TONNES (" &amp; K5 &amp; ")"</f>
        <v>Exports of BEEF Products to Main Partners in TONNES (Product weight)</v>
      </c>
      <c r="B2" s="253"/>
      <c r="C2" s="253"/>
      <c r="D2" s="254"/>
      <c r="E2" s="253"/>
      <c r="F2" s="253"/>
      <c r="G2" s="255"/>
      <c r="H2" s="253"/>
      <c r="I2" s="253"/>
      <c r="J2" s="253"/>
      <c r="K2" s="253"/>
      <c r="L2" s="253"/>
      <c r="M2" s="253"/>
      <c r="N2" s="253"/>
      <c r="O2" s="253"/>
      <c r="P2" s="253"/>
      <c r="Q2" s="256"/>
      <c r="R2" s="256"/>
      <c r="S2" s="257"/>
      <c r="T2" s="258"/>
      <c r="U2" s="257"/>
      <c r="V2" s="253"/>
      <c r="W2" s="257"/>
      <c r="X2" s="257"/>
      <c r="Y2" s="257"/>
      <c r="Z2" s="256"/>
      <c r="AA2" s="256"/>
      <c r="AB2" s="253"/>
      <c r="AC2" s="254"/>
      <c r="AD2" s="254"/>
      <c r="AE2" s="254"/>
      <c r="AF2" s="253"/>
      <c r="AG2" s="257"/>
      <c r="AH2" s="253"/>
      <c r="AI2" s="253"/>
      <c r="AJ2" s="253"/>
      <c r="AK2" s="253"/>
      <c r="AL2" s="253"/>
      <c r="AM2" s="252" t="str">
        <f>"Imports of BEEF Products from Main Partners in TONNES (" &amp; AV5 &amp; ")"</f>
        <v>Imports of BEEF Products from Main Partners in TONNES (Product weight)</v>
      </c>
      <c r="AN2" s="253"/>
      <c r="AO2" s="253"/>
      <c r="AP2" s="254"/>
      <c r="AQ2" s="253"/>
      <c r="AR2" s="253"/>
      <c r="AS2" s="255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</row>
    <row r="3" spans="1:92" ht="9" customHeight="1" thickBot="1">
      <c r="A3" s="259"/>
      <c r="B3" s="253"/>
      <c r="C3" s="253"/>
      <c r="D3" s="254"/>
      <c r="E3" s="253"/>
      <c r="F3" s="253"/>
      <c r="G3" s="255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7"/>
      <c r="T3" s="253"/>
      <c r="U3" s="257"/>
      <c r="V3" s="256"/>
      <c r="W3" s="257"/>
      <c r="X3" s="257"/>
      <c r="Y3" s="257"/>
      <c r="Z3" s="256"/>
      <c r="AA3" s="256"/>
      <c r="AB3" s="253"/>
      <c r="AC3" s="257"/>
      <c r="AD3" s="257"/>
      <c r="AE3" s="257"/>
      <c r="AF3" s="253"/>
      <c r="AG3" s="257"/>
      <c r="AH3" s="253"/>
      <c r="AI3" s="259"/>
      <c r="AJ3" s="253"/>
      <c r="AK3" s="259"/>
      <c r="AL3" s="253"/>
      <c r="AM3" s="253"/>
      <c r="AN3" s="254"/>
      <c r="AO3" s="253"/>
      <c r="AP3" s="253"/>
      <c r="AQ3" s="255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</row>
    <row r="4" spans="1:92" s="278" customFormat="1" ht="18" customHeight="1" thickBot="1">
      <c r="A4" s="260"/>
      <c r="B4" s="261" t="s">
        <v>178</v>
      </c>
      <c r="C4" s="261"/>
      <c r="D4" s="261"/>
      <c r="E4" s="261"/>
      <c r="F4" s="261"/>
      <c r="G4" s="262"/>
      <c r="H4" s="263"/>
      <c r="I4" s="264"/>
      <c r="J4" s="265" t="s">
        <v>1</v>
      </c>
      <c r="K4" s="557" t="s">
        <v>2</v>
      </c>
      <c r="L4" s="558"/>
      <c r="M4" s="559"/>
      <c r="N4" s="269"/>
      <c r="O4" s="270"/>
      <c r="P4" s="271"/>
      <c r="Q4" s="272" t="s">
        <v>168</v>
      </c>
      <c r="R4" s="273">
        <v>2</v>
      </c>
      <c r="S4" s="560"/>
      <c r="T4" s="275"/>
      <c r="U4" s="276"/>
      <c r="V4" s="269"/>
      <c r="W4" s="276"/>
      <c r="X4" s="276"/>
      <c r="Y4" s="276"/>
      <c r="Z4" s="269"/>
      <c r="AA4" s="269"/>
      <c r="AB4" s="269"/>
      <c r="AC4" s="276"/>
      <c r="AD4" s="276"/>
      <c r="AE4" s="276"/>
      <c r="AF4" s="269"/>
      <c r="AG4" s="276"/>
      <c r="AH4" s="269"/>
      <c r="AI4" s="260"/>
      <c r="AJ4" s="269"/>
      <c r="AK4" s="260"/>
      <c r="AL4" s="260"/>
      <c r="AM4" s="277" t="str">
        <f>B4</f>
        <v>Data from January to February 2024</v>
      </c>
      <c r="AN4" s="277"/>
      <c r="AO4" s="277"/>
      <c r="AP4" s="277"/>
      <c r="AQ4" s="277"/>
      <c r="AR4" s="262"/>
      <c r="AS4" s="263"/>
      <c r="AT4" s="264"/>
      <c r="AU4" s="265" t="s">
        <v>1</v>
      </c>
      <c r="AV4" s="266" t="str">
        <f>K4</f>
        <v>Total trade - 4</v>
      </c>
      <c r="AW4" s="267"/>
      <c r="AX4" s="268"/>
      <c r="AY4" s="269"/>
      <c r="AZ4" s="270"/>
      <c r="BA4" s="264"/>
      <c r="BB4" s="264"/>
      <c r="BC4" s="271"/>
      <c r="BD4" s="272" t="s">
        <v>168</v>
      </c>
      <c r="BE4" s="273">
        <f>R4</f>
        <v>2</v>
      </c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</row>
    <row r="5" spans="1:92" s="296" customFormat="1" ht="19.5" customHeight="1" thickBot="1">
      <c r="A5" s="279"/>
      <c r="B5" s="280"/>
      <c r="C5" s="280"/>
      <c r="D5" s="281">
        <f>DATE($R$5,$R$4,1)</f>
        <v>45323</v>
      </c>
      <c r="E5" s="280"/>
      <c r="F5" s="280"/>
      <c r="G5" s="282"/>
      <c r="H5" s="283"/>
      <c r="I5" s="284"/>
      <c r="J5" s="285" t="s">
        <v>7</v>
      </c>
      <c r="K5" s="561" t="s">
        <v>99</v>
      </c>
      <c r="L5" s="562"/>
      <c r="M5" s="563"/>
      <c r="N5" s="280"/>
      <c r="O5" s="289"/>
      <c r="P5" s="290"/>
      <c r="Q5" s="291" t="s">
        <v>6</v>
      </c>
      <c r="R5" s="23">
        <v>2024</v>
      </c>
      <c r="S5" s="564" t="s">
        <v>179</v>
      </c>
      <c r="T5" s="280"/>
      <c r="U5" s="293"/>
      <c r="V5" s="280"/>
      <c r="W5" s="293"/>
      <c r="X5" s="293"/>
      <c r="Y5" s="293"/>
      <c r="Z5" s="280"/>
      <c r="AA5" s="280"/>
      <c r="AB5" s="280"/>
      <c r="AC5" s="293"/>
      <c r="AD5" s="293"/>
      <c r="AE5" s="293"/>
      <c r="AF5" s="280"/>
      <c r="AG5" s="293"/>
      <c r="AH5" s="280"/>
      <c r="AI5" s="279"/>
      <c r="AJ5" s="280"/>
      <c r="AK5" s="279"/>
      <c r="AL5" s="279"/>
      <c r="AM5" s="280"/>
      <c r="AN5" s="280"/>
      <c r="AO5" s="256"/>
      <c r="AP5" s="280"/>
      <c r="AQ5" s="280"/>
      <c r="AR5" s="282"/>
      <c r="AS5" s="283"/>
      <c r="AT5" s="284"/>
      <c r="AU5" s="285" t="s">
        <v>7</v>
      </c>
      <c r="AV5" s="286" t="str">
        <f>K5</f>
        <v>Product weight</v>
      </c>
      <c r="AW5" s="287"/>
      <c r="AX5" s="288"/>
      <c r="AY5" s="280"/>
      <c r="AZ5" s="289"/>
      <c r="BA5" s="294"/>
      <c r="BB5" s="294"/>
      <c r="BC5" s="290"/>
      <c r="BD5" s="291" t="s">
        <v>6</v>
      </c>
      <c r="BE5" s="295">
        <f>R5</f>
        <v>2024</v>
      </c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</row>
    <row r="6" spans="1:92" s="296" customFormat="1" ht="21" customHeight="1">
      <c r="A6" s="297"/>
      <c r="B6" s="297"/>
      <c r="C6" s="298"/>
      <c r="D6" s="293"/>
      <c r="E6" s="298"/>
      <c r="F6" s="298"/>
      <c r="G6" s="282"/>
      <c r="H6" s="280"/>
      <c r="I6" s="280"/>
      <c r="J6" s="280"/>
      <c r="K6" s="280"/>
      <c r="L6" s="280"/>
      <c r="M6" s="280"/>
      <c r="N6" s="280"/>
      <c r="O6" s="299"/>
      <c r="P6" s="299"/>
      <c r="Q6" s="299"/>
      <c r="R6" s="280"/>
      <c r="S6" s="293"/>
      <c r="T6" s="299"/>
      <c r="U6" s="300"/>
      <c r="V6" s="299"/>
      <c r="W6" s="300"/>
      <c r="X6" s="300"/>
      <c r="Y6" s="300"/>
      <c r="Z6" s="280"/>
      <c r="AA6" s="293"/>
      <c r="AB6" s="299"/>
      <c r="AC6" s="293"/>
      <c r="AD6" s="293"/>
      <c r="AE6" s="293"/>
      <c r="AF6" s="280"/>
      <c r="AG6" s="293"/>
      <c r="AH6" s="280"/>
      <c r="AI6" s="297"/>
      <c r="AJ6" s="280"/>
      <c r="AK6" s="297"/>
      <c r="AL6" s="297"/>
      <c r="AM6" s="298"/>
      <c r="AN6" s="293"/>
      <c r="AO6" s="298"/>
      <c r="AP6" s="280"/>
      <c r="AQ6" s="293"/>
      <c r="AR6" s="280"/>
      <c r="AS6" s="293"/>
      <c r="AT6" s="280"/>
      <c r="AU6" s="293"/>
      <c r="AV6" s="280"/>
      <c r="AW6" s="293"/>
      <c r="AX6" s="280"/>
      <c r="AY6" s="293"/>
      <c r="AZ6" s="293"/>
      <c r="BA6" s="293"/>
      <c r="BB6" s="280"/>
      <c r="BC6" s="293"/>
      <c r="BD6" s="280"/>
      <c r="BE6" s="293"/>
      <c r="BF6" s="293"/>
      <c r="BG6" s="293"/>
      <c r="BH6" s="280"/>
      <c r="BI6" s="280"/>
      <c r="BJ6" s="280"/>
      <c r="BK6" s="293"/>
      <c r="BL6" s="280"/>
      <c r="BM6" s="293"/>
      <c r="BN6" s="280"/>
      <c r="BO6" s="280"/>
      <c r="BP6" s="280"/>
      <c r="BQ6" s="280"/>
    </row>
    <row r="7" spans="1:92" s="301" customFormat="1" ht="21" hidden="1" customHeight="1" outlineLevel="1">
      <c r="A7" s="297"/>
      <c r="B7" s="297"/>
      <c r="C7" s="298"/>
      <c r="D7" s="293"/>
      <c r="E7" s="298"/>
      <c r="F7" s="280">
        <v>1</v>
      </c>
      <c r="G7" s="282"/>
      <c r="H7" s="280">
        <f>F7+1</f>
        <v>2</v>
      </c>
      <c r="I7" s="280"/>
      <c r="J7" s="280">
        <f t="shared" ref="J7" si="0">H7+1</f>
        <v>3</v>
      </c>
      <c r="K7" s="280"/>
      <c r="L7" s="280">
        <f t="shared" ref="L7" si="1">J7+1</f>
        <v>4</v>
      </c>
      <c r="M7" s="280"/>
      <c r="N7" s="280">
        <f t="shared" ref="N7" si="2">L7+1</f>
        <v>5</v>
      </c>
      <c r="O7" s="280"/>
      <c r="P7" s="280">
        <f t="shared" ref="P7" si="3">N7+1</f>
        <v>6</v>
      </c>
      <c r="Q7" s="280"/>
      <c r="R7" s="280">
        <f t="shared" ref="R7" si="4">P7+1</f>
        <v>7</v>
      </c>
      <c r="S7" s="280"/>
      <c r="T7" s="280">
        <f t="shared" ref="T7" si="5">R7+1</f>
        <v>8</v>
      </c>
      <c r="U7" s="280"/>
      <c r="V7" s="280">
        <f t="shared" ref="V7" si="6">T7+1</f>
        <v>9</v>
      </c>
      <c r="W7" s="280"/>
      <c r="X7" s="280">
        <f t="shared" ref="X7" si="7">V7+1</f>
        <v>10</v>
      </c>
      <c r="Y7" s="280"/>
      <c r="Z7" s="280">
        <f t="shared" ref="Z7" si="8">X7+1</f>
        <v>11</v>
      </c>
      <c r="AA7" s="280"/>
      <c r="AB7" s="280"/>
      <c r="AC7" s="280"/>
      <c r="AD7" s="280"/>
      <c r="AE7" s="280"/>
      <c r="AF7" s="280"/>
      <c r="AG7" s="280"/>
      <c r="AH7" s="280"/>
      <c r="AI7" s="297"/>
      <c r="AJ7" s="280"/>
      <c r="AK7" s="297"/>
      <c r="AL7" s="297"/>
      <c r="AM7" s="298"/>
      <c r="AN7" s="293"/>
      <c r="AO7" s="298"/>
      <c r="AP7" s="280"/>
      <c r="AQ7" s="293"/>
      <c r="AR7" s="280">
        <v>1</v>
      </c>
      <c r="AS7" s="293"/>
      <c r="AT7" s="280">
        <f>1+AR7</f>
        <v>2</v>
      </c>
      <c r="AU7" s="293"/>
      <c r="AV7" s="280">
        <f t="shared" ref="AV7" si="9">1+AT7</f>
        <v>3</v>
      </c>
      <c r="AW7" s="293"/>
      <c r="AX7" s="280">
        <f t="shared" ref="AX7" si="10">1+AV7</f>
        <v>4</v>
      </c>
      <c r="AY7" s="293"/>
      <c r="AZ7" s="280">
        <f t="shared" ref="AZ7" si="11">1+AX7</f>
        <v>5</v>
      </c>
      <c r="BA7" s="293"/>
      <c r="BB7" s="280">
        <f t="shared" ref="BB7" si="12">1+AZ7</f>
        <v>6</v>
      </c>
      <c r="BC7" s="293"/>
      <c r="BD7" s="280">
        <f t="shared" ref="BD7" si="13">1+BB7</f>
        <v>7</v>
      </c>
      <c r="BE7" s="293"/>
      <c r="BF7" s="280">
        <f t="shared" ref="BF7" si="14">1+BD7</f>
        <v>8</v>
      </c>
      <c r="BG7" s="293"/>
      <c r="BH7" s="280">
        <f t="shared" ref="BH7" si="15">1+BF7</f>
        <v>9</v>
      </c>
      <c r="BI7" s="293"/>
      <c r="BJ7" s="280">
        <f t="shared" ref="BJ7" si="16">1+BH7</f>
        <v>10</v>
      </c>
      <c r="BK7" s="293"/>
      <c r="BL7" s="280">
        <f t="shared" ref="BL7" si="17">1+BJ7</f>
        <v>11</v>
      </c>
      <c r="BM7" s="293"/>
      <c r="BN7" s="280"/>
      <c r="BO7" s="280"/>
      <c r="BP7" s="280"/>
      <c r="BQ7" s="280"/>
    </row>
    <row r="8" spans="1:92" s="296" customFormat="1" ht="6" customHeight="1" collapsed="1" thickBot="1">
      <c r="A8" s="302"/>
      <c r="B8" s="297"/>
      <c r="C8" s="298"/>
      <c r="D8" s="293"/>
      <c r="E8" s="298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4"/>
      <c r="S8" s="304"/>
      <c r="T8" s="304"/>
      <c r="U8" s="304"/>
      <c r="V8" s="304"/>
      <c r="W8" s="304"/>
      <c r="X8" s="304"/>
      <c r="Y8" s="304"/>
      <c r="Z8" s="303"/>
      <c r="AA8" s="303"/>
      <c r="AB8" s="304"/>
      <c r="AC8" s="304"/>
      <c r="AD8" s="304"/>
      <c r="AE8" s="304"/>
      <c r="AF8" s="280"/>
      <c r="AG8" s="293"/>
      <c r="AH8" s="280"/>
      <c r="AI8" s="302"/>
      <c r="AJ8" s="280"/>
      <c r="AK8" s="302"/>
      <c r="AL8" s="297"/>
      <c r="AM8" s="298"/>
      <c r="AN8" s="293"/>
      <c r="AO8" s="298"/>
      <c r="AP8" s="303"/>
      <c r="AQ8" s="305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3"/>
      <c r="BF8" s="303"/>
      <c r="BG8" s="303"/>
      <c r="BH8" s="280"/>
      <c r="BI8" s="280"/>
      <c r="BJ8" s="280"/>
      <c r="BK8" s="293"/>
      <c r="BL8" s="280"/>
      <c r="BM8" s="293"/>
      <c r="BN8" s="280"/>
      <c r="BO8" s="280"/>
      <c r="BP8" s="280"/>
      <c r="BQ8" s="280"/>
    </row>
    <row r="9" spans="1:92" s="319" customFormat="1" ht="39" customHeight="1" thickTop="1">
      <c r="A9" s="306"/>
      <c r="B9" s="307"/>
      <c r="C9" s="307"/>
      <c r="D9" s="308"/>
      <c r="E9" s="307"/>
      <c r="F9" s="309" t="s">
        <v>180</v>
      </c>
      <c r="G9" s="310"/>
      <c r="H9" s="310" t="s">
        <v>181</v>
      </c>
      <c r="I9" s="310"/>
      <c r="J9" s="310" t="s">
        <v>182</v>
      </c>
      <c r="K9" s="310"/>
      <c r="L9" s="310" t="s">
        <v>183</v>
      </c>
      <c r="M9" s="310"/>
      <c r="N9" s="310" t="s">
        <v>184</v>
      </c>
      <c r="O9" s="310"/>
      <c r="P9" s="310" t="s">
        <v>185</v>
      </c>
      <c r="Q9" s="310"/>
      <c r="R9" s="310" t="s">
        <v>186</v>
      </c>
      <c r="S9" s="310"/>
      <c r="T9" s="310" t="s">
        <v>187</v>
      </c>
      <c r="U9" s="310"/>
      <c r="V9" s="310" t="s">
        <v>188</v>
      </c>
      <c r="W9" s="310"/>
      <c r="X9" s="310" t="s">
        <v>189</v>
      </c>
      <c r="Y9" s="310"/>
      <c r="Z9" s="310" t="s">
        <v>190</v>
      </c>
      <c r="AA9" s="310"/>
      <c r="AB9" s="310"/>
      <c r="AC9" s="310"/>
      <c r="AD9" s="311"/>
      <c r="AE9" s="312"/>
      <c r="AF9" s="313" t="s">
        <v>145</v>
      </c>
      <c r="AG9" s="314"/>
      <c r="AH9" s="309" t="s">
        <v>170</v>
      </c>
      <c r="AI9" s="315"/>
      <c r="AJ9" s="309"/>
      <c r="AK9" s="315"/>
      <c r="AL9" s="316"/>
      <c r="AM9" s="306"/>
      <c r="AN9" s="307"/>
      <c r="AO9" s="307"/>
      <c r="AP9" s="308"/>
      <c r="AQ9" s="307"/>
      <c r="AR9" s="309" t="s">
        <v>180</v>
      </c>
      <c r="AS9" s="311"/>
      <c r="AT9" s="310" t="s">
        <v>191</v>
      </c>
      <c r="AU9" s="310"/>
      <c r="AV9" s="310" t="s">
        <v>192</v>
      </c>
      <c r="AW9" s="310"/>
      <c r="AX9" s="310" t="s">
        <v>193</v>
      </c>
      <c r="AY9" s="310"/>
      <c r="AZ9" s="310" t="s">
        <v>194</v>
      </c>
      <c r="BA9" s="310"/>
      <c r="BB9" s="310" t="s">
        <v>195</v>
      </c>
      <c r="BC9" s="310"/>
      <c r="BD9" s="310" t="s">
        <v>196</v>
      </c>
      <c r="BE9" s="310"/>
      <c r="BF9" s="310" t="s">
        <v>197</v>
      </c>
      <c r="BG9" s="310"/>
      <c r="BH9" s="310" t="s">
        <v>198</v>
      </c>
      <c r="BI9" s="310"/>
      <c r="BJ9" s="310" t="s">
        <v>190</v>
      </c>
      <c r="BK9" s="310"/>
      <c r="BL9" s="310" t="s">
        <v>199</v>
      </c>
      <c r="BM9" s="310"/>
      <c r="BN9" s="313" t="s">
        <v>145</v>
      </c>
      <c r="BO9" s="314"/>
      <c r="BP9" s="309" t="s">
        <v>170</v>
      </c>
      <c r="BQ9" s="315"/>
      <c r="BR9" s="317"/>
      <c r="BS9" s="318"/>
    </row>
    <row r="10" spans="1:92" s="335" customFormat="1" ht="13.5" hidden="1" customHeight="1" outlineLevel="1">
      <c r="A10" s="320"/>
      <c r="B10" s="321"/>
      <c r="C10" s="321"/>
      <c r="D10" s="322"/>
      <c r="E10" s="321"/>
      <c r="F10" s="323">
        <v>6</v>
      </c>
      <c r="G10" s="324"/>
      <c r="H10" s="325">
        <v>52</v>
      </c>
      <c r="I10" s="324"/>
      <c r="J10" s="325">
        <v>93</v>
      </c>
      <c r="K10" s="324"/>
      <c r="L10" s="325">
        <v>624</v>
      </c>
      <c r="M10" s="324"/>
      <c r="N10" s="325">
        <v>276</v>
      </c>
      <c r="O10" s="324"/>
      <c r="P10" s="325">
        <v>604</v>
      </c>
      <c r="Q10" s="324"/>
      <c r="R10" s="325">
        <v>272</v>
      </c>
      <c r="S10" s="324"/>
      <c r="T10" s="325">
        <v>95</v>
      </c>
      <c r="U10" s="324"/>
      <c r="V10" s="325">
        <v>740</v>
      </c>
      <c r="W10" s="324"/>
      <c r="X10" s="325">
        <v>708</v>
      </c>
      <c r="Y10" s="324"/>
      <c r="Z10" s="325">
        <v>39</v>
      </c>
      <c r="AA10" s="324"/>
      <c r="AB10" s="325"/>
      <c r="AC10" s="324"/>
      <c r="AD10" s="326"/>
      <c r="AE10" s="324"/>
      <c r="AF10" s="327"/>
      <c r="AG10" s="328"/>
      <c r="AH10" s="329">
        <v>2127</v>
      </c>
      <c r="AI10" s="330"/>
      <c r="AJ10" s="329"/>
      <c r="AK10" s="330"/>
      <c r="AL10" s="331"/>
      <c r="AM10" s="320"/>
      <c r="AN10" s="321"/>
      <c r="AO10" s="321"/>
      <c r="AP10" s="322"/>
      <c r="AQ10" s="321"/>
      <c r="AR10" s="323">
        <v>6</v>
      </c>
      <c r="AS10" s="332"/>
      <c r="AT10" s="325">
        <v>508</v>
      </c>
      <c r="AU10" s="324"/>
      <c r="AV10" s="325">
        <v>528</v>
      </c>
      <c r="AW10" s="324"/>
      <c r="AX10" s="325">
        <v>524</v>
      </c>
      <c r="AY10" s="324"/>
      <c r="AZ10" s="325">
        <v>400</v>
      </c>
      <c r="BA10" s="324"/>
      <c r="BB10" s="325">
        <v>800</v>
      </c>
      <c r="BC10" s="324"/>
      <c r="BD10" s="325">
        <v>389</v>
      </c>
      <c r="BE10" s="324"/>
      <c r="BF10" s="325">
        <v>520</v>
      </c>
      <c r="BG10" s="324"/>
      <c r="BH10" s="325">
        <v>391</v>
      </c>
      <c r="BI10" s="324"/>
      <c r="BJ10" s="325">
        <v>39</v>
      </c>
      <c r="BK10" s="324"/>
      <c r="BL10" s="325">
        <v>804</v>
      </c>
      <c r="BM10" s="324"/>
      <c r="BN10" s="327"/>
      <c r="BO10" s="328"/>
      <c r="BP10" s="329">
        <v>2127</v>
      </c>
      <c r="BQ10" s="330"/>
      <c r="BR10" s="333"/>
      <c r="BS10" s="334"/>
      <c r="BT10" s="319"/>
    </row>
    <row r="11" spans="1:92" ht="7.5" customHeight="1" collapsed="1" thickBot="1">
      <c r="A11" s="336"/>
      <c r="B11" s="337"/>
      <c r="C11" s="337"/>
      <c r="D11" s="338"/>
      <c r="E11" s="337"/>
      <c r="F11" s="339"/>
      <c r="G11" s="340"/>
      <c r="H11" s="341"/>
      <c r="I11" s="340"/>
      <c r="J11" s="341"/>
      <c r="K11" s="340"/>
      <c r="L11" s="341"/>
      <c r="M11" s="340"/>
      <c r="N11" s="341"/>
      <c r="O11" s="340"/>
      <c r="P11" s="341"/>
      <c r="Q11" s="340"/>
      <c r="R11" s="341"/>
      <c r="S11" s="340"/>
      <c r="T11" s="341"/>
      <c r="U11" s="340"/>
      <c r="V11" s="341"/>
      <c r="W11" s="340"/>
      <c r="X11" s="341"/>
      <c r="Y11" s="340"/>
      <c r="Z11" s="341"/>
      <c r="AA11" s="340"/>
      <c r="AB11" s="341"/>
      <c r="AC11" s="340"/>
      <c r="AD11" s="341"/>
      <c r="AE11" s="340"/>
      <c r="AF11" s="339"/>
      <c r="AG11" s="342"/>
      <c r="AH11" s="339"/>
      <c r="AI11" s="342"/>
      <c r="AJ11" s="339"/>
      <c r="AK11" s="342"/>
      <c r="AL11" s="321"/>
      <c r="AM11" s="336"/>
      <c r="AN11" s="337"/>
      <c r="AO11" s="337"/>
      <c r="AP11" s="338"/>
      <c r="AQ11" s="337"/>
      <c r="AR11" s="339"/>
      <c r="AS11" s="343"/>
      <c r="AT11" s="341"/>
      <c r="AU11" s="340"/>
      <c r="AV11" s="341"/>
      <c r="AW11" s="340"/>
      <c r="AX11" s="341"/>
      <c r="AY11" s="340"/>
      <c r="AZ11" s="341"/>
      <c r="BA11" s="340"/>
      <c r="BB11" s="341"/>
      <c r="BC11" s="340"/>
      <c r="BD11" s="341"/>
      <c r="BE11" s="340"/>
      <c r="BF11" s="341"/>
      <c r="BG11" s="340"/>
      <c r="BH11" s="341"/>
      <c r="BI11" s="340"/>
      <c r="BJ11" s="341"/>
      <c r="BK11" s="340"/>
      <c r="BL11" s="341"/>
      <c r="BM11" s="340"/>
      <c r="BN11" s="339"/>
      <c r="BO11" s="342"/>
      <c r="BP11" s="339"/>
      <c r="BQ11" s="342"/>
      <c r="BR11" s="344"/>
      <c r="BS11" s="345"/>
      <c r="BT11" s="319"/>
    </row>
    <row r="12" spans="1:92" s="296" customFormat="1" ht="18" customHeight="1" thickTop="1" thickBot="1">
      <c r="A12" s="346" t="s">
        <v>67</v>
      </c>
      <c r="B12" s="347" t="s">
        <v>68</v>
      </c>
      <c r="C12" s="347"/>
      <c r="D12" s="348" t="s">
        <v>69</v>
      </c>
      <c r="E12" s="349">
        <f>$R$5</f>
        <v>2024</v>
      </c>
      <c r="F12" s="350">
        <v>1470.798</v>
      </c>
      <c r="G12" s="351">
        <f>IF(ISERROR(F12/F13),"",IF(F12/F13=0,"-",IF(F12/F13&gt;2,"+++",F12/F13-1)))</f>
        <v>-0.14708016054028383</v>
      </c>
      <c r="H12" s="352">
        <v>5964.7389999999996</v>
      </c>
      <c r="I12" s="351" t="str">
        <f>IF(ISERROR(H12/H13),"",IF(H12/H13=0,"-",IF(H12/H13&gt;2,"+++",H12/H13-1)))</f>
        <v>+++</v>
      </c>
      <c r="J12" s="352">
        <v>145.97999999999999</v>
      </c>
      <c r="K12" s="351">
        <f>IF(ISERROR(J12/J13),"",IF(J12/J13=0,"-",IF(J12/J13&gt;2,"+++",J12/J13-1)))</f>
        <v>-0.21189872050963676</v>
      </c>
      <c r="L12" s="352">
        <v>1246.76</v>
      </c>
      <c r="M12" s="351" t="str">
        <f>IF(ISERROR(L12/L13),"",IF(L12/L13=0,"-",IF(L12/L13&gt;2,"+++",L12/L13-1)))</f>
        <v/>
      </c>
      <c r="N12" s="352">
        <v>0</v>
      </c>
      <c r="O12" s="351" t="str">
        <f>IF(ISERROR(N12/N13),"",IF(N12/N13=0,"-",IF(N12/N13&gt;2,"+++",N12/N13-1)))</f>
        <v/>
      </c>
      <c r="P12" s="352">
        <v>172.173</v>
      </c>
      <c r="Q12" s="351" t="str">
        <f>IF(ISERROR(P12/P13),"",IF(P12/P13=0,"-",IF(P12/P13&gt;2,"+++",P12/P13-1)))</f>
        <v>+++</v>
      </c>
      <c r="R12" s="352">
        <v>0</v>
      </c>
      <c r="S12" s="351" t="str">
        <f>IF(ISERROR(R12/R13),"",IF(R12/R13=0,"-",IF(R12/R13&gt;2,"+++",R12/R13-1)))</f>
        <v/>
      </c>
      <c r="T12" s="352">
        <v>144.673</v>
      </c>
      <c r="U12" s="351">
        <f>IF(ISERROR(T12/T13),"",IF(T12/T13=0,"-",IF(T12/T13&gt;2,"+++",T12/T13-1)))</f>
        <v>-0.16434368231046925</v>
      </c>
      <c r="V12" s="352">
        <v>0</v>
      </c>
      <c r="W12" s="351" t="str">
        <f>IF(ISERROR(V12/V13),"",IF(V12/V13=0,"-",IF(V12/V13&gt;2,"+++",V12/V13-1)))</f>
        <v/>
      </c>
      <c r="X12" s="352">
        <v>0</v>
      </c>
      <c r="Y12" s="351" t="str">
        <f>IF(ISERROR(X12/X13),"",IF(X12/X13=0,"-",IF(X12/X13&gt;2,"+++",X12/X13-1)))</f>
        <v/>
      </c>
      <c r="Z12" s="352">
        <v>161.00299999999999</v>
      </c>
      <c r="AA12" s="351">
        <f>IF(ISERROR(Z12/Z13),"",IF(Z12/Z13=0,"-",IF(Z12/Z13&gt;2,"+++",Z12/Z13-1)))</f>
        <v>4.6677024892246122E-2</v>
      </c>
      <c r="AB12" s="352">
        <v>0</v>
      </c>
      <c r="AC12" s="351" t="str">
        <f>IF(ISERROR(AB12/AB13),"",IF(AB12/AB13=0,"-",IF(AB12/AB13&gt;2,"+++",AB12/AB13-1)))</f>
        <v/>
      </c>
      <c r="AD12" s="352"/>
      <c r="AE12" s="351"/>
      <c r="AF12" s="350">
        <f>AH12-Z12-X12-V12-T12-R12-P12-N12-L12-J12-H12-F12</f>
        <v>4920.1130000000003</v>
      </c>
      <c r="AG12" s="353">
        <f>IF(ISERROR(AF12/AF13),"",IF(AF12/AF13=0,"-",IF(AF12/AF13&gt;2,"+++",AF12/AF13-1)))</f>
        <v>-0.43767007375153333</v>
      </c>
      <c r="AH12" s="350">
        <v>14226.239000000001</v>
      </c>
      <c r="AI12" s="353">
        <f>IF(ISERROR(AH12/AH13),"",IF(AH12/AH13=0,"-",IF(AH12/AH13&gt;2,"+++",AH12/AH13-1)))</f>
        <v>2.3776165097937119E-2</v>
      </c>
      <c r="AJ12" s="350"/>
      <c r="AK12" s="565"/>
      <c r="AL12" s="355"/>
      <c r="AM12" s="346" t="s">
        <v>67</v>
      </c>
      <c r="AN12" s="347" t="s">
        <v>68</v>
      </c>
      <c r="AO12" s="347"/>
      <c r="AP12" s="348" t="s">
        <v>69</v>
      </c>
      <c r="AQ12" s="349">
        <f t="shared" ref="AQ12:AQ74" si="18">$R$5</f>
        <v>2024</v>
      </c>
      <c r="AR12" s="350">
        <v>9.7569999999999997</v>
      </c>
      <c r="AS12" s="356" t="str">
        <f>IF(ISERROR(AR12/AR13),"",IF(AR12/AR13=0,"-",IF(AR12/AR13&gt;2,"+++",AR12/AR13-1)))</f>
        <v>+++</v>
      </c>
      <c r="AT12" s="352">
        <v>0</v>
      </c>
      <c r="AU12" s="351" t="str">
        <f>IF(ISERROR(AT12/AT13),"",IF(AT12/AT13=0,"-",IF(AT12/AT13&gt;2,"+++",AT12/AT13-1)))</f>
        <v/>
      </c>
      <c r="AV12" s="352">
        <v>0</v>
      </c>
      <c r="AW12" s="351" t="str">
        <f>IF(ISERROR(AV12/AV13),"",IF(AV12/AV13=0,"-",IF(AV12/AV13&gt;2,"+++",AV12/AV13-1)))</f>
        <v/>
      </c>
      <c r="AX12" s="352">
        <v>0</v>
      </c>
      <c r="AY12" s="351" t="str">
        <f>IF(ISERROR(AX12/AX13),"",IF(AX12/AX13=0,"-",IF(AX12/AX13&gt;2,"+++",AX12/AX13-1)))</f>
        <v/>
      </c>
      <c r="AZ12" s="352">
        <v>0</v>
      </c>
      <c r="BA12" s="351" t="str">
        <f>IF(ISERROR(AZ12/AZ13),"",IF(AZ12/AZ13=0,"-",IF(AZ12/AZ13&gt;2,"+++",AZ12/AZ13-1)))</f>
        <v/>
      </c>
      <c r="BB12" s="352">
        <v>0</v>
      </c>
      <c r="BC12" s="351" t="str">
        <f>IF(ISERROR(BB12/BB13),"",IF(BB12/BB13=0,"-",IF(BB12/BB13&gt;2,"+++",BB12/BB13-1)))</f>
        <v/>
      </c>
      <c r="BD12" s="352">
        <v>0</v>
      </c>
      <c r="BE12" s="351" t="str">
        <f>IF(ISERROR(BD12/BD13),"",IF(BD12/BD13=0,"-",IF(BD12/BD13&gt;2,"+++",BD12/BD13-1)))</f>
        <v/>
      </c>
      <c r="BF12" s="352">
        <v>0</v>
      </c>
      <c r="BG12" s="351" t="str">
        <f>IF(ISERROR(BF12/BF13),"",IF(BF12/BF13=0,"-",IF(BF12/BF13&gt;2,"+++",BF12/BF13-1)))</f>
        <v/>
      </c>
      <c r="BH12" s="352">
        <v>0</v>
      </c>
      <c r="BI12" s="351" t="str">
        <f>IF(ISERROR(BH12/BH13),"",IF(BH12/BH13=0,"-",IF(BH12/BH13&gt;2,"+++",BH12/BH13-1)))</f>
        <v/>
      </c>
      <c r="BJ12" s="352">
        <v>6.1720000000000006</v>
      </c>
      <c r="BK12" s="351">
        <f>IF(ISERROR(BJ12/BJ13),"",IF(BJ12/BJ13=0,"-",IF(BJ12/BJ13&gt;2,"+++",BJ12/BJ13-1)))</f>
        <v>0.19844660194174768</v>
      </c>
      <c r="BL12" s="352">
        <v>0</v>
      </c>
      <c r="BM12" s="351" t="str">
        <f t="shared" ref="BM12" si="19">IF(ISERROR(BL12/BL13),"",IF(BL12/BL13=0,"-",IF(BL12/BL13&gt;2,"+++",BL12/BL13-1)))</f>
        <v/>
      </c>
      <c r="BN12" s="350">
        <f>BP12-SUM(BL12,BJ12,BH12,BF12,BD12,BB12,AZ12,AX12,AV12,AT12,AR12)</f>
        <v>0</v>
      </c>
      <c r="BO12" s="353" t="str">
        <f>IF(ISERROR(BN12/BN13),"",IF(BN12/BN13=0,"-",IF(BN12/BN13&gt;2,"+++",BN12/BN13-1)))</f>
        <v/>
      </c>
      <c r="BP12" s="350">
        <v>15.929</v>
      </c>
      <c r="BQ12" s="353" t="str">
        <f>IF(ISERROR(BP12/BP13),"",IF(BP12/BP13=0,"-",IF(BP12/BP13&gt;2,"+++",BP12/BP13-1)))</f>
        <v>+++</v>
      </c>
      <c r="BR12" s="357"/>
      <c r="BS12" s="566"/>
      <c r="BT12" s="359"/>
      <c r="CI12" s="360" t="s">
        <v>70</v>
      </c>
      <c r="CJ12" s="361" t="str">
        <f>VLOOKUP($K$4,$CI$13:$CJ$16,2,0)</f>
        <v>4+</v>
      </c>
      <c r="CL12" s="362">
        <v>1</v>
      </c>
      <c r="CM12" s="363">
        <v>2010</v>
      </c>
      <c r="CN12" s="364" t="s">
        <v>71</v>
      </c>
    </row>
    <row r="13" spans="1:92" s="296" customFormat="1" ht="18" customHeight="1" thickBot="1">
      <c r="A13" s="365"/>
      <c r="B13" s="366"/>
      <c r="C13" s="366"/>
      <c r="D13" s="367" t="str">
        <f>D12</f>
        <v>0102 Pure Bred Breeding</v>
      </c>
      <c r="E13" s="368">
        <f>E12-1</f>
        <v>2023</v>
      </c>
      <c r="F13" s="369">
        <v>1724.4270000000001</v>
      </c>
      <c r="G13" s="370"/>
      <c r="H13" s="371">
        <v>2838.2309999999998</v>
      </c>
      <c r="I13" s="370"/>
      <c r="J13" s="371">
        <v>185.23000000000002</v>
      </c>
      <c r="K13" s="370"/>
      <c r="L13" s="371">
        <v>0</v>
      </c>
      <c r="M13" s="370"/>
      <c r="N13" s="371">
        <v>0</v>
      </c>
      <c r="O13" s="370"/>
      <c r="P13" s="371">
        <v>71.5</v>
      </c>
      <c r="Q13" s="370"/>
      <c r="R13" s="371">
        <v>0</v>
      </c>
      <c r="S13" s="370"/>
      <c r="T13" s="371">
        <v>173.125</v>
      </c>
      <c r="U13" s="370"/>
      <c r="V13" s="371">
        <v>0</v>
      </c>
      <c r="W13" s="370"/>
      <c r="X13" s="371">
        <v>0</v>
      </c>
      <c r="Y13" s="370"/>
      <c r="Z13" s="371">
        <v>153.82300000000001</v>
      </c>
      <c r="AA13" s="370"/>
      <c r="AB13" s="371">
        <v>0</v>
      </c>
      <c r="AC13" s="370"/>
      <c r="AD13" s="371"/>
      <c r="AE13" s="370"/>
      <c r="AF13" s="369">
        <f>AH13-Z13-X13-V13-T13-R13-P13-N13-L13-J13-H13-F13</f>
        <v>8749.512999999999</v>
      </c>
      <c r="AG13" s="372"/>
      <c r="AH13" s="369">
        <v>13895.848999999998</v>
      </c>
      <c r="AI13" s="372"/>
      <c r="AJ13" s="369"/>
      <c r="AK13" s="567"/>
      <c r="AL13" s="355"/>
      <c r="AM13" s="365"/>
      <c r="AN13" s="366"/>
      <c r="AO13" s="366"/>
      <c r="AP13" s="367" t="str">
        <f>AP12</f>
        <v>0102 Pure Bred Breeding</v>
      </c>
      <c r="AQ13" s="368">
        <f t="shared" ref="AQ13:AQ75" si="20">AQ12-1</f>
        <v>2023</v>
      </c>
      <c r="AR13" s="369">
        <v>0.29700000000000004</v>
      </c>
      <c r="AS13" s="373"/>
      <c r="AT13" s="371">
        <v>0</v>
      </c>
      <c r="AU13" s="370"/>
      <c r="AV13" s="371">
        <v>0</v>
      </c>
      <c r="AW13" s="370"/>
      <c r="AX13" s="371">
        <v>0</v>
      </c>
      <c r="AY13" s="370"/>
      <c r="AZ13" s="371">
        <v>0</v>
      </c>
      <c r="BA13" s="370"/>
      <c r="BB13" s="371">
        <v>0</v>
      </c>
      <c r="BC13" s="370"/>
      <c r="BD13" s="371">
        <v>0</v>
      </c>
      <c r="BE13" s="370"/>
      <c r="BF13" s="371">
        <v>0</v>
      </c>
      <c r="BG13" s="370"/>
      <c r="BH13" s="371">
        <v>0</v>
      </c>
      <c r="BI13" s="370"/>
      <c r="BJ13" s="371">
        <v>5.15</v>
      </c>
      <c r="BK13" s="370"/>
      <c r="BL13" s="371">
        <v>0</v>
      </c>
      <c r="BM13" s="370"/>
      <c r="BN13" s="369">
        <f t="shared" ref="BN13:BN76" si="21">BP13-SUM(BL13,BJ13,BH13,BF13,BD13,BB13,AZ13,AX13,AV13,AT13,AR13)</f>
        <v>0</v>
      </c>
      <c r="BO13" s="372"/>
      <c r="BP13" s="369">
        <v>5.447000000000001</v>
      </c>
      <c r="BQ13" s="372"/>
      <c r="BR13" s="374"/>
      <c r="BS13" s="568"/>
      <c r="BT13" s="359"/>
      <c r="CI13" s="376" t="s">
        <v>72</v>
      </c>
      <c r="CJ13" s="377">
        <v>1</v>
      </c>
      <c r="CL13" s="362">
        <v>2</v>
      </c>
      <c r="CM13" s="363">
        <f t="shared" ref="CM13:CM19" si="22">1+CM12</f>
        <v>2011</v>
      </c>
      <c r="CN13" s="364" t="s">
        <v>73</v>
      </c>
    </row>
    <row r="14" spans="1:92" ht="17.100000000000001" customHeight="1">
      <c r="A14" s="378" t="s">
        <v>67</v>
      </c>
      <c r="B14" s="379" t="s">
        <v>74</v>
      </c>
      <c r="C14" s="379"/>
      <c r="D14" s="348" t="s">
        <v>75</v>
      </c>
      <c r="E14" s="380">
        <f>$R$5</f>
        <v>2024</v>
      </c>
      <c r="F14" s="381">
        <v>6503.5619999999999</v>
      </c>
      <c r="G14" s="382">
        <f>IF(ISERROR(F14/F15),"",IF(F14/F15=0,"-",IF(F14/F15&gt;2,"+++",F14/F15-1)))</f>
        <v>-0.23629115471887974</v>
      </c>
      <c r="H14" s="383">
        <v>20.68</v>
      </c>
      <c r="I14" s="382">
        <f>IF(ISERROR(H14/H15),"",IF(H14/H15=0,"-",IF(H14/H15&gt;2,"+++",H14/H15-1)))</f>
        <v>-0.99793724064641376</v>
      </c>
      <c r="J14" s="383">
        <v>768.16100000000006</v>
      </c>
      <c r="K14" s="382">
        <f>IF(ISERROR(J14/J15),"",IF(J14/J15=0,"-",IF(J14/J15&gt;2,"+++",J14/J15-1)))</f>
        <v>6.542827342480062E-2</v>
      </c>
      <c r="L14" s="383">
        <v>5624.7710000000006</v>
      </c>
      <c r="M14" s="382">
        <f>IF(ISERROR(L14/L15),"",IF(L14/L15=0,"-",IF(L14/L15&gt;2,"+++",L14/L15-1)))</f>
        <v>-0.60507805344490917</v>
      </c>
      <c r="N14" s="383">
        <v>0</v>
      </c>
      <c r="O14" s="382" t="str">
        <f>IF(ISERROR(N14/N15),"",IF(N14/N15=0,"-",IF(N14/N15&gt;2,"+++",N14/N15-1)))</f>
        <v/>
      </c>
      <c r="P14" s="383">
        <v>8255.1569999999992</v>
      </c>
      <c r="Q14" s="382" t="str">
        <f>IF(ISERROR(P14/P15),"",IF(P14/P15=0,"-",IF(P14/P15&gt;2,"+++",P14/P15-1)))</f>
        <v>+++</v>
      </c>
      <c r="R14" s="383">
        <v>0</v>
      </c>
      <c r="S14" s="382" t="str">
        <f>IF(ISERROR(R14/R15),"",IF(R14/R15=0,"-",IF(R14/R15&gt;2,"+++",R14/R15-1)))</f>
        <v/>
      </c>
      <c r="T14" s="383">
        <v>6795.9060000000009</v>
      </c>
      <c r="U14" s="382">
        <f>IF(ISERROR(T14/T15),"",IF(T14/T15=0,"-",IF(T14/T15&gt;2,"+++",T14/T15-1)))</f>
        <v>0.72603205242171032</v>
      </c>
      <c r="V14" s="383">
        <v>0</v>
      </c>
      <c r="W14" s="382" t="str">
        <f>IF(ISERROR(V14/V15),"",IF(V14/V15=0,"-",IF(V14/V15&gt;2,"+++",V14/V15-1)))</f>
        <v/>
      </c>
      <c r="X14" s="383">
        <v>0</v>
      </c>
      <c r="Y14" s="382" t="str">
        <f>IF(ISERROR(X14/X15),"",IF(X14/X15=0,"-",IF(X14/X15&gt;2,"+++",X14/X15-1)))</f>
        <v/>
      </c>
      <c r="Z14" s="383">
        <v>193.41699999999994</v>
      </c>
      <c r="AA14" s="382">
        <f>IF(ISERROR(Z14/Z15),"",IF(Z14/Z15=0,"-",IF(Z14/Z15&gt;2,"+++",Z14/Z15-1)))</f>
        <v>3.6860529320631441E-2</v>
      </c>
      <c r="AB14" s="383">
        <v>0</v>
      </c>
      <c r="AC14" s="382" t="str">
        <f>IF(ISERROR(AB14/AB15),"",IF(AB14/AB15=0,"-",IF(AB14/AB15&gt;2,"+++",AB14/AB15-1)))</f>
        <v/>
      </c>
      <c r="AD14" s="383"/>
      <c r="AE14" s="382"/>
      <c r="AF14" s="381">
        <f>AH14-Z14-X14-V14-T14-R14-P14-N14-L14-J14-H14-F14</f>
        <v>13365.912999999991</v>
      </c>
      <c r="AG14" s="384">
        <f>IF(ISERROR(AF14/AF15),"",IF(AF14/AF15=0,"-",IF(AF14/AF15&gt;2,"+++",AF14/AF15-1)))</f>
        <v>0.12516767978155841</v>
      </c>
      <c r="AH14" s="381">
        <v>41527.566999999995</v>
      </c>
      <c r="AI14" s="384">
        <f>IF(ISERROR(AH14/AH15),"",IF(AH14/AH15=0,"-",IF(AH14/AH15&gt;2,"+++",AH14/AH15-1)))</f>
        <v>-0.20354386400174052</v>
      </c>
      <c r="AJ14" s="381"/>
      <c r="AK14" s="569"/>
      <c r="AL14" s="386"/>
      <c r="AM14" s="378" t="s">
        <v>67</v>
      </c>
      <c r="AN14" s="379" t="s">
        <v>74</v>
      </c>
      <c r="AO14" s="379"/>
      <c r="AP14" s="348" t="s">
        <v>75</v>
      </c>
      <c r="AQ14" s="380">
        <f t="shared" si="18"/>
        <v>2024</v>
      </c>
      <c r="AR14" s="381">
        <v>32.889000000000003</v>
      </c>
      <c r="AS14" s="387" t="str">
        <f>IF(ISERROR(AR14/AR15),"",IF(AR14/AR15=0,"-",IF(AR14/AR15&gt;2,"+++",AR14/AR15-1)))</f>
        <v>+++</v>
      </c>
      <c r="AT14" s="383">
        <v>0</v>
      </c>
      <c r="AU14" s="382" t="str">
        <f>IF(ISERROR(AT14/AT15),"",IF(AT14/AT15=0,"-",IF(AT14/AT15&gt;2,"+++",AT14/AT15-1)))</f>
        <v/>
      </c>
      <c r="AV14" s="383">
        <v>0</v>
      </c>
      <c r="AW14" s="382" t="str">
        <f>IF(ISERROR(AV14/AV15),"",IF(AV14/AV15=0,"-",IF(AV14/AV15&gt;2,"+++",AV14/AV15-1)))</f>
        <v/>
      </c>
      <c r="AX14" s="383">
        <v>0</v>
      </c>
      <c r="AY14" s="382" t="str">
        <f>IF(ISERROR(AX14/AX15),"",IF(AX14/AX15=0,"-",IF(AX14/AX15&gt;2,"+++",AX14/AX15-1)))</f>
        <v/>
      </c>
      <c r="AZ14" s="383">
        <v>0</v>
      </c>
      <c r="BA14" s="382" t="str">
        <f>IF(ISERROR(AZ14/AZ15),"",IF(AZ14/AZ15=0,"-",IF(AZ14/AZ15&gt;2,"+++",AZ14/AZ15-1)))</f>
        <v/>
      </c>
      <c r="BB14" s="383">
        <v>0</v>
      </c>
      <c r="BC14" s="382" t="str">
        <f>IF(ISERROR(BB14/BB15),"",IF(BB14/BB15=0,"-",IF(BB14/BB15&gt;2,"+++",BB14/BB15-1)))</f>
        <v/>
      </c>
      <c r="BD14" s="383">
        <v>0</v>
      </c>
      <c r="BE14" s="382" t="str">
        <f>IF(ISERROR(BD14/BD15),"",IF(BD14/BD15=0,"-",IF(BD14/BD15&gt;2,"+++",BD14/BD15-1)))</f>
        <v/>
      </c>
      <c r="BF14" s="383">
        <v>0</v>
      </c>
      <c r="BG14" s="382" t="str">
        <f>IF(ISERROR(BF14/BF15),"",IF(BF14/BF15=0,"-",IF(BF14/BF15&gt;2,"+++",BF14/BF15-1)))</f>
        <v/>
      </c>
      <c r="BH14" s="383">
        <v>0</v>
      </c>
      <c r="BI14" s="382" t="str">
        <f>IF(ISERROR(BH14/BH15),"",IF(BH14/BH15=0,"-",IF(BH14/BH15&gt;2,"+++",BH14/BH15-1)))</f>
        <v/>
      </c>
      <c r="BJ14" s="383">
        <v>0</v>
      </c>
      <c r="BK14" s="382" t="str">
        <f>IF(ISERROR(BJ14/BJ15),"",IF(BJ14/BJ15=0,"-",IF(BJ14/BJ15&gt;2,"+++",BJ14/BJ15-1)))</f>
        <v>-</v>
      </c>
      <c r="BL14" s="383">
        <v>0</v>
      </c>
      <c r="BM14" s="382" t="str">
        <f t="shared" ref="BM14" si="23">IF(ISERROR(BL14/BL15),"",IF(BL14/BL15=0,"-",IF(BL14/BL15&gt;2,"+++",BL14/BL15-1)))</f>
        <v/>
      </c>
      <c r="BN14" s="381">
        <f t="shared" si="21"/>
        <v>0</v>
      </c>
      <c r="BO14" s="384" t="str">
        <f>IF(ISERROR(BN14/BN15),"",IF(BN14/BN15=0,"-",IF(BN14/BN15&gt;2,"+++",BN14/BN15-1)))</f>
        <v>-</v>
      </c>
      <c r="BP14" s="381">
        <v>32.889000000000003</v>
      </c>
      <c r="BQ14" s="384">
        <f>IF(ISERROR(BP14/BP15),"",IF(BP14/BP15=0,"-",IF(BP14/BP15&gt;2,"+++",BP14/BP15-1)))</f>
        <v>-0.34953126854159255</v>
      </c>
      <c r="BR14" s="388"/>
      <c r="BS14" s="570"/>
      <c r="BT14" s="390"/>
      <c r="CI14" s="391" t="s">
        <v>76</v>
      </c>
      <c r="CJ14" s="392" t="s">
        <v>77</v>
      </c>
      <c r="CL14" s="393">
        <v>3</v>
      </c>
      <c r="CM14" s="363">
        <f t="shared" si="22"/>
        <v>2012</v>
      </c>
      <c r="CN14" s="394" t="s">
        <v>78</v>
      </c>
    </row>
    <row r="15" spans="1:92" ht="17.100000000000001" customHeight="1" thickBot="1">
      <c r="A15" s="365"/>
      <c r="B15" s="366"/>
      <c r="C15" s="366"/>
      <c r="D15" s="348" t="s">
        <v>75</v>
      </c>
      <c r="E15" s="368">
        <f>E14-1</f>
        <v>2023</v>
      </c>
      <c r="F15" s="369">
        <v>8515.7610000000022</v>
      </c>
      <c r="G15" s="395"/>
      <c r="H15" s="371">
        <v>10025.405999999999</v>
      </c>
      <c r="I15" s="395"/>
      <c r="J15" s="371">
        <v>720.98799999999994</v>
      </c>
      <c r="K15" s="395"/>
      <c r="L15" s="371">
        <v>14242.740999999998</v>
      </c>
      <c r="M15" s="395"/>
      <c r="N15" s="371">
        <v>0</v>
      </c>
      <c r="O15" s="395"/>
      <c r="P15" s="371">
        <v>2632.6539999999995</v>
      </c>
      <c r="Q15" s="395"/>
      <c r="R15" s="371">
        <v>0</v>
      </c>
      <c r="S15" s="395"/>
      <c r="T15" s="371">
        <v>3937.3000000000006</v>
      </c>
      <c r="U15" s="395"/>
      <c r="V15" s="371">
        <v>0</v>
      </c>
      <c r="W15" s="395"/>
      <c r="X15" s="371">
        <v>0</v>
      </c>
      <c r="Y15" s="395"/>
      <c r="Z15" s="371">
        <v>186.54100000000003</v>
      </c>
      <c r="AA15" s="395"/>
      <c r="AB15" s="371">
        <v>0</v>
      </c>
      <c r="AC15" s="395"/>
      <c r="AD15" s="371"/>
      <c r="AE15" s="395"/>
      <c r="AF15" s="369">
        <f>AH15-Z15-X15-V15-T15-R15-P15-N15-L15-J15-H15-F15</f>
        <v>11879.04099999999</v>
      </c>
      <c r="AG15" s="396"/>
      <c r="AH15" s="369">
        <v>52140.431999999993</v>
      </c>
      <c r="AI15" s="396"/>
      <c r="AJ15" s="369"/>
      <c r="AK15" s="571"/>
      <c r="AL15" s="386"/>
      <c r="AM15" s="365"/>
      <c r="AN15" s="366"/>
      <c r="AO15" s="366"/>
      <c r="AP15" s="348" t="s">
        <v>75</v>
      </c>
      <c r="AQ15" s="368">
        <f t="shared" si="20"/>
        <v>2023</v>
      </c>
      <c r="AR15" s="369">
        <v>14.391</v>
      </c>
      <c r="AS15" s="397"/>
      <c r="AT15" s="371">
        <v>0</v>
      </c>
      <c r="AU15" s="395"/>
      <c r="AV15" s="371">
        <v>0</v>
      </c>
      <c r="AW15" s="395"/>
      <c r="AX15" s="371">
        <v>0</v>
      </c>
      <c r="AY15" s="395"/>
      <c r="AZ15" s="371">
        <v>0</v>
      </c>
      <c r="BA15" s="395"/>
      <c r="BB15" s="371">
        <v>0</v>
      </c>
      <c r="BC15" s="395"/>
      <c r="BD15" s="371">
        <v>0</v>
      </c>
      <c r="BE15" s="395"/>
      <c r="BF15" s="371">
        <v>0</v>
      </c>
      <c r="BG15" s="395"/>
      <c r="BH15" s="371">
        <v>0</v>
      </c>
      <c r="BI15" s="395"/>
      <c r="BJ15" s="371">
        <v>0.62</v>
      </c>
      <c r="BK15" s="395"/>
      <c r="BL15" s="371">
        <v>0</v>
      </c>
      <c r="BM15" s="395"/>
      <c r="BN15" s="369">
        <f t="shared" si="21"/>
        <v>35.551000000000002</v>
      </c>
      <c r="BO15" s="396"/>
      <c r="BP15" s="369">
        <v>50.562000000000005</v>
      </c>
      <c r="BQ15" s="396"/>
      <c r="BR15" s="374"/>
      <c r="BS15" s="572"/>
      <c r="BT15" s="390"/>
      <c r="CI15" s="391" t="s">
        <v>79</v>
      </c>
      <c r="CJ15" s="392" t="s">
        <v>80</v>
      </c>
      <c r="CL15" s="393">
        <v>4</v>
      </c>
      <c r="CM15" s="363">
        <f t="shared" si="22"/>
        <v>2013</v>
      </c>
      <c r="CN15" s="394" t="s">
        <v>81</v>
      </c>
    </row>
    <row r="16" spans="1:92" ht="17.100000000000001" customHeight="1" thickBot="1">
      <c r="A16" s="378" t="s">
        <v>82</v>
      </c>
      <c r="B16" s="399" t="s">
        <v>83</v>
      </c>
      <c r="C16" s="399"/>
      <c r="D16" s="400"/>
      <c r="E16" s="401">
        <f>$R$5</f>
        <v>2024</v>
      </c>
      <c r="F16" s="402">
        <f>F18+F20+F22+F24+F26+F28</f>
        <v>25710.381000000001</v>
      </c>
      <c r="G16" s="403">
        <f>IF(ISERROR(F16/F17),"",IF(F16/F17=0,"-",IF(F16/F17&gt;2,"+++",F16/F17-1)))</f>
        <v>3.2825072555789925E-2</v>
      </c>
      <c r="H16" s="404">
        <f>H18+H20+H22+H24+H26+H28</f>
        <v>11963.429</v>
      </c>
      <c r="I16" s="403" t="str">
        <f>IF(ISERROR(H16/H17),"",IF(H16/H17=0,"-",IF(H16/H17&gt;2,"+++",H16/H17-1)))</f>
        <v/>
      </c>
      <c r="J16" s="404">
        <f>J18+J20+J22+J24+J26+J28</f>
        <v>5451.567</v>
      </c>
      <c r="K16" s="403">
        <f>IF(ISERROR(J16/J17),"",IF(J16/J17=0,"-",IF(J16/J17&gt;2,"+++",J16/J17-1)))</f>
        <v>0.32636498468671271</v>
      </c>
      <c r="L16" s="404">
        <f>L18+L20+L22+L24+L26+L28</f>
        <v>1401.3869999999999</v>
      </c>
      <c r="M16" s="403">
        <f>IF(ISERROR(L16/L17),"",IF(L16/L17=0,"-",IF(L16/L17&gt;2,"+++",L16/L17-1)))</f>
        <v>-0.2537005114014893</v>
      </c>
      <c r="N16" s="404">
        <f>N18+N20+N22+N24+N26+N28</f>
        <v>2E-3</v>
      </c>
      <c r="O16" s="403">
        <f>IF(ISERROR(N16/N17),"",IF(N16/N17=0,"-",IF(N16/N17&gt;2,"+++",N16/N17-1)))</f>
        <v>-0.97435897435897434</v>
      </c>
      <c r="P16" s="404">
        <f>P18+P20+P22+P24+P26+P28</f>
        <v>26.772000000000002</v>
      </c>
      <c r="Q16" s="403">
        <f>IF(ISERROR(P16/P17),"",IF(P16/P17=0,"-",IF(P16/P17&gt;2,"+++",P16/P17-1)))</f>
        <v>0.89724328538019993</v>
      </c>
      <c r="R16" s="404">
        <f>R18+R20+R22+R24+R26+R28</f>
        <v>12.18</v>
      </c>
      <c r="S16" s="403">
        <f>IF(ISERROR(R16/R17),"",IF(R16/R17=0,"-",IF(R16/R17&gt;2,"+++",R16/R17-1)))</f>
        <v>0.2410841654778888</v>
      </c>
      <c r="T16" s="404">
        <f>T18+T20+T22+T24+T26+T28</f>
        <v>78.061999999999998</v>
      </c>
      <c r="U16" s="403" t="str">
        <f>IF(ISERROR(T16/T17),"",IF(T16/T17=0,"-",IF(T16/T17&gt;2,"+++",T16/T17-1)))</f>
        <v>+++</v>
      </c>
      <c r="V16" s="404">
        <f>V18+V20+V22+V24+V26+V28</f>
        <v>60.349999999999994</v>
      </c>
      <c r="W16" s="403" t="str">
        <f>IF(ISERROR(V16/V17),"",IF(V16/V17=0,"-",IF(V16/V17&gt;2,"+++",V16/V17-1)))</f>
        <v>+++</v>
      </c>
      <c r="X16" s="404">
        <f>X18+X20+X22+X24+X26+X28</f>
        <v>0.69</v>
      </c>
      <c r="Y16" s="403" t="str">
        <f>IF(ISERROR(X16/X17),"",IF(X16/X17=0,"-",IF(X16/X17&gt;2,"+++",X16/X17-1)))</f>
        <v>+++</v>
      </c>
      <c r="Z16" s="404">
        <f>Z18+Z20+Z22+Z24+Z26+Z28</f>
        <v>1800.1689999999996</v>
      </c>
      <c r="AA16" s="403">
        <f>IF(ISERROR(Z16/Z17),"",IF(Z16/Z17=0,"-",IF(Z16/Z17&gt;2,"+++",Z16/Z17-1)))</f>
        <v>-0.23431601065051522</v>
      </c>
      <c r="AB16" s="404">
        <f>AB18+AB20+AB22+AB24+AB26+AB28</f>
        <v>0</v>
      </c>
      <c r="AC16" s="403" t="str">
        <f>IF(ISERROR(AB16/AB17),"",IF(AB16/AB17=0,"-",IF(AB16/AB17&gt;2,"+++",AB16/AB17-1)))</f>
        <v/>
      </c>
      <c r="AD16" s="404"/>
      <c r="AE16" s="403"/>
      <c r="AF16" s="402">
        <f>AH16-Z16-X16-V16-T16-R16-P16-N16-L16-J16-H16-F16</f>
        <v>5232.9999999999964</v>
      </c>
      <c r="AG16" s="405">
        <f>IF(ISERROR(AF16/AF17),"",IF(AF16/AF17=0,"-",IF(AF16/AF17&gt;2,"+++",AF16/AF17-1)))</f>
        <v>0.89161306554097131</v>
      </c>
      <c r="AH16" s="402">
        <f>AH18+AH20+AH22+AH24+AH26+AH28</f>
        <v>51737.989000000001</v>
      </c>
      <c r="AI16" s="405">
        <f>IF(ISERROR(AH16/AH17),"",IF(AH16/AH17=0,"-",IF(AH16/AH17&gt;2,"+++",AH16/AH17-1)))</f>
        <v>0.43560904432225378</v>
      </c>
      <c r="AJ16" s="402"/>
      <c r="AK16" s="569"/>
      <c r="AL16" s="386"/>
      <c r="AM16" s="378" t="s">
        <v>82</v>
      </c>
      <c r="AN16" s="399" t="s">
        <v>83</v>
      </c>
      <c r="AO16" s="399"/>
      <c r="AP16" s="400"/>
      <c r="AQ16" s="401">
        <f t="shared" si="18"/>
        <v>2024</v>
      </c>
      <c r="AR16" s="402">
        <f>AR18+AR20+AR22+AR24+AR26+AR28</f>
        <v>10181.439000000002</v>
      </c>
      <c r="AS16" s="406">
        <f>IF(ISERROR(AR16/AR17),"",IF(AR16/AR17=0,"-",IF(AR16/AR17&gt;2,"+++",AR16/AR17-1)))</f>
        <v>3.2449939339463496E-2</v>
      </c>
      <c r="AT16" s="404">
        <f>AT18+AT20+AT22+AT24+AT26+AT28</f>
        <v>2609.335</v>
      </c>
      <c r="AU16" s="403">
        <f>IF(ISERROR(AT16/AT17),"",IF(AT16/AT17=0,"-",IF(AT16/AT17&gt;2,"+++",AT16/AT17-1)))</f>
        <v>0.13976513980750971</v>
      </c>
      <c r="AV16" s="404">
        <f>AV18+AV20+AV22+AV24+AV26+AV28</f>
        <v>7836.6720000000005</v>
      </c>
      <c r="AW16" s="403">
        <f>IF(ISERROR(AV16/AV17),"",IF(AV16/AV17=0,"-",IF(AV16/AV17&gt;2,"+++",AV16/AV17-1)))</f>
        <v>6.1575874221361016E-2</v>
      </c>
      <c r="AX16" s="404">
        <f>AX18+AX20+AX22+AX24+AX26+AX28</f>
        <v>3718.27</v>
      </c>
      <c r="AY16" s="403">
        <f>IF(ISERROR(AX16/AX17),"",IF(AX16/AX17=0,"-",IF(AX16/AX17&gt;2,"+++",AX16/AX17-1)))</f>
        <v>-4.5222311210787347E-2</v>
      </c>
      <c r="AZ16" s="404">
        <f>AZ18+AZ20+AZ22+AZ24+AZ26+AZ28</f>
        <v>1806.2079999999999</v>
      </c>
      <c r="BA16" s="403">
        <f>IF(ISERROR(AZ16/AZ17),"",IF(AZ16/AZ17=0,"-",IF(AZ16/AZ17&gt;2,"+++",AZ16/AZ17-1)))</f>
        <v>-8.1038398606351314E-2</v>
      </c>
      <c r="BB16" s="404">
        <f>BB18+BB20+BB22+BB24+BB26+BB28</f>
        <v>878.61399999999992</v>
      </c>
      <c r="BC16" s="403">
        <f>IF(ISERROR(BB16/BB17),"",IF(BB16/BB17=0,"-",IF(BB16/BB17&gt;2,"+++",BB16/BB17-1)))</f>
        <v>5.3632973173919796E-2</v>
      </c>
      <c r="BD16" s="404">
        <f>BD18+BD20+BD22+BD24+BD26+BD28</f>
        <v>535.05700000000002</v>
      </c>
      <c r="BE16" s="403" t="str">
        <f>IF(ISERROR(BD16/BD17),"",IF(BD16/BD17=0,"-",IF(BD16/BD17&gt;2,"+++",BD16/BD17-1)))</f>
        <v>+++</v>
      </c>
      <c r="BF16" s="404">
        <f>BF18+BF20+BF22+BF24+BF26+BF28</f>
        <v>111.762</v>
      </c>
      <c r="BG16" s="403">
        <f>IF(ISERROR(BF16/BF17),"",IF(BF16/BF17=0,"-",IF(BF16/BF17&gt;2,"+++",BF16/BF17-1)))</f>
        <v>-0.43020433966881477</v>
      </c>
      <c r="BH16" s="404">
        <f>BH18+BH20+BH22+BH24+BH26+BH28</f>
        <v>0</v>
      </c>
      <c r="BI16" s="403" t="str">
        <f>IF(ISERROR(BH16/BH17),"",IF(BH16/BH17=0,"-",IF(BH16/BH17&gt;2,"+++",BH16/BH17-1)))</f>
        <v/>
      </c>
      <c r="BJ16" s="404">
        <f>BJ18+BJ20+BJ22+BJ24+BJ26+BJ28</f>
        <v>4.2379999999999995</v>
      </c>
      <c r="BK16" s="403" t="str">
        <f>IF(ISERROR(BJ16/BJ17),"",IF(BJ16/BJ17=0,"-",IF(BJ16/BJ17&gt;2,"+++",BJ16/BJ17-1)))</f>
        <v>+++</v>
      </c>
      <c r="BL16" s="404">
        <f t="shared" ref="BL16:BL17" si="24">BL18+BL20+BL22+BL24+BL26+BL28</f>
        <v>183.387</v>
      </c>
      <c r="BM16" s="403">
        <f t="shared" ref="BM16" si="25">IF(ISERROR(BL16/BL17),"",IF(BL16/BL17=0,"-",IF(BL16/BL17&gt;2,"+++",BL16/BL17-1)))</f>
        <v>0.20571605149311623</v>
      </c>
      <c r="BN16" s="402">
        <f t="shared" si="21"/>
        <v>296.40099999999802</v>
      </c>
      <c r="BO16" s="405">
        <f>IF(ISERROR(BN16/BN17),"",IF(BN16/BN17=0,"-",IF(BN16/BN17&gt;2,"+++",BN16/BN17-1)))</f>
        <v>-6.8249547329241045E-2</v>
      </c>
      <c r="BP16" s="402">
        <f>BP18+BP20+BP22+BP24+BP26+BP28</f>
        <v>28161.383000000002</v>
      </c>
      <c r="BQ16" s="405">
        <f>IF(ISERROR(BP16/BP17),"",IF(BP16/BP17=0,"-",IF(BP16/BP17&gt;2,"+++",BP16/BP17-1)))</f>
        <v>4.4252359074941738E-2</v>
      </c>
      <c r="BR16" s="407"/>
      <c r="BS16" s="570"/>
      <c r="BT16" s="390"/>
      <c r="CI16" s="391" t="s">
        <v>2</v>
      </c>
      <c r="CJ16" s="392" t="s">
        <v>84</v>
      </c>
      <c r="CL16" s="393">
        <v>5</v>
      </c>
      <c r="CM16" s="363">
        <f t="shared" si="22"/>
        <v>2014</v>
      </c>
      <c r="CN16" s="394" t="s">
        <v>85</v>
      </c>
    </row>
    <row r="17" spans="1:92" ht="17.100000000000001" customHeight="1" thickBot="1">
      <c r="A17" s="365"/>
      <c r="B17" s="408"/>
      <c r="C17" s="408"/>
      <c r="D17" s="367"/>
      <c r="E17" s="368">
        <f>E16-1</f>
        <v>2023</v>
      </c>
      <c r="F17" s="369">
        <f>F19+F21+F23+F25+F27+F29</f>
        <v>24893.258000000002</v>
      </c>
      <c r="G17" s="395"/>
      <c r="H17" s="371">
        <f>H19+H21+H23+H25+H27+H29</f>
        <v>0</v>
      </c>
      <c r="I17" s="395"/>
      <c r="J17" s="371">
        <f>J19+J21+J23+J25+J27+J29</f>
        <v>4110.1559999999999</v>
      </c>
      <c r="K17" s="395"/>
      <c r="L17" s="371">
        <f>L19+L21+L23+L25+L27+L29</f>
        <v>1877.7809999999999</v>
      </c>
      <c r="M17" s="395"/>
      <c r="N17" s="371">
        <f>N19+N21+N23+N25+N27+N29</f>
        <v>7.8E-2</v>
      </c>
      <c r="O17" s="395"/>
      <c r="P17" s="371">
        <f>P19+P21+P23+P25+P27+P29</f>
        <v>14.111000000000001</v>
      </c>
      <c r="Q17" s="395"/>
      <c r="R17" s="371">
        <f>R19+R21+R23+R25+R27+R29</f>
        <v>9.8140000000000001</v>
      </c>
      <c r="S17" s="395"/>
      <c r="T17" s="371">
        <f>T19+T21+T23+T25+T27+T29</f>
        <v>4.7780000000000005</v>
      </c>
      <c r="U17" s="395"/>
      <c r="V17" s="371">
        <f>V19+V21+V23+V25+V27+V29</f>
        <v>11.562000000000001</v>
      </c>
      <c r="W17" s="395"/>
      <c r="X17" s="371">
        <f>X19+X21+X23+X25+X27+X29</f>
        <v>3.2000000000000001E-2</v>
      </c>
      <c r="Y17" s="395"/>
      <c r="Z17" s="371">
        <f>Z19+Z21+Z23+Z25+Z27+Z29</f>
        <v>2351.06</v>
      </c>
      <c r="AA17" s="395"/>
      <c r="AB17" s="371">
        <f>AB19+AB21+AB23+AB25+AB27+AB29</f>
        <v>0</v>
      </c>
      <c r="AC17" s="395"/>
      <c r="AD17" s="371"/>
      <c r="AE17" s="395"/>
      <c r="AF17" s="369">
        <f t="shared" ref="AF17:AF77" si="26">AH17-Z17-X17-V17-T17-R17-P17-N17-L17-J17-H17-F17</f>
        <v>2766.4220000000059</v>
      </c>
      <c r="AG17" s="396"/>
      <c r="AH17" s="369">
        <f>AH19+AH21+AH23+AH25+AH27+AH29</f>
        <v>36039.051999999996</v>
      </c>
      <c r="AI17" s="396"/>
      <c r="AJ17" s="369"/>
      <c r="AK17" s="571"/>
      <c r="AL17" s="386"/>
      <c r="AM17" s="365"/>
      <c r="AN17" s="408"/>
      <c r="AO17" s="408"/>
      <c r="AP17" s="367"/>
      <c r="AQ17" s="368">
        <f t="shared" si="20"/>
        <v>2023</v>
      </c>
      <c r="AR17" s="369">
        <f>AR19+AR21+AR23+AR25+AR27+AR29</f>
        <v>9861.4359999999997</v>
      </c>
      <c r="AS17" s="397"/>
      <c r="AT17" s="371">
        <f>AT19+AT21+AT23+AT25+AT27+AT29</f>
        <v>2289.3620000000001</v>
      </c>
      <c r="AU17" s="395"/>
      <c r="AV17" s="371">
        <f>AV19+AV21+AV23+AV25+AV27+AV29</f>
        <v>7382.1120000000001</v>
      </c>
      <c r="AW17" s="395"/>
      <c r="AX17" s="371">
        <f>AX19+AX21+AX23+AX25+AX27+AX29</f>
        <v>3894.3829999999998</v>
      </c>
      <c r="AY17" s="395"/>
      <c r="AZ17" s="371">
        <f>AZ19+AZ21+AZ23+AZ25+AZ27+AZ29</f>
        <v>1965.4880000000001</v>
      </c>
      <c r="BA17" s="395"/>
      <c r="BB17" s="371">
        <f>BB19+BB21+BB23+BB25+BB27+BB29</f>
        <v>833.89</v>
      </c>
      <c r="BC17" s="395"/>
      <c r="BD17" s="371">
        <f>BD19+BD21+BD23+BD25+BD27+BD29</f>
        <v>74.338999999999999</v>
      </c>
      <c r="BE17" s="395"/>
      <c r="BF17" s="371">
        <f>BF19+BF21+BF23+BF25+BF27+BF29</f>
        <v>196.14400000000001</v>
      </c>
      <c r="BG17" s="395"/>
      <c r="BH17" s="371">
        <f>BH19+BH21+BH23+BH25+BH27+BH29</f>
        <v>0</v>
      </c>
      <c r="BI17" s="395"/>
      <c r="BJ17" s="371">
        <f>BJ19+BJ21+BJ23+BJ25+BJ27+BJ29</f>
        <v>0.622</v>
      </c>
      <c r="BK17" s="395"/>
      <c r="BL17" s="371">
        <f t="shared" si="24"/>
        <v>152.09800000000001</v>
      </c>
      <c r="BM17" s="395"/>
      <c r="BN17" s="369">
        <f t="shared" si="21"/>
        <v>318.11199999999735</v>
      </c>
      <c r="BO17" s="396"/>
      <c r="BP17" s="369">
        <f>BP19+BP21+BP23+BP25+BP27+BP29</f>
        <v>26967.986000000001</v>
      </c>
      <c r="BQ17" s="396"/>
      <c r="BR17" s="374"/>
      <c r="BS17" s="572"/>
      <c r="BT17" s="390"/>
      <c r="CI17" s="409" t="s">
        <v>86</v>
      </c>
      <c r="CJ17" s="410"/>
      <c r="CL17" s="393">
        <v>6</v>
      </c>
      <c r="CM17" s="363">
        <f t="shared" si="22"/>
        <v>2015</v>
      </c>
      <c r="CN17" s="394" t="s">
        <v>87</v>
      </c>
    </row>
    <row r="18" spans="1:92" ht="17.100000000000001" hidden="1" customHeight="1" outlineLevel="1">
      <c r="A18" s="411"/>
      <c r="B18" s="412" t="s">
        <v>88</v>
      </c>
      <c r="C18" s="413" t="s">
        <v>89</v>
      </c>
      <c r="D18" s="414" t="s">
        <v>90</v>
      </c>
      <c r="E18" s="415">
        <f>$R$5</f>
        <v>2024</v>
      </c>
      <c r="F18" s="416">
        <v>3056.8360000000002</v>
      </c>
      <c r="G18" s="382">
        <f>IF(ISERROR(F18/F19),"",IF(F18/F19=0,"-",IF(F18/F19&gt;2,"+++",F18/F19-1)))</f>
        <v>-3.3036680781229344E-2</v>
      </c>
      <c r="H18" s="417">
        <v>2479.5390000000002</v>
      </c>
      <c r="I18" s="382" t="str">
        <f>IF(ISERROR(H18/H19),"",IF(H18/H19=0,"-",IF(H18/H19&gt;2,"+++",H18/H19-1)))</f>
        <v/>
      </c>
      <c r="J18" s="417">
        <v>835.42399999999998</v>
      </c>
      <c r="K18" s="382">
        <f>IF(ISERROR(J18/J19),"",IF(J18/J19=0,"-",IF(J18/J19&gt;2,"+++",J18/J19-1)))</f>
        <v>0.41407945293589954</v>
      </c>
      <c r="L18" s="417">
        <v>0</v>
      </c>
      <c r="M18" s="382" t="str">
        <f>IF(ISERROR(L18/L19),"",IF(L18/L19=0,"-",IF(L18/L19&gt;2,"+++",L18/L19-1)))</f>
        <v/>
      </c>
      <c r="N18" s="417">
        <v>0</v>
      </c>
      <c r="O18" s="382" t="str">
        <f>IF(ISERROR(N18/N19),"",IF(N18/N19=0,"-",IF(N18/N19&gt;2,"+++",N18/N19-1)))</f>
        <v/>
      </c>
      <c r="P18" s="417">
        <v>0</v>
      </c>
      <c r="Q18" s="382" t="str">
        <f>IF(ISERROR(P18/P19),"",IF(P18/P19=0,"-",IF(P18/P19&gt;2,"+++",P18/P19-1)))</f>
        <v/>
      </c>
      <c r="R18" s="417">
        <v>0</v>
      </c>
      <c r="S18" s="382" t="str">
        <f>IF(ISERROR(R18/R19),"",IF(R18/R19=0,"-",IF(R18/R19&gt;2,"+++",R18/R19-1)))</f>
        <v/>
      </c>
      <c r="T18" s="417">
        <v>0</v>
      </c>
      <c r="U18" s="382" t="str">
        <f>IF(ISERROR(T18/T19),"",IF(T18/T19=0,"-",IF(T18/T19&gt;2,"+++",T18/T19-1)))</f>
        <v/>
      </c>
      <c r="V18" s="417">
        <v>0</v>
      </c>
      <c r="W18" s="382" t="str">
        <f>IF(ISERROR(V18/V19),"",IF(V18/V19=0,"-",IF(V18/V19&gt;2,"+++",V18/V19-1)))</f>
        <v/>
      </c>
      <c r="X18" s="417">
        <v>0</v>
      </c>
      <c r="Y18" s="382" t="str">
        <f>IF(ISERROR(X18/X19),"",IF(X18/X19=0,"-",IF(X18/X19&gt;2,"+++",X18/X19-1)))</f>
        <v/>
      </c>
      <c r="Z18" s="417">
        <v>1019.5719999999999</v>
      </c>
      <c r="AA18" s="382">
        <f>IF(ISERROR(Z18/Z19),"",IF(Z18/Z19=0,"-",IF(Z18/Z19&gt;2,"+++",Z18/Z19-1)))</f>
        <v>-0.36338740151777216</v>
      </c>
      <c r="AB18" s="417">
        <v>0</v>
      </c>
      <c r="AC18" s="382" t="str">
        <f>IF(ISERROR(AB18/AB19),"",IF(AB18/AB19=0,"-",IF(AB18/AB19&gt;2,"+++",AB18/AB19-1)))</f>
        <v/>
      </c>
      <c r="AD18" s="417"/>
      <c r="AE18" s="382"/>
      <c r="AF18" s="416">
        <f t="shared" si="26"/>
        <v>1345.0379999999996</v>
      </c>
      <c r="AG18" s="384" t="str">
        <f>IF(ISERROR(AF18/AF19),"",IF(AF18/AF19=0,"-",IF(AF18/AF19&gt;2,"+++",AF18/AF19-1)))</f>
        <v>+++</v>
      </c>
      <c r="AH18" s="416">
        <v>8736.4089999999997</v>
      </c>
      <c r="AI18" s="384">
        <f>IF(ISERROR(AH18/AH19),"",IF(AH18/AH19=0,"-",IF(AH18/AH19&gt;2,"+++",AH18/AH19-1)))</f>
        <v>0.57825167672357569</v>
      </c>
      <c r="AJ18" s="416"/>
      <c r="AK18" s="569"/>
      <c r="AL18" s="386"/>
      <c r="AM18" s="411"/>
      <c r="AN18" s="412" t="s">
        <v>88</v>
      </c>
      <c r="AO18" s="413" t="s">
        <v>89</v>
      </c>
      <c r="AP18" s="414" t="s">
        <v>90</v>
      </c>
      <c r="AQ18" s="415">
        <f t="shared" si="18"/>
        <v>2024</v>
      </c>
      <c r="AR18" s="416">
        <v>2448.607</v>
      </c>
      <c r="AS18" s="387">
        <f>IF(ISERROR(AR18/AR19),"",IF(AR18/AR19=0,"-",IF(AR18/AR19&gt;2,"+++",AR18/AR19-1)))</f>
        <v>-0.14202275458753377</v>
      </c>
      <c r="AT18" s="417">
        <v>0</v>
      </c>
      <c r="AU18" s="382" t="str">
        <f>IF(ISERROR(AT18/AT19),"",IF(AT18/AT19=0,"-",IF(AT18/AT19&gt;2,"+++",AT18/AT19-1)))</f>
        <v/>
      </c>
      <c r="AV18" s="417">
        <v>0</v>
      </c>
      <c r="AW18" s="382" t="str">
        <f>IF(ISERROR(AV18/AV19),"",IF(AV18/AV19=0,"-",IF(AV18/AV19&gt;2,"+++",AV18/AV19-1)))</f>
        <v/>
      </c>
      <c r="AX18" s="417">
        <v>0</v>
      </c>
      <c r="AY18" s="382" t="str">
        <f>IF(ISERROR(AX18/AX19),"",IF(AX18/AX19=0,"-",IF(AX18/AX19&gt;2,"+++",AX18/AX19-1)))</f>
        <v/>
      </c>
      <c r="AZ18" s="417">
        <v>0</v>
      </c>
      <c r="BA18" s="382" t="str">
        <f>IF(ISERROR(AZ18/AZ19),"",IF(AZ18/AZ19=0,"-",IF(AZ18/AZ19&gt;2,"+++",AZ18/AZ19-1)))</f>
        <v/>
      </c>
      <c r="BB18" s="417">
        <v>0</v>
      </c>
      <c r="BC18" s="382" t="str">
        <f>IF(ISERROR(BB18/BB19),"",IF(BB18/BB19=0,"-",IF(BB18/BB19&gt;2,"+++",BB18/BB19-1)))</f>
        <v/>
      </c>
      <c r="BD18" s="417">
        <v>0</v>
      </c>
      <c r="BE18" s="382" t="str">
        <f>IF(ISERROR(BD18/BD19),"",IF(BD18/BD19=0,"-",IF(BD18/BD19&gt;2,"+++",BD18/BD19-1)))</f>
        <v/>
      </c>
      <c r="BF18" s="417">
        <v>0</v>
      </c>
      <c r="BG18" s="382" t="str">
        <f>IF(ISERROR(BF18/BF19),"",IF(BF18/BF19=0,"-",IF(BF18/BF19&gt;2,"+++",BF18/BF19-1)))</f>
        <v/>
      </c>
      <c r="BH18" s="417">
        <v>0</v>
      </c>
      <c r="BI18" s="382" t="str">
        <f>IF(ISERROR(BH18/BH19),"",IF(BH18/BH19=0,"-",IF(BH18/BH19&gt;2,"+++",BH18/BH19-1)))</f>
        <v/>
      </c>
      <c r="BJ18" s="417">
        <v>0</v>
      </c>
      <c r="BK18" s="382" t="str">
        <f>IF(ISERROR(BJ18/BJ19),"",IF(BJ18/BJ19=0,"-",IF(BJ18/BJ19&gt;2,"+++",BJ18/BJ19-1)))</f>
        <v/>
      </c>
      <c r="BL18" s="417">
        <v>0</v>
      </c>
      <c r="BM18" s="382" t="str">
        <f t="shared" ref="BM18" si="27">IF(ISERROR(BL18/BL19),"",IF(BL18/BL19=0,"-",IF(BL18/BL19&gt;2,"+++",BL18/BL19-1)))</f>
        <v/>
      </c>
      <c r="BN18" s="416">
        <f t="shared" si="21"/>
        <v>5.5000000000291038E-2</v>
      </c>
      <c r="BO18" s="384" t="str">
        <f>IF(ISERROR(BN18/BN19),"",IF(BN18/BN19=0,"-",IF(BN18/BN19&gt;2,"+++",BN18/BN19-1)))</f>
        <v/>
      </c>
      <c r="BP18" s="416">
        <v>2448.6620000000003</v>
      </c>
      <c r="BQ18" s="384">
        <f>IF(ISERROR(BP18/BP19),"",IF(BP18/BP19=0,"-",IF(BP18/BP19&gt;2,"+++",BP18/BP19-1)))</f>
        <v>-0.14200348291653964</v>
      </c>
      <c r="BR18" s="418"/>
      <c r="BS18" s="570"/>
      <c r="BT18" s="390"/>
      <c r="CI18" s="391" t="s">
        <v>91</v>
      </c>
      <c r="CJ18" s="392">
        <v>1</v>
      </c>
      <c r="CL18" s="393">
        <v>7</v>
      </c>
      <c r="CM18" s="363">
        <f t="shared" si="22"/>
        <v>2016</v>
      </c>
      <c r="CN18" s="394" t="s">
        <v>92</v>
      </c>
    </row>
    <row r="19" spans="1:92" ht="17.100000000000001" hidden="1" customHeight="1" outlineLevel="1" thickBot="1">
      <c r="A19" s="411"/>
      <c r="B19" s="420"/>
      <c r="C19" s="421"/>
      <c r="D19" s="422" t="s">
        <v>90</v>
      </c>
      <c r="E19" s="423">
        <f>E18-1</f>
        <v>2023</v>
      </c>
      <c r="F19" s="424">
        <v>3161.2740000000003</v>
      </c>
      <c r="G19" s="425"/>
      <c r="H19" s="426">
        <v>0</v>
      </c>
      <c r="I19" s="425"/>
      <c r="J19" s="426">
        <v>590.79</v>
      </c>
      <c r="K19" s="425"/>
      <c r="L19" s="426">
        <v>0</v>
      </c>
      <c r="M19" s="425"/>
      <c r="N19" s="426">
        <v>0</v>
      </c>
      <c r="O19" s="425"/>
      <c r="P19" s="426">
        <v>0</v>
      </c>
      <c r="Q19" s="425"/>
      <c r="R19" s="426">
        <v>0</v>
      </c>
      <c r="S19" s="425"/>
      <c r="T19" s="426">
        <v>0</v>
      </c>
      <c r="U19" s="425"/>
      <c r="V19" s="426">
        <v>0</v>
      </c>
      <c r="W19" s="425"/>
      <c r="X19" s="426">
        <v>0</v>
      </c>
      <c r="Y19" s="425"/>
      <c r="Z19" s="426">
        <v>1601.558</v>
      </c>
      <c r="AA19" s="425"/>
      <c r="AB19" s="426">
        <v>0</v>
      </c>
      <c r="AC19" s="425"/>
      <c r="AD19" s="426"/>
      <c r="AE19" s="425"/>
      <c r="AF19" s="424">
        <f t="shared" si="26"/>
        <v>181.87599999999929</v>
      </c>
      <c r="AG19" s="427"/>
      <c r="AH19" s="424">
        <v>5535.4979999999996</v>
      </c>
      <c r="AI19" s="427"/>
      <c r="AJ19" s="424"/>
      <c r="AK19" s="573"/>
      <c r="AL19" s="386"/>
      <c r="AM19" s="411"/>
      <c r="AN19" s="420"/>
      <c r="AO19" s="421"/>
      <c r="AP19" s="422" t="s">
        <v>90</v>
      </c>
      <c r="AQ19" s="423">
        <f t="shared" si="20"/>
        <v>2023</v>
      </c>
      <c r="AR19" s="424">
        <v>2853.9300000000003</v>
      </c>
      <c r="AS19" s="428"/>
      <c r="AT19" s="426">
        <v>0</v>
      </c>
      <c r="AU19" s="425"/>
      <c r="AV19" s="426">
        <v>0</v>
      </c>
      <c r="AW19" s="425"/>
      <c r="AX19" s="426">
        <v>0</v>
      </c>
      <c r="AY19" s="425"/>
      <c r="AZ19" s="426">
        <v>0</v>
      </c>
      <c r="BA19" s="425"/>
      <c r="BB19" s="426">
        <v>0</v>
      </c>
      <c r="BC19" s="425"/>
      <c r="BD19" s="426">
        <v>0</v>
      </c>
      <c r="BE19" s="425"/>
      <c r="BF19" s="426">
        <v>0</v>
      </c>
      <c r="BG19" s="425"/>
      <c r="BH19" s="426">
        <v>0</v>
      </c>
      <c r="BI19" s="425"/>
      <c r="BJ19" s="426">
        <v>0</v>
      </c>
      <c r="BK19" s="425"/>
      <c r="BL19" s="426">
        <v>0</v>
      </c>
      <c r="BM19" s="425"/>
      <c r="BN19" s="424">
        <f t="shared" si="21"/>
        <v>0</v>
      </c>
      <c r="BO19" s="427"/>
      <c r="BP19" s="424">
        <v>2853.9300000000003</v>
      </c>
      <c r="BQ19" s="427"/>
      <c r="BR19" s="429"/>
      <c r="BS19" s="574"/>
      <c r="BT19" s="390"/>
      <c r="CI19" s="391" t="s">
        <v>5</v>
      </c>
      <c r="CJ19" s="392">
        <v>2</v>
      </c>
      <c r="CL19" s="393">
        <v>8</v>
      </c>
      <c r="CM19" s="363">
        <f t="shared" si="22"/>
        <v>2017</v>
      </c>
      <c r="CN19" s="394" t="s">
        <v>93</v>
      </c>
    </row>
    <row r="20" spans="1:92" s="296" customFormat="1" ht="18" hidden="1" customHeight="1" outlineLevel="1" thickBot="1">
      <c r="A20" s="411"/>
      <c r="B20" s="412" t="s">
        <v>94</v>
      </c>
      <c r="C20" s="413" t="s">
        <v>95</v>
      </c>
      <c r="D20" s="414" t="s">
        <v>96</v>
      </c>
      <c r="E20" s="415">
        <f>$R$5</f>
        <v>2024</v>
      </c>
      <c r="F20" s="416">
        <v>241.48700000000002</v>
      </c>
      <c r="G20" s="431">
        <f>IF(ISERROR(F20/F21),"",IF(F20/F21=0,"-",IF(F20/F21&gt;2,"+++",F20/F21-1)))</f>
        <v>-0.24965354810243778</v>
      </c>
      <c r="H20" s="417">
        <v>8308.143</v>
      </c>
      <c r="I20" s="431" t="str">
        <f>IF(ISERROR(H20/H21),"",IF(H20/H21=0,"-",IF(H20/H21&gt;2,"+++",H20/H21-1)))</f>
        <v/>
      </c>
      <c r="J20" s="417">
        <v>242.61699999999999</v>
      </c>
      <c r="K20" s="431">
        <f>IF(ISERROR(J20/J21),"",IF(J20/J21=0,"-",IF(J20/J21&gt;2,"+++",J20/J21-1)))</f>
        <v>0.29250972244419571</v>
      </c>
      <c r="L20" s="417">
        <v>0</v>
      </c>
      <c r="M20" s="431" t="str">
        <f>IF(ISERROR(L20/L21),"",IF(L20/L21=0,"-",IF(L20/L21&gt;2,"+++",L20/L21-1)))</f>
        <v/>
      </c>
      <c r="N20" s="417">
        <v>0</v>
      </c>
      <c r="O20" s="431" t="str">
        <f>IF(ISERROR(N20/N21),"",IF(N20/N21=0,"-",IF(N20/N21&gt;2,"+++",N20/N21-1)))</f>
        <v/>
      </c>
      <c r="P20" s="417">
        <v>0</v>
      </c>
      <c r="Q20" s="431" t="str">
        <f>IF(ISERROR(P20/P21),"",IF(P20/P21=0,"-",IF(P20/P21&gt;2,"+++",P20/P21-1)))</f>
        <v/>
      </c>
      <c r="R20" s="417">
        <v>0</v>
      </c>
      <c r="S20" s="431" t="str">
        <f>IF(ISERROR(R20/R21),"",IF(R20/R21=0,"-",IF(R20/R21&gt;2,"+++",R20/R21-1)))</f>
        <v/>
      </c>
      <c r="T20" s="417">
        <v>22.402000000000001</v>
      </c>
      <c r="U20" s="431" t="str">
        <f>IF(ISERROR(T20/T21),"",IF(T20/T21=0,"-",IF(T20/T21&gt;2,"+++",T20/T21-1)))</f>
        <v/>
      </c>
      <c r="V20" s="417">
        <v>25.201000000000001</v>
      </c>
      <c r="W20" s="431" t="str">
        <f>IF(ISERROR(V20/V21),"",IF(V20/V21=0,"-",IF(V20/V21&gt;2,"+++",V20/V21-1)))</f>
        <v>+++</v>
      </c>
      <c r="X20" s="417">
        <v>0</v>
      </c>
      <c r="Y20" s="431" t="str">
        <f>IF(ISERROR(X20/X21),"",IF(X20/X21=0,"-",IF(X20/X21&gt;2,"+++",X20/X21-1)))</f>
        <v/>
      </c>
      <c r="Z20" s="417">
        <v>0</v>
      </c>
      <c r="AA20" s="431" t="str">
        <f>IF(ISERROR(Z20/Z21),"",IF(Z20/Z21=0,"-",IF(Z20/Z21&gt;2,"+++",Z20/Z21-1)))</f>
        <v>-</v>
      </c>
      <c r="AB20" s="417">
        <v>0</v>
      </c>
      <c r="AC20" s="431" t="str">
        <f>IF(ISERROR(AB20/AB21),"",IF(AB20/AB21=0,"-",IF(AB20/AB21&gt;2,"+++",AB20/AB21-1)))</f>
        <v/>
      </c>
      <c r="AD20" s="417"/>
      <c r="AE20" s="431"/>
      <c r="AF20" s="416">
        <f t="shared" si="26"/>
        <v>142.60899999999953</v>
      </c>
      <c r="AG20" s="432">
        <f>IF(ISERROR(AF20/AF21),"",IF(AF20/AF21=0,"-",IF(AF20/AF21&gt;2,"+++",AF20/AF21-1)))</f>
        <v>0.96471722807742055</v>
      </c>
      <c r="AH20" s="416">
        <v>8982.4589999999989</v>
      </c>
      <c r="AI20" s="432" t="str">
        <f>IF(ISERROR(AH20/AH21),"",IF(AH20/AH21=0,"-",IF(AH20/AH21&gt;2,"+++",AH20/AH21-1)))</f>
        <v>+++</v>
      </c>
      <c r="AJ20" s="416"/>
      <c r="AK20" s="575"/>
      <c r="AL20" s="355"/>
      <c r="AM20" s="411"/>
      <c r="AN20" s="412" t="s">
        <v>94</v>
      </c>
      <c r="AO20" s="413" t="s">
        <v>95</v>
      </c>
      <c r="AP20" s="414" t="s">
        <v>96</v>
      </c>
      <c r="AQ20" s="415">
        <f t="shared" si="18"/>
        <v>2024</v>
      </c>
      <c r="AR20" s="416">
        <v>971.327</v>
      </c>
      <c r="AS20" s="433">
        <f>IF(ISERROR(AR20/AR21),"",IF(AR20/AR21=0,"-",IF(AR20/AR21&gt;2,"+++",AR20/AR21-1)))</f>
        <v>8.7180181702794846E-2</v>
      </c>
      <c r="AT20" s="417">
        <v>0</v>
      </c>
      <c r="AU20" s="431" t="str">
        <f>IF(ISERROR(AT20/AT21),"",IF(AT20/AT21=0,"-",IF(AT20/AT21&gt;2,"+++",AT20/AT21-1)))</f>
        <v/>
      </c>
      <c r="AV20" s="417">
        <v>0</v>
      </c>
      <c r="AW20" s="431" t="str">
        <f>IF(ISERROR(AV20/AV21),"",IF(AV20/AV21=0,"-",IF(AV20/AV21&gt;2,"+++",AV20/AV21-1)))</f>
        <v/>
      </c>
      <c r="AX20" s="417">
        <v>0</v>
      </c>
      <c r="AY20" s="431" t="str">
        <f>IF(ISERROR(AX20/AX21),"",IF(AX20/AX21=0,"-",IF(AX20/AX21&gt;2,"+++",AX20/AX21-1)))</f>
        <v/>
      </c>
      <c r="AZ20" s="417">
        <v>0</v>
      </c>
      <c r="BA20" s="431" t="str">
        <f>IF(ISERROR(AZ20/AZ21),"",IF(AZ20/AZ21=0,"-",IF(AZ20/AZ21&gt;2,"+++",AZ20/AZ21-1)))</f>
        <v/>
      </c>
      <c r="BB20" s="417">
        <v>0</v>
      </c>
      <c r="BC20" s="431" t="str">
        <f>IF(ISERROR(BB20/BB21),"",IF(BB20/BB21=0,"-",IF(BB20/BB21&gt;2,"+++",BB20/BB21-1)))</f>
        <v/>
      </c>
      <c r="BD20" s="417">
        <v>0</v>
      </c>
      <c r="BE20" s="431" t="str">
        <f>IF(ISERROR(BD20/BD21),"",IF(BD20/BD21=0,"-",IF(BD20/BD21&gt;2,"+++",BD20/BD21-1)))</f>
        <v/>
      </c>
      <c r="BF20" s="417">
        <v>0</v>
      </c>
      <c r="BG20" s="431" t="str">
        <f>IF(ISERROR(BF20/BF21),"",IF(BF20/BF21=0,"-",IF(BF20/BF21&gt;2,"+++",BF20/BF21-1)))</f>
        <v/>
      </c>
      <c r="BH20" s="417">
        <v>0</v>
      </c>
      <c r="BI20" s="431" t="str">
        <f>IF(ISERROR(BH20/BH21),"",IF(BH20/BH21=0,"-",IF(BH20/BH21&gt;2,"+++",BH20/BH21-1)))</f>
        <v/>
      </c>
      <c r="BJ20" s="417">
        <v>0</v>
      </c>
      <c r="BK20" s="431" t="str">
        <f>IF(ISERROR(BJ20/BJ21),"",IF(BJ20/BJ21=0,"-",IF(BJ20/BJ21&gt;2,"+++",BJ20/BJ21-1)))</f>
        <v/>
      </c>
      <c r="BL20" s="417">
        <v>0</v>
      </c>
      <c r="BM20" s="431" t="str">
        <f t="shared" ref="BM20" si="28">IF(ISERROR(BL20/BL21),"",IF(BL20/BL21=0,"-",IF(BL20/BL21&gt;2,"+++",BL20/BL21-1)))</f>
        <v/>
      </c>
      <c r="BN20" s="416">
        <f t="shared" si="21"/>
        <v>0</v>
      </c>
      <c r="BO20" s="432" t="str">
        <f>IF(ISERROR(BN20/BN21),"",IF(BN20/BN21=0,"-",IF(BN20/BN21&gt;2,"+++",BN20/BN21-1)))</f>
        <v/>
      </c>
      <c r="BP20" s="416">
        <v>971.327</v>
      </c>
      <c r="BQ20" s="432">
        <f>IF(ISERROR(BP20/BP21),"",IF(BP20/BP21=0,"-",IF(BP20/BP21&gt;2,"+++",BP20/BP21-1)))</f>
        <v>8.7180181702794846E-2</v>
      </c>
      <c r="BR20" s="418"/>
      <c r="BS20" s="576"/>
      <c r="BT20" s="359"/>
      <c r="CI20" s="360" t="s">
        <v>97</v>
      </c>
      <c r="CJ20" s="361">
        <f>VLOOKUP($K$5,$CI$21:$CJ$22,2,0)</f>
        <v>8</v>
      </c>
      <c r="CL20" s="362">
        <v>9</v>
      </c>
      <c r="CM20" s="363">
        <v>2018</v>
      </c>
      <c r="CN20" s="364" t="s">
        <v>98</v>
      </c>
    </row>
    <row r="21" spans="1:92" s="296" customFormat="1" ht="18" hidden="1" customHeight="1" outlineLevel="1">
      <c r="A21" s="411"/>
      <c r="B21" s="420"/>
      <c r="C21" s="421"/>
      <c r="D21" s="422" t="s">
        <v>96</v>
      </c>
      <c r="E21" s="423">
        <f>E20-1</f>
        <v>2023</v>
      </c>
      <c r="F21" s="424">
        <v>321.834</v>
      </c>
      <c r="G21" s="435"/>
      <c r="H21" s="426">
        <v>0</v>
      </c>
      <c r="I21" s="435"/>
      <c r="J21" s="426">
        <v>187.71</v>
      </c>
      <c r="K21" s="435"/>
      <c r="L21" s="426">
        <v>0</v>
      </c>
      <c r="M21" s="435"/>
      <c r="N21" s="426">
        <v>0</v>
      </c>
      <c r="O21" s="435"/>
      <c r="P21" s="426">
        <v>0</v>
      </c>
      <c r="Q21" s="435"/>
      <c r="R21" s="426">
        <v>0</v>
      </c>
      <c r="S21" s="435"/>
      <c r="T21" s="426">
        <v>0</v>
      </c>
      <c r="U21" s="435"/>
      <c r="V21" s="426">
        <v>3.0449999999999999</v>
      </c>
      <c r="W21" s="435"/>
      <c r="X21" s="426">
        <v>0</v>
      </c>
      <c r="Y21" s="435"/>
      <c r="Z21" s="426">
        <v>4.2739999999999991</v>
      </c>
      <c r="AA21" s="435"/>
      <c r="AB21" s="426">
        <v>0</v>
      </c>
      <c r="AC21" s="435"/>
      <c r="AD21" s="426"/>
      <c r="AE21" s="435"/>
      <c r="AF21" s="424">
        <f t="shared" si="26"/>
        <v>72.58499999999998</v>
      </c>
      <c r="AG21" s="436"/>
      <c r="AH21" s="424">
        <v>589.44799999999998</v>
      </c>
      <c r="AI21" s="436"/>
      <c r="AJ21" s="424"/>
      <c r="AK21" s="577"/>
      <c r="AL21" s="355"/>
      <c r="AM21" s="411"/>
      <c r="AN21" s="420"/>
      <c r="AO21" s="421"/>
      <c r="AP21" s="422" t="s">
        <v>96</v>
      </c>
      <c r="AQ21" s="423">
        <f t="shared" si="20"/>
        <v>2023</v>
      </c>
      <c r="AR21" s="424">
        <v>893.43700000000001</v>
      </c>
      <c r="AS21" s="437"/>
      <c r="AT21" s="426">
        <v>0</v>
      </c>
      <c r="AU21" s="435"/>
      <c r="AV21" s="426">
        <v>0</v>
      </c>
      <c r="AW21" s="435"/>
      <c r="AX21" s="426">
        <v>0</v>
      </c>
      <c r="AY21" s="435"/>
      <c r="AZ21" s="426">
        <v>0</v>
      </c>
      <c r="BA21" s="435"/>
      <c r="BB21" s="426">
        <v>0</v>
      </c>
      <c r="BC21" s="435"/>
      <c r="BD21" s="426">
        <v>0</v>
      </c>
      <c r="BE21" s="435"/>
      <c r="BF21" s="426">
        <v>0</v>
      </c>
      <c r="BG21" s="435"/>
      <c r="BH21" s="426">
        <v>0</v>
      </c>
      <c r="BI21" s="435"/>
      <c r="BJ21" s="426">
        <v>0</v>
      </c>
      <c r="BK21" s="435"/>
      <c r="BL21" s="426">
        <v>0</v>
      </c>
      <c r="BM21" s="435"/>
      <c r="BN21" s="424">
        <f t="shared" si="21"/>
        <v>0</v>
      </c>
      <c r="BO21" s="436"/>
      <c r="BP21" s="424">
        <v>893.43700000000001</v>
      </c>
      <c r="BQ21" s="436"/>
      <c r="BR21" s="429"/>
      <c r="BS21" s="578"/>
      <c r="BT21" s="359"/>
      <c r="CI21" s="376" t="s">
        <v>99</v>
      </c>
      <c r="CJ21" s="377">
        <v>8</v>
      </c>
      <c r="CL21" s="362">
        <v>10</v>
      </c>
      <c r="CM21" s="363">
        <v>2019</v>
      </c>
      <c r="CN21" s="364" t="s">
        <v>100</v>
      </c>
    </row>
    <row r="22" spans="1:92" ht="17.100000000000001" hidden="1" customHeight="1" outlineLevel="1">
      <c r="A22" s="411"/>
      <c r="B22" s="412" t="s">
        <v>101</v>
      </c>
      <c r="C22" s="413" t="s">
        <v>102</v>
      </c>
      <c r="D22" s="414" t="s">
        <v>103</v>
      </c>
      <c r="E22" s="415">
        <f>$R$5</f>
        <v>2024</v>
      </c>
      <c r="F22" s="416">
        <v>117.78</v>
      </c>
      <c r="G22" s="382" t="str">
        <f>IF(ISERROR(F22/F23),"",IF(F22/F23=0,"-",IF(F22/F23&gt;2,"+++",F22/F23-1)))</f>
        <v>+++</v>
      </c>
      <c r="H22" s="417">
        <v>0</v>
      </c>
      <c r="I22" s="382" t="str">
        <f>IF(ISERROR(H22/H23),"",IF(H22/H23=0,"-",IF(H22/H23&gt;2,"+++",H22/H23-1)))</f>
        <v/>
      </c>
      <c r="J22" s="417">
        <v>3640.393</v>
      </c>
      <c r="K22" s="382">
        <f>IF(ISERROR(J22/J23),"",IF(J22/J23=0,"-",IF(J22/J23&gt;2,"+++",J22/J23-1)))</f>
        <v>0.28116403006468826</v>
      </c>
      <c r="L22" s="417">
        <v>0</v>
      </c>
      <c r="M22" s="382" t="str">
        <f>IF(ISERROR(L22/L23),"",IF(L22/L23=0,"-",IF(L22/L23&gt;2,"+++",L22/L23-1)))</f>
        <v/>
      </c>
      <c r="N22" s="417">
        <v>0</v>
      </c>
      <c r="O22" s="382" t="str">
        <f>IF(ISERROR(N22/N23),"",IF(N22/N23=0,"-",IF(N22/N23&gt;2,"+++",N22/N23-1)))</f>
        <v/>
      </c>
      <c r="P22" s="417">
        <v>0</v>
      </c>
      <c r="Q22" s="382" t="str">
        <f>IF(ISERROR(P22/P23),"",IF(P22/P23=0,"-",IF(P22/P23&gt;2,"+++",P22/P23-1)))</f>
        <v/>
      </c>
      <c r="R22" s="417">
        <v>0</v>
      </c>
      <c r="S22" s="382" t="str">
        <f>IF(ISERROR(R22/R23),"",IF(R22/R23=0,"-",IF(R22/R23&gt;2,"+++",R22/R23-1)))</f>
        <v/>
      </c>
      <c r="T22" s="417">
        <v>40.188000000000002</v>
      </c>
      <c r="U22" s="382" t="str">
        <f>IF(ISERROR(T22/T23),"",IF(T22/T23=0,"-",IF(T22/T23&gt;2,"+++",T22/T23-1)))</f>
        <v/>
      </c>
      <c r="V22" s="417">
        <v>0.47899999999999998</v>
      </c>
      <c r="W22" s="382" t="str">
        <f>IF(ISERROR(V22/V23),"",IF(V22/V23=0,"-",IF(V22/V23&gt;2,"+++",V22/V23-1)))</f>
        <v>+++</v>
      </c>
      <c r="X22" s="417">
        <v>0</v>
      </c>
      <c r="Y22" s="382" t="str">
        <f>IF(ISERROR(X22/X23),"",IF(X22/X23=0,"-",IF(X22/X23&gt;2,"+++",X22/X23-1)))</f>
        <v/>
      </c>
      <c r="Z22" s="417">
        <v>11.125</v>
      </c>
      <c r="AA22" s="382">
        <f>IF(ISERROR(Z22/Z23),"",IF(Z22/Z23=0,"-",IF(Z22/Z23&gt;2,"+++",Z22/Z23-1)))</f>
        <v>0.78829770133419053</v>
      </c>
      <c r="AB22" s="417">
        <v>0</v>
      </c>
      <c r="AC22" s="382" t="str">
        <f>IF(ISERROR(AB22/AB23),"",IF(AB22/AB23=0,"-",IF(AB22/AB23&gt;2,"+++",AB22/AB23-1)))</f>
        <v/>
      </c>
      <c r="AD22" s="417"/>
      <c r="AE22" s="382"/>
      <c r="AF22" s="416">
        <f t="shared" si="26"/>
        <v>1626.9760000000003</v>
      </c>
      <c r="AG22" s="384">
        <f>IF(ISERROR(AF22/AF23),"",IF(AF22/AF23=0,"-",IF(AF22/AF23&gt;2,"+++",AF22/AF23-1)))</f>
        <v>0.52954548232159659</v>
      </c>
      <c r="AH22" s="416">
        <v>5436.9410000000007</v>
      </c>
      <c r="AI22" s="384">
        <f>IF(ISERROR(AH22/AH23),"",IF(AH22/AH23=0,"-",IF(AH22/AH23&gt;2,"+++",AH22/AH23-1)))</f>
        <v>0.3832442199252426</v>
      </c>
      <c r="AJ22" s="416"/>
      <c r="AK22" s="569"/>
      <c r="AL22" s="386"/>
      <c r="AM22" s="411"/>
      <c r="AN22" s="412" t="s">
        <v>101</v>
      </c>
      <c r="AO22" s="413" t="s">
        <v>102</v>
      </c>
      <c r="AP22" s="414" t="s">
        <v>103</v>
      </c>
      <c r="AQ22" s="415">
        <f t="shared" si="18"/>
        <v>2024</v>
      </c>
      <c r="AR22" s="416">
        <v>34.701999999999998</v>
      </c>
      <c r="AS22" s="387">
        <f>IF(ISERROR(AR22/AR23),"",IF(AR22/AR23=0,"-",IF(AR22/AR23&gt;2,"+++",AR22/AR23-1)))</f>
        <v>0.31143947696610086</v>
      </c>
      <c r="AT22" s="417">
        <v>0</v>
      </c>
      <c r="AU22" s="382" t="str">
        <f>IF(ISERROR(AT22/AT23),"",IF(AT22/AT23=0,"-",IF(AT22/AT23&gt;2,"+++",AT22/AT23-1)))</f>
        <v/>
      </c>
      <c r="AV22" s="417">
        <v>0</v>
      </c>
      <c r="AW22" s="382" t="str">
        <f>IF(ISERROR(AV22/AV23),"",IF(AV22/AV23=0,"-",IF(AV22/AV23&gt;2,"+++",AV22/AV23-1)))</f>
        <v/>
      </c>
      <c r="AX22" s="417">
        <v>0</v>
      </c>
      <c r="AY22" s="382" t="str">
        <f>IF(ISERROR(AX22/AX23),"",IF(AX22/AX23=0,"-",IF(AX22/AX23&gt;2,"+++",AX22/AX23-1)))</f>
        <v/>
      </c>
      <c r="AZ22" s="417">
        <v>0</v>
      </c>
      <c r="BA22" s="382" t="str">
        <f>IF(ISERROR(AZ22/AZ23),"",IF(AZ22/AZ23=0,"-",IF(AZ22/AZ23&gt;2,"+++",AZ22/AZ23-1)))</f>
        <v/>
      </c>
      <c r="BB22" s="417">
        <v>0</v>
      </c>
      <c r="BC22" s="382" t="str">
        <f>IF(ISERROR(BB22/BB23),"",IF(BB22/BB23=0,"-",IF(BB22/BB23&gt;2,"+++",BB22/BB23-1)))</f>
        <v/>
      </c>
      <c r="BD22" s="417">
        <v>0</v>
      </c>
      <c r="BE22" s="382" t="str">
        <f>IF(ISERROR(BD22/BD23),"",IF(BD22/BD23=0,"-",IF(BD22/BD23&gt;2,"+++",BD22/BD23-1)))</f>
        <v/>
      </c>
      <c r="BF22" s="417">
        <v>0</v>
      </c>
      <c r="BG22" s="382" t="str">
        <f>IF(ISERROR(BF22/BF23),"",IF(BF22/BF23=0,"-",IF(BF22/BF23&gt;2,"+++",BF22/BF23-1)))</f>
        <v/>
      </c>
      <c r="BH22" s="417">
        <v>0</v>
      </c>
      <c r="BI22" s="382" t="str">
        <f>IF(ISERROR(BH22/BH23),"",IF(BH22/BH23=0,"-",IF(BH22/BH23&gt;2,"+++",BH22/BH23-1)))</f>
        <v/>
      </c>
      <c r="BJ22" s="417">
        <v>0</v>
      </c>
      <c r="BK22" s="382" t="str">
        <f>IF(ISERROR(BJ22/BJ23),"",IF(BJ22/BJ23=0,"-",IF(BJ22/BJ23&gt;2,"+++",BJ22/BJ23-1)))</f>
        <v/>
      </c>
      <c r="BL22" s="417">
        <v>0</v>
      </c>
      <c r="BM22" s="382" t="str">
        <f t="shared" ref="BM22" si="29">IF(ISERROR(BL22/BL23),"",IF(BL22/BL23=0,"-",IF(BL22/BL23&gt;2,"+++",BL22/BL23-1)))</f>
        <v/>
      </c>
      <c r="BN22" s="416">
        <f t="shared" si="21"/>
        <v>0</v>
      </c>
      <c r="BO22" s="384" t="str">
        <f>IF(ISERROR(BN22/BN23),"",IF(BN22/BN23=0,"-",IF(BN22/BN23&gt;2,"+++",BN22/BN23-1)))</f>
        <v>-</v>
      </c>
      <c r="BP22" s="416">
        <v>34.701999999999998</v>
      </c>
      <c r="BQ22" s="384">
        <f>IF(ISERROR(BP22/BP23),"",IF(BP22/BP23=0,"-",IF(BP22/BP23&gt;2,"+++",BP22/BP23-1)))</f>
        <v>0.31025108552010572</v>
      </c>
      <c r="BR22" s="418"/>
      <c r="BS22" s="570"/>
      <c r="BT22" s="390"/>
      <c r="CI22" s="391" t="s">
        <v>8</v>
      </c>
      <c r="CJ22" s="392">
        <v>9</v>
      </c>
      <c r="CL22" s="393">
        <v>11</v>
      </c>
      <c r="CM22" s="363">
        <v>2020</v>
      </c>
      <c r="CN22" s="394" t="s">
        <v>104</v>
      </c>
    </row>
    <row r="23" spans="1:92" ht="17.100000000000001" hidden="1" customHeight="1" outlineLevel="1">
      <c r="A23" s="411"/>
      <c r="B23" s="420"/>
      <c r="C23" s="421"/>
      <c r="D23" s="422" t="s">
        <v>103</v>
      </c>
      <c r="E23" s="423">
        <f>E22-1</f>
        <v>2023</v>
      </c>
      <c r="F23" s="424">
        <v>19.007999999999999</v>
      </c>
      <c r="G23" s="439"/>
      <c r="H23" s="426">
        <v>0</v>
      </c>
      <c r="I23" s="439"/>
      <c r="J23" s="426">
        <v>2841.473</v>
      </c>
      <c r="K23" s="439"/>
      <c r="L23" s="426">
        <v>0</v>
      </c>
      <c r="M23" s="439"/>
      <c r="N23" s="426">
        <v>0</v>
      </c>
      <c r="O23" s="439"/>
      <c r="P23" s="426">
        <v>0</v>
      </c>
      <c r="Q23" s="439"/>
      <c r="R23" s="426">
        <v>0</v>
      </c>
      <c r="S23" s="439"/>
      <c r="T23" s="426">
        <v>0</v>
      </c>
      <c r="U23" s="439"/>
      <c r="V23" s="426">
        <v>0.17100000000000001</v>
      </c>
      <c r="W23" s="439"/>
      <c r="X23" s="426">
        <v>0</v>
      </c>
      <c r="Y23" s="439"/>
      <c r="Z23" s="426">
        <v>6.2210000000000001</v>
      </c>
      <c r="AA23" s="439"/>
      <c r="AB23" s="426">
        <v>0</v>
      </c>
      <c r="AC23" s="439"/>
      <c r="AD23" s="426"/>
      <c r="AE23" s="439"/>
      <c r="AF23" s="424">
        <f t="shared" si="26"/>
        <v>1063.6990000000003</v>
      </c>
      <c r="AG23" s="440"/>
      <c r="AH23" s="424">
        <v>3930.5720000000001</v>
      </c>
      <c r="AI23" s="440"/>
      <c r="AJ23" s="424"/>
      <c r="AK23" s="579"/>
      <c r="AL23" s="386"/>
      <c r="AM23" s="411"/>
      <c r="AN23" s="420"/>
      <c r="AO23" s="421"/>
      <c r="AP23" s="422" t="s">
        <v>103</v>
      </c>
      <c r="AQ23" s="423">
        <f t="shared" si="20"/>
        <v>2023</v>
      </c>
      <c r="AR23" s="424">
        <v>26.461000000000002</v>
      </c>
      <c r="AS23" s="441"/>
      <c r="AT23" s="426">
        <v>0</v>
      </c>
      <c r="AU23" s="439"/>
      <c r="AV23" s="426">
        <v>0</v>
      </c>
      <c r="AW23" s="439"/>
      <c r="AX23" s="426">
        <v>0</v>
      </c>
      <c r="AY23" s="439"/>
      <c r="AZ23" s="426">
        <v>0</v>
      </c>
      <c r="BA23" s="439"/>
      <c r="BB23" s="426">
        <v>0</v>
      </c>
      <c r="BC23" s="439"/>
      <c r="BD23" s="426">
        <v>0</v>
      </c>
      <c r="BE23" s="439"/>
      <c r="BF23" s="426">
        <v>0</v>
      </c>
      <c r="BG23" s="439"/>
      <c r="BH23" s="426">
        <v>0</v>
      </c>
      <c r="BI23" s="439"/>
      <c r="BJ23" s="426">
        <v>0</v>
      </c>
      <c r="BK23" s="439"/>
      <c r="BL23" s="426">
        <v>0</v>
      </c>
      <c r="BM23" s="439"/>
      <c r="BN23" s="424">
        <f t="shared" si="21"/>
        <v>2.3999999999997357E-2</v>
      </c>
      <c r="BO23" s="440"/>
      <c r="BP23" s="424">
        <v>26.484999999999999</v>
      </c>
      <c r="BQ23" s="440"/>
      <c r="BR23" s="429"/>
      <c r="BS23" s="580"/>
      <c r="BT23" s="390"/>
      <c r="CI23" s="394"/>
      <c r="CJ23" s="394"/>
      <c r="CL23" s="393">
        <v>12</v>
      </c>
      <c r="CN23" s="394" t="s">
        <v>105</v>
      </c>
    </row>
    <row r="24" spans="1:92" ht="17.100000000000001" hidden="1" customHeight="1" outlineLevel="1">
      <c r="A24" s="411"/>
      <c r="B24" s="412" t="s">
        <v>106</v>
      </c>
      <c r="C24" s="413" t="s">
        <v>107</v>
      </c>
      <c r="D24" s="414" t="s">
        <v>108</v>
      </c>
      <c r="E24" s="415">
        <f>$R$5</f>
        <v>2024</v>
      </c>
      <c r="F24" s="416">
        <v>380.48699999999997</v>
      </c>
      <c r="G24" s="382">
        <f>IF(ISERROR(F24/F25),"",IF(F24/F25=0,"-",IF(F24/F25&gt;2,"+++",F24/F25-1)))</f>
        <v>0.70345448196201654</v>
      </c>
      <c r="H24" s="417">
        <v>0</v>
      </c>
      <c r="I24" s="382" t="str">
        <f>IF(ISERROR(H24/H25),"",IF(H24/H25=0,"-",IF(H24/H25&gt;2,"+++",H24/H25-1)))</f>
        <v/>
      </c>
      <c r="J24" s="417">
        <v>48.480000000000004</v>
      </c>
      <c r="K24" s="382" t="str">
        <f>IF(ISERROR(J24/J25),"",IF(J24/J25=0,"-",IF(J24/J25&gt;2,"+++",J24/J25-1)))</f>
        <v>+++</v>
      </c>
      <c r="L24" s="417">
        <v>0</v>
      </c>
      <c r="M24" s="382" t="str">
        <f>IF(ISERROR(L24/L25),"",IF(L24/L25=0,"-",IF(L24/L25&gt;2,"+++",L24/L25-1)))</f>
        <v/>
      </c>
      <c r="N24" s="417">
        <v>0</v>
      </c>
      <c r="O24" s="382" t="str">
        <f>IF(ISERROR(N24/N25),"",IF(N24/N25=0,"-",IF(N24/N25&gt;2,"+++",N24/N25-1)))</f>
        <v/>
      </c>
      <c r="P24" s="417">
        <v>0</v>
      </c>
      <c r="Q24" s="382" t="str">
        <f>IF(ISERROR(P24/P25),"",IF(P24/P25=0,"-",IF(P24/P25&gt;2,"+++",P24/P25-1)))</f>
        <v/>
      </c>
      <c r="R24" s="417">
        <v>0</v>
      </c>
      <c r="S24" s="382" t="str">
        <f>IF(ISERROR(R24/R25),"",IF(R24/R25=0,"-",IF(R24/R25&gt;2,"+++",R24/R25-1)))</f>
        <v/>
      </c>
      <c r="T24" s="417">
        <v>0</v>
      </c>
      <c r="U24" s="382" t="str">
        <f>IF(ISERROR(T24/T25),"",IF(T24/T25=0,"-",IF(T24/T25&gt;2,"+++",T24/T25-1)))</f>
        <v/>
      </c>
      <c r="V24" s="417">
        <v>1.0880000000000001</v>
      </c>
      <c r="W24" s="382" t="str">
        <f>IF(ISERROR(V24/V25),"",IF(V24/V25=0,"-",IF(V24/V25&gt;2,"+++",V24/V25-1)))</f>
        <v/>
      </c>
      <c r="X24" s="417">
        <v>0</v>
      </c>
      <c r="Y24" s="382" t="str">
        <f>IF(ISERROR(X24/X25),"",IF(X24/X25=0,"-",IF(X24/X25&gt;2,"+++",X24/X25-1)))</f>
        <v/>
      </c>
      <c r="Z24" s="417">
        <v>12.81</v>
      </c>
      <c r="AA24" s="382">
        <f>IF(ISERROR(Z24/Z25),"",IF(Z24/Z25=0,"-",IF(Z24/Z25&gt;2,"+++",Z24/Z25-1)))</f>
        <v>0.36378153944426694</v>
      </c>
      <c r="AB24" s="417">
        <v>0</v>
      </c>
      <c r="AC24" s="382" t="str">
        <f>IF(ISERROR(AB24/AB25),"",IF(AB24/AB25=0,"-",IF(AB24/AB25&gt;2,"+++",AB24/AB25-1)))</f>
        <v/>
      </c>
      <c r="AD24" s="417"/>
      <c r="AE24" s="382"/>
      <c r="AF24" s="416">
        <f t="shared" si="26"/>
        <v>556.47500000000002</v>
      </c>
      <c r="AG24" s="384">
        <f>IF(ISERROR(AF24/AF25),"",IF(AF24/AF25=0,"-",IF(AF24/AF25&gt;2,"+++",AF24/AF25-1)))</f>
        <v>0.89724418442110188</v>
      </c>
      <c r="AH24" s="416">
        <v>999.33999999999992</v>
      </c>
      <c r="AI24" s="384">
        <f>IF(ISERROR(AH24/AH25),"",IF(AH24/AH25=0,"-",IF(AH24/AH25&gt;2,"+++",AH24/AH25-1)))</f>
        <v>0.85118841428060676</v>
      </c>
      <c r="AJ24" s="416"/>
      <c r="AK24" s="569"/>
      <c r="AL24" s="386"/>
      <c r="AM24" s="411"/>
      <c r="AN24" s="412" t="s">
        <v>106</v>
      </c>
      <c r="AO24" s="413" t="s">
        <v>107</v>
      </c>
      <c r="AP24" s="414" t="s">
        <v>108</v>
      </c>
      <c r="AQ24" s="415">
        <f t="shared" si="18"/>
        <v>2024</v>
      </c>
      <c r="AR24" s="416">
        <v>183.31200000000001</v>
      </c>
      <c r="AS24" s="387">
        <f>IF(ISERROR(AR24/AR25),"",IF(AR24/AR25=0,"-",IF(AR24/AR25&gt;2,"+++",AR24/AR25-1)))</f>
        <v>7.5011288932155029E-2</v>
      </c>
      <c r="AT24" s="417">
        <v>0</v>
      </c>
      <c r="AU24" s="382" t="str">
        <f>IF(ISERROR(AT24/AT25),"",IF(AT24/AT25=0,"-",IF(AT24/AT25&gt;2,"+++",AT24/AT25-1)))</f>
        <v/>
      </c>
      <c r="AV24" s="417">
        <v>0</v>
      </c>
      <c r="AW24" s="382" t="str">
        <f>IF(ISERROR(AV24/AV25),"",IF(AV24/AV25=0,"-",IF(AV24/AV25&gt;2,"+++",AV24/AV25-1)))</f>
        <v/>
      </c>
      <c r="AX24" s="417">
        <v>0</v>
      </c>
      <c r="AY24" s="382" t="str">
        <f>IF(ISERROR(AX24/AX25),"",IF(AX24/AX25=0,"-",IF(AX24/AX25&gt;2,"+++",AX24/AX25-1)))</f>
        <v/>
      </c>
      <c r="AZ24" s="417">
        <v>0</v>
      </c>
      <c r="BA24" s="382" t="str">
        <f>IF(ISERROR(AZ24/AZ25),"",IF(AZ24/AZ25=0,"-",IF(AZ24/AZ25&gt;2,"+++",AZ24/AZ25-1)))</f>
        <v/>
      </c>
      <c r="BB24" s="417">
        <v>0</v>
      </c>
      <c r="BC24" s="382" t="str">
        <f>IF(ISERROR(BB24/BB25),"",IF(BB24/BB25=0,"-",IF(BB24/BB25&gt;2,"+++",BB24/BB25-1)))</f>
        <v/>
      </c>
      <c r="BD24" s="417">
        <v>0</v>
      </c>
      <c r="BE24" s="382" t="str">
        <f>IF(ISERROR(BD24/BD25),"",IF(BD24/BD25=0,"-",IF(BD24/BD25&gt;2,"+++",BD24/BD25-1)))</f>
        <v/>
      </c>
      <c r="BF24" s="417">
        <v>0</v>
      </c>
      <c r="BG24" s="382" t="str">
        <f>IF(ISERROR(BF24/BF25),"",IF(BF24/BF25=0,"-",IF(BF24/BF25&gt;2,"+++",BF24/BF25-1)))</f>
        <v/>
      </c>
      <c r="BH24" s="417">
        <v>0</v>
      </c>
      <c r="BI24" s="382" t="str">
        <f>IF(ISERROR(BH24/BH25),"",IF(BH24/BH25=0,"-",IF(BH24/BH25&gt;2,"+++",BH24/BH25-1)))</f>
        <v/>
      </c>
      <c r="BJ24" s="417">
        <v>0</v>
      </c>
      <c r="BK24" s="382" t="str">
        <f>IF(ISERROR(BJ24/BJ25),"",IF(BJ24/BJ25=0,"-",IF(BJ24/BJ25&gt;2,"+++",BJ24/BJ25-1)))</f>
        <v/>
      </c>
      <c r="BL24" s="417">
        <v>0</v>
      </c>
      <c r="BM24" s="382" t="str">
        <f t="shared" ref="BM24" si="30">IF(ISERROR(BL24/BL25),"",IF(BL24/BL25=0,"-",IF(BL24/BL25&gt;2,"+++",BL24/BL25-1)))</f>
        <v/>
      </c>
      <c r="BN24" s="416">
        <f t="shared" si="21"/>
        <v>29.61099999999999</v>
      </c>
      <c r="BO24" s="384">
        <f>IF(ISERROR(BN24/BN25),"",IF(BN24/BN25=0,"-",IF(BN24/BN25&gt;2,"+++",BN24/BN25-1)))</f>
        <v>-0.42296749551796697</v>
      </c>
      <c r="BP24" s="416">
        <v>212.923</v>
      </c>
      <c r="BQ24" s="384">
        <f>IF(ISERROR(BP24/BP25),"",IF(BP24/BP25=0,"-",IF(BP24/BP25&gt;2,"+++",BP24/BP25-1)))</f>
        <v>-4.0182656635277203E-2</v>
      </c>
      <c r="BR24" s="418"/>
      <c r="BS24" s="570"/>
      <c r="BT24" s="390"/>
      <c r="CI24" s="394"/>
      <c r="CJ24" s="394"/>
    </row>
    <row r="25" spans="1:92" ht="17.100000000000001" hidden="1" customHeight="1" outlineLevel="1">
      <c r="A25" s="411"/>
      <c r="B25" s="420"/>
      <c r="C25" s="421"/>
      <c r="D25" s="422" t="s">
        <v>108</v>
      </c>
      <c r="E25" s="423">
        <f>E24-1</f>
        <v>2023</v>
      </c>
      <c r="F25" s="424">
        <v>223.36200000000002</v>
      </c>
      <c r="G25" s="439"/>
      <c r="H25" s="426">
        <v>0</v>
      </c>
      <c r="I25" s="439"/>
      <c r="J25" s="426">
        <v>13.775</v>
      </c>
      <c r="K25" s="439"/>
      <c r="L25" s="426">
        <v>0</v>
      </c>
      <c r="M25" s="439"/>
      <c r="N25" s="426">
        <v>0</v>
      </c>
      <c r="O25" s="439"/>
      <c r="P25" s="426">
        <v>0</v>
      </c>
      <c r="Q25" s="439"/>
      <c r="R25" s="426">
        <v>0</v>
      </c>
      <c r="S25" s="439"/>
      <c r="T25" s="426">
        <v>0</v>
      </c>
      <c r="U25" s="439"/>
      <c r="V25" s="426">
        <v>0</v>
      </c>
      <c r="W25" s="439"/>
      <c r="X25" s="426">
        <v>0</v>
      </c>
      <c r="Y25" s="439"/>
      <c r="Z25" s="426">
        <v>9.3930000000000007</v>
      </c>
      <c r="AA25" s="439"/>
      <c r="AB25" s="426">
        <v>0</v>
      </c>
      <c r="AC25" s="439"/>
      <c r="AD25" s="426"/>
      <c r="AE25" s="439"/>
      <c r="AF25" s="424">
        <f t="shared" si="26"/>
        <v>293.30699999999996</v>
      </c>
      <c r="AG25" s="440"/>
      <c r="AH25" s="424">
        <v>539.83699999999999</v>
      </c>
      <c r="AI25" s="440"/>
      <c r="AJ25" s="424"/>
      <c r="AK25" s="579"/>
      <c r="AL25" s="386"/>
      <c r="AM25" s="411"/>
      <c r="AN25" s="420"/>
      <c r="AO25" s="421"/>
      <c r="AP25" s="422" t="s">
        <v>108</v>
      </c>
      <c r="AQ25" s="423">
        <f t="shared" si="20"/>
        <v>2023</v>
      </c>
      <c r="AR25" s="424">
        <v>170.52100000000002</v>
      </c>
      <c r="AS25" s="441"/>
      <c r="AT25" s="426">
        <v>0</v>
      </c>
      <c r="AU25" s="439"/>
      <c r="AV25" s="426">
        <v>0</v>
      </c>
      <c r="AW25" s="439"/>
      <c r="AX25" s="426">
        <v>0</v>
      </c>
      <c r="AY25" s="439"/>
      <c r="AZ25" s="426">
        <v>0</v>
      </c>
      <c r="BA25" s="439"/>
      <c r="BB25" s="426">
        <v>0</v>
      </c>
      <c r="BC25" s="439"/>
      <c r="BD25" s="426">
        <v>0</v>
      </c>
      <c r="BE25" s="439"/>
      <c r="BF25" s="426">
        <v>0</v>
      </c>
      <c r="BG25" s="439"/>
      <c r="BH25" s="426">
        <v>0</v>
      </c>
      <c r="BI25" s="439"/>
      <c r="BJ25" s="426">
        <v>0</v>
      </c>
      <c r="BK25" s="439"/>
      <c r="BL25" s="426">
        <v>0</v>
      </c>
      <c r="BM25" s="439"/>
      <c r="BN25" s="424">
        <f t="shared" si="21"/>
        <v>51.315999999999974</v>
      </c>
      <c r="BO25" s="440"/>
      <c r="BP25" s="424">
        <v>221.83699999999999</v>
      </c>
      <c r="BQ25" s="440"/>
      <c r="BR25" s="429"/>
      <c r="BS25" s="580"/>
      <c r="BT25" s="390"/>
      <c r="CI25" s="394"/>
      <c r="CJ25" s="394"/>
    </row>
    <row r="26" spans="1:92" ht="17.100000000000001" hidden="1" customHeight="1" outlineLevel="1">
      <c r="A26" s="411"/>
      <c r="B26" s="412" t="s">
        <v>109</v>
      </c>
      <c r="C26" s="413" t="s">
        <v>110</v>
      </c>
      <c r="D26" s="414" t="s">
        <v>111</v>
      </c>
      <c r="E26" s="415">
        <f>$R$5</f>
        <v>2024</v>
      </c>
      <c r="F26" s="416">
        <v>810.51300000000003</v>
      </c>
      <c r="G26" s="382">
        <f>IF(ISERROR(F26/F27),"",IF(F26/F27=0,"-",IF(F26/F27&gt;2,"+++",F26/F27-1)))</f>
        <v>-2.9329235942864851E-2</v>
      </c>
      <c r="H26" s="417">
        <v>0</v>
      </c>
      <c r="I26" s="382" t="str">
        <f>IF(ISERROR(H26/H27),"",IF(H26/H27=0,"-",IF(H26/H27&gt;2,"+++",H26/H27-1)))</f>
        <v/>
      </c>
      <c r="J26" s="417">
        <v>539.03500000000008</v>
      </c>
      <c r="K26" s="382">
        <f>IF(ISERROR(J26/J27),"",IF(J26/J27=0,"-",IF(J26/J27&gt;2,"+++",J26/J27-1)))</f>
        <v>0.20028279409472516</v>
      </c>
      <c r="L26" s="417">
        <v>285.40300000000002</v>
      </c>
      <c r="M26" s="382">
        <f>IF(ISERROR(L26/L27),"",IF(L26/L27=0,"-",IF(L26/L27&gt;2,"+++",L26/L27-1)))</f>
        <v>-4.407139579516417E-2</v>
      </c>
      <c r="N26" s="417">
        <v>0</v>
      </c>
      <c r="O26" s="382" t="str">
        <f>IF(ISERROR(N26/N27),"",IF(N26/N27=0,"-",IF(N26/N27&gt;2,"+++",N26/N27-1)))</f>
        <v/>
      </c>
      <c r="P26" s="417">
        <v>0.60499999999999998</v>
      </c>
      <c r="Q26" s="382">
        <f>IF(ISERROR(P26/P27),"",IF(P26/P27=0,"-",IF(P26/P27&gt;2,"+++",P26/P27-1)))</f>
        <v>0.27100840336134446</v>
      </c>
      <c r="R26" s="417">
        <v>0</v>
      </c>
      <c r="S26" s="382" t="str">
        <f>IF(ISERROR(R26/R27),"",IF(R26/R27=0,"-",IF(R26/R27&gt;2,"+++",R26/R27-1)))</f>
        <v/>
      </c>
      <c r="T26" s="417">
        <v>5.2669999999999995</v>
      </c>
      <c r="U26" s="382" t="str">
        <f>IF(ISERROR(T26/T27),"",IF(T26/T27=0,"-",IF(T26/T27&gt;2,"+++",T26/T27-1)))</f>
        <v/>
      </c>
      <c r="V26" s="417">
        <v>2.665</v>
      </c>
      <c r="W26" s="382">
        <f>IF(ISERROR(V26/V27),"",IF(V26/V27=0,"-",IF(V26/V27&gt;2,"+++",V26/V27-1)))</f>
        <v>0.58536585365853666</v>
      </c>
      <c r="X26" s="417">
        <v>0</v>
      </c>
      <c r="Y26" s="382" t="str">
        <f>IF(ISERROR(X26/X27),"",IF(X26/X27=0,"-",IF(X26/X27&gt;2,"+++",X26/X27-1)))</f>
        <v/>
      </c>
      <c r="Z26" s="417">
        <v>23.389000000000003</v>
      </c>
      <c r="AA26" s="382">
        <f>IF(ISERROR(Z26/Z27),"",IF(Z26/Z27=0,"-",IF(Z26/Z27&gt;2,"+++",Z26/Z27-1)))</f>
        <v>-3.9347763584835826E-2</v>
      </c>
      <c r="AB26" s="417">
        <v>0</v>
      </c>
      <c r="AC26" s="382" t="str">
        <f>IF(ISERROR(AB26/AB27),"",IF(AB26/AB27=0,"-",IF(AB26/AB27&gt;2,"+++",AB26/AB27-1)))</f>
        <v/>
      </c>
      <c r="AD26" s="417"/>
      <c r="AE26" s="382"/>
      <c r="AF26" s="416">
        <f t="shared" si="26"/>
        <v>588.43099999999993</v>
      </c>
      <c r="AG26" s="384">
        <f>IF(ISERROR(AF26/AF27),"",IF(AF26/AF27=0,"-",IF(AF26/AF27&gt;2,"+++",AF26/AF27-1)))</f>
        <v>0.18356809683667796</v>
      </c>
      <c r="AH26" s="416">
        <v>2255.308</v>
      </c>
      <c r="AI26" s="384">
        <f>IF(ISERROR(AH26/AH27),"",IF(AH26/AH27=0,"-",IF(AH26/AH27&gt;2,"+++",AH26/AH27-1)))</f>
        <v>7.0731249925818807E-2</v>
      </c>
      <c r="AJ26" s="416"/>
      <c r="AK26" s="569"/>
      <c r="AL26" s="386"/>
      <c r="AM26" s="411"/>
      <c r="AN26" s="412" t="s">
        <v>109</v>
      </c>
      <c r="AO26" s="413" t="s">
        <v>110</v>
      </c>
      <c r="AP26" s="414" t="s">
        <v>111</v>
      </c>
      <c r="AQ26" s="415">
        <f t="shared" si="18"/>
        <v>2024</v>
      </c>
      <c r="AR26" s="416">
        <v>584.47900000000004</v>
      </c>
      <c r="AS26" s="387">
        <f>IF(ISERROR(AR26/AR27),"",IF(AR26/AR27=0,"-",IF(AR26/AR27&gt;2,"+++",AR26/AR27-1)))</f>
        <v>-1.7799556691554419E-2</v>
      </c>
      <c r="AT26" s="417">
        <v>0</v>
      </c>
      <c r="AU26" s="382" t="str">
        <f>IF(ISERROR(AT26/AT27),"",IF(AT26/AT27=0,"-",IF(AT26/AT27&gt;2,"+++",AT26/AT27-1)))</f>
        <v/>
      </c>
      <c r="AV26" s="417">
        <v>0</v>
      </c>
      <c r="AW26" s="382" t="str">
        <f>IF(ISERROR(AV26/AV27),"",IF(AV26/AV27=0,"-",IF(AV26/AV27&gt;2,"+++",AV26/AV27-1)))</f>
        <v/>
      </c>
      <c r="AX26" s="417">
        <v>0</v>
      </c>
      <c r="AY26" s="382" t="str">
        <f>IF(ISERROR(AX26/AX27),"",IF(AX26/AX27=0,"-",IF(AX26/AX27&gt;2,"+++",AX26/AX27-1)))</f>
        <v/>
      </c>
      <c r="AZ26" s="417">
        <v>158.31100000000001</v>
      </c>
      <c r="BA26" s="382">
        <f>IF(ISERROR(AZ26/AZ27),"",IF(AZ26/AZ27=0,"-",IF(AZ26/AZ27&gt;2,"+++",AZ26/AZ27-1)))</f>
        <v>-0.15212489623222558</v>
      </c>
      <c r="BB26" s="417">
        <v>60.853000000000002</v>
      </c>
      <c r="BC26" s="382">
        <f>IF(ISERROR(BB26/BB27),"",IF(BB26/BB27=0,"-",IF(BB26/BB27&gt;2,"+++",BB26/BB27-1)))</f>
        <v>0.33751675934677006</v>
      </c>
      <c r="BD26" s="417">
        <v>0</v>
      </c>
      <c r="BE26" s="382" t="str">
        <f>IF(ISERROR(BD26/BD27),"",IF(BD26/BD27=0,"-",IF(BD26/BD27&gt;2,"+++",BD26/BD27-1)))</f>
        <v/>
      </c>
      <c r="BF26" s="417">
        <v>0</v>
      </c>
      <c r="BG26" s="382" t="str">
        <f>IF(ISERROR(BF26/BF27),"",IF(BF26/BF27=0,"-",IF(BF26/BF27&gt;2,"+++",BF26/BF27-1)))</f>
        <v/>
      </c>
      <c r="BH26" s="417">
        <v>0</v>
      </c>
      <c r="BI26" s="382" t="str">
        <f>IF(ISERROR(BH26/BH27),"",IF(BH26/BH27=0,"-",IF(BH26/BH27&gt;2,"+++",BH26/BH27-1)))</f>
        <v/>
      </c>
      <c r="BJ26" s="417">
        <v>0</v>
      </c>
      <c r="BK26" s="382" t="str">
        <f>IF(ISERROR(BJ26/BJ27),"",IF(BJ26/BJ27=0,"-",IF(BJ26/BJ27&gt;2,"+++",BJ26/BJ27-1)))</f>
        <v/>
      </c>
      <c r="BL26" s="417">
        <v>0.879</v>
      </c>
      <c r="BM26" s="382">
        <f t="shared" ref="BM26" si="31">IF(ISERROR(BL26/BL27),"",IF(BL26/BL27=0,"-",IF(BL26/BL27&gt;2,"+++",BL26/BL27-1)))</f>
        <v>-0.51570247933884295</v>
      </c>
      <c r="BN26" s="416">
        <f t="shared" si="21"/>
        <v>15.548999999999864</v>
      </c>
      <c r="BO26" s="384">
        <f>IF(ISERROR(BN26/BN27),"",IF(BN26/BN27=0,"-",IF(BN26/BN27&gt;2,"+++",BN26/BN27-1)))</f>
        <v>-0.24106794221008288</v>
      </c>
      <c r="BP26" s="416">
        <v>820.07099999999991</v>
      </c>
      <c r="BQ26" s="384">
        <f>IF(ISERROR(BP26/BP27),"",IF(BP26/BP27=0,"-",IF(BP26/BP27&gt;2,"+++",BP26/BP27-1)))</f>
        <v>-3.4740450054497218E-2</v>
      </c>
      <c r="BR26" s="418"/>
      <c r="BS26" s="570"/>
      <c r="BT26" s="390"/>
      <c r="CI26" s="394"/>
      <c r="CJ26" s="394"/>
    </row>
    <row r="27" spans="1:92" ht="17.100000000000001" hidden="1" customHeight="1" outlineLevel="1">
      <c r="A27" s="411"/>
      <c r="B27" s="420"/>
      <c r="C27" s="421"/>
      <c r="D27" s="422" t="s">
        <v>111</v>
      </c>
      <c r="E27" s="423">
        <f>E26-1</f>
        <v>2023</v>
      </c>
      <c r="F27" s="424">
        <v>835.00300000000004</v>
      </c>
      <c r="G27" s="439"/>
      <c r="H27" s="426">
        <v>0</v>
      </c>
      <c r="I27" s="439"/>
      <c r="J27" s="426">
        <v>449.09</v>
      </c>
      <c r="K27" s="439"/>
      <c r="L27" s="426">
        <v>298.56100000000004</v>
      </c>
      <c r="M27" s="439"/>
      <c r="N27" s="426">
        <v>0</v>
      </c>
      <c r="O27" s="439"/>
      <c r="P27" s="426">
        <v>0.47599999999999998</v>
      </c>
      <c r="Q27" s="439"/>
      <c r="R27" s="426">
        <v>0</v>
      </c>
      <c r="S27" s="439"/>
      <c r="T27" s="426">
        <v>0</v>
      </c>
      <c r="U27" s="439"/>
      <c r="V27" s="426">
        <v>1.681</v>
      </c>
      <c r="W27" s="439"/>
      <c r="X27" s="426">
        <v>0</v>
      </c>
      <c r="Y27" s="439"/>
      <c r="Z27" s="426">
        <v>24.347000000000001</v>
      </c>
      <c r="AA27" s="439"/>
      <c r="AB27" s="426">
        <v>0</v>
      </c>
      <c r="AC27" s="439"/>
      <c r="AD27" s="426"/>
      <c r="AE27" s="439"/>
      <c r="AF27" s="424">
        <f t="shared" si="26"/>
        <v>497.16699999999935</v>
      </c>
      <c r="AG27" s="440"/>
      <c r="AH27" s="424">
        <v>2106.3249999999998</v>
      </c>
      <c r="AI27" s="440"/>
      <c r="AJ27" s="424"/>
      <c r="AK27" s="579"/>
      <c r="AL27" s="386"/>
      <c r="AM27" s="411"/>
      <c r="AN27" s="420"/>
      <c r="AO27" s="421"/>
      <c r="AP27" s="422" t="s">
        <v>111</v>
      </c>
      <c r="AQ27" s="423">
        <f t="shared" si="20"/>
        <v>2023</v>
      </c>
      <c r="AR27" s="424">
        <v>595.07100000000003</v>
      </c>
      <c r="AS27" s="441"/>
      <c r="AT27" s="426">
        <v>0</v>
      </c>
      <c r="AU27" s="439"/>
      <c r="AV27" s="426">
        <v>0</v>
      </c>
      <c r="AW27" s="439"/>
      <c r="AX27" s="426">
        <v>0</v>
      </c>
      <c r="AY27" s="439"/>
      <c r="AZ27" s="426">
        <v>186.715</v>
      </c>
      <c r="BA27" s="439"/>
      <c r="BB27" s="426">
        <v>45.497</v>
      </c>
      <c r="BC27" s="439"/>
      <c r="BD27" s="426">
        <v>0</v>
      </c>
      <c r="BE27" s="439"/>
      <c r="BF27" s="426">
        <v>0</v>
      </c>
      <c r="BG27" s="439"/>
      <c r="BH27" s="426">
        <v>0</v>
      </c>
      <c r="BI27" s="439"/>
      <c r="BJ27" s="426">
        <v>0</v>
      </c>
      <c r="BK27" s="439"/>
      <c r="BL27" s="426">
        <v>1.8149999999999999</v>
      </c>
      <c r="BM27" s="439"/>
      <c r="BN27" s="424">
        <f t="shared" si="21"/>
        <v>20.488000000000056</v>
      </c>
      <c r="BO27" s="440"/>
      <c r="BP27" s="424">
        <v>849.58600000000001</v>
      </c>
      <c r="BQ27" s="440"/>
      <c r="BR27" s="429"/>
      <c r="BS27" s="580"/>
      <c r="BT27" s="390"/>
      <c r="CI27" s="394"/>
      <c r="CJ27" s="394"/>
    </row>
    <row r="28" spans="1:92" ht="17.100000000000001" hidden="1" customHeight="1" outlineLevel="1">
      <c r="A28" s="411"/>
      <c r="B28" s="412" t="s">
        <v>112</v>
      </c>
      <c r="C28" s="413" t="s">
        <v>113</v>
      </c>
      <c r="D28" s="414" t="s">
        <v>114</v>
      </c>
      <c r="E28" s="415">
        <f>$R$5</f>
        <v>2024</v>
      </c>
      <c r="F28" s="416">
        <v>21103.277999999998</v>
      </c>
      <c r="G28" s="382">
        <f>IF(ISERROR(F28/F29),"",IF(F28/F29=0,"-",IF(F28/F29&gt;2,"+++",F28/F29-1)))</f>
        <v>3.789452862243059E-2</v>
      </c>
      <c r="H28" s="417">
        <v>1175.7470000000001</v>
      </c>
      <c r="I28" s="382" t="str">
        <f>IF(ISERROR(H28/H29),"",IF(H28/H29=0,"-",IF(H28/H29&gt;2,"+++",H28/H29-1)))</f>
        <v/>
      </c>
      <c r="J28" s="417">
        <v>145.61799999999999</v>
      </c>
      <c r="K28" s="382" t="str">
        <f>IF(ISERROR(J28/J29),"",IF(J28/J29=0,"-",IF(J28/J29&gt;2,"+++",J28/J29-1)))</f>
        <v>+++</v>
      </c>
      <c r="L28" s="417">
        <v>1115.9839999999999</v>
      </c>
      <c r="M28" s="382">
        <f>IF(ISERROR(L28/L29),"",IF(L28/L29=0,"-",IF(L28/L29&gt;2,"+++",L28/L29-1)))</f>
        <v>-0.29333215131520629</v>
      </c>
      <c r="N28" s="417">
        <v>2E-3</v>
      </c>
      <c r="O28" s="382">
        <f>IF(ISERROR(N28/N29),"",IF(N28/N29=0,"-",IF(N28/N29&gt;2,"+++",N28/N29-1)))</f>
        <v>-0.97435897435897434</v>
      </c>
      <c r="P28" s="417">
        <v>26.167000000000002</v>
      </c>
      <c r="Q28" s="382">
        <f>IF(ISERROR(P28/P29),"",IF(P28/P29=0,"-",IF(P28/P29&gt;2,"+++",P28/P29-1)))</f>
        <v>0.91910524385771919</v>
      </c>
      <c r="R28" s="417">
        <v>12.18</v>
      </c>
      <c r="S28" s="382">
        <f>IF(ISERROR(R28/R29),"",IF(R28/R29=0,"-",IF(R28/R29&gt;2,"+++",R28/R29-1)))</f>
        <v>0.2410841654778888</v>
      </c>
      <c r="T28" s="417">
        <v>10.205</v>
      </c>
      <c r="U28" s="382" t="str">
        <f>IF(ISERROR(T28/T29),"",IF(T28/T29=0,"-",IF(T28/T29&gt;2,"+++",T28/T29-1)))</f>
        <v>+++</v>
      </c>
      <c r="V28" s="417">
        <v>30.916999999999998</v>
      </c>
      <c r="W28" s="382" t="str">
        <f>IF(ISERROR(V28/V29),"",IF(V28/V29=0,"-",IF(V28/V29&gt;2,"+++",V28/V29-1)))</f>
        <v>+++</v>
      </c>
      <c r="X28" s="417">
        <v>0.69</v>
      </c>
      <c r="Y28" s="382" t="str">
        <f>IF(ISERROR(X28/X29),"",IF(X28/X29=0,"-",IF(X28/X29&gt;2,"+++",X28/X29-1)))</f>
        <v>+++</v>
      </c>
      <c r="Z28" s="417">
        <v>733.27299999999991</v>
      </c>
      <c r="AA28" s="382">
        <f>IF(ISERROR(Z28/Z29),"",IF(Z28/Z29=0,"-",IF(Z28/Z29&gt;2,"+++",Z28/Z29-1)))</f>
        <v>3.9709783670581311E-2</v>
      </c>
      <c r="AB28" s="417">
        <v>0</v>
      </c>
      <c r="AC28" s="382" t="str">
        <f>IF(ISERROR(AB28/AB29),"",IF(AB28/AB29=0,"-",IF(AB28/AB29&gt;2,"+++",AB28/AB29-1)))</f>
        <v/>
      </c>
      <c r="AD28" s="417"/>
      <c r="AE28" s="382"/>
      <c r="AF28" s="416">
        <f t="shared" si="26"/>
        <v>973.47099999999773</v>
      </c>
      <c r="AG28" s="384">
        <f>IF(ISERROR(AF28/AF29),"",IF(AF28/AF29=0,"-",IF(AF28/AF29&gt;2,"+++",AF28/AF29-1)))</f>
        <v>0.47991602157533597</v>
      </c>
      <c r="AH28" s="416">
        <v>25327.531999999999</v>
      </c>
      <c r="AI28" s="384">
        <f>IF(ISERROR(AH28/AH29),"",IF(AH28/AH29=0,"-",IF(AH28/AH29&gt;2,"+++",AH28/AH29-1)))</f>
        <v>8.5277811057731689E-2</v>
      </c>
      <c r="AJ28" s="416"/>
      <c r="AK28" s="569"/>
      <c r="AL28" s="386"/>
      <c r="AM28" s="411"/>
      <c r="AN28" s="412" t="s">
        <v>112</v>
      </c>
      <c r="AO28" s="413" t="s">
        <v>113</v>
      </c>
      <c r="AP28" s="414" t="s">
        <v>114</v>
      </c>
      <c r="AQ28" s="415">
        <f t="shared" si="18"/>
        <v>2024</v>
      </c>
      <c r="AR28" s="416">
        <v>5959.0120000000006</v>
      </c>
      <c r="AS28" s="387">
        <f>IF(ISERROR(AR28/AR29),"",IF(AR28/AR29=0,"-",IF(AR28/AR29&gt;2,"+++",AR28/AR29-1)))</f>
        <v>0.11969073373699013</v>
      </c>
      <c r="AT28" s="417">
        <v>2609.335</v>
      </c>
      <c r="AU28" s="382">
        <f>IF(ISERROR(AT28/AT29),"",IF(AT28/AT29=0,"-",IF(AT28/AT29&gt;2,"+++",AT28/AT29-1)))</f>
        <v>0.13976513980750971</v>
      </c>
      <c r="AV28" s="417">
        <v>7836.6720000000005</v>
      </c>
      <c r="AW28" s="382">
        <f>IF(ISERROR(AV28/AV29),"",IF(AV28/AV29=0,"-",IF(AV28/AV29&gt;2,"+++",AV28/AV29-1)))</f>
        <v>6.1575874221361016E-2</v>
      </c>
      <c r="AX28" s="417">
        <v>3718.27</v>
      </c>
      <c r="AY28" s="382">
        <f>IF(ISERROR(AX28/AX29),"",IF(AX28/AX29=0,"-",IF(AX28/AX29&gt;2,"+++",AX28/AX29-1)))</f>
        <v>-4.5222311210787347E-2</v>
      </c>
      <c r="AZ28" s="417">
        <v>1647.8969999999999</v>
      </c>
      <c r="BA28" s="382">
        <f>IF(ISERROR(AZ28/AZ29),"",IF(AZ28/AZ29=0,"-",IF(AZ28/AZ29&gt;2,"+++",AZ28/AZ29-1)))</f>
        <v>-7.3576560921489231E-2</v>
      </c>
      <c r="BB28" s="417">
        <v>817.76099999999997</v>
      </c>
      <c r="BC28" s="382">
        <f>IF(ISERROR(BB28/BB29),"",IF(BB28/BB29=0,"-",IF(BB28/BB29&gt;2,"+++",BB28/BB29-1)))</f>
        <v>3.7250457576361029E-2</v>
      </c>
      <c r="BD28" s="417">
        <v>535.05700000000002</v>
      </c>
      <c r="BE28" s="382" t="str">
        <f>IF(ISERROR(BD28/BD29),"",IF(BD28/BD29=0,"-",IF(BD28/BD29&gt;2,"+++",BD28/BD29-1)))</f>
        <v>+++</v>
      </c>
      <c r="BF28" s="417">
        <v>111.762</v>
      </c>
      <c r="BG28" s="382">
        <f>IF(ISERROR(BF28/BF29),"",IF(BF28/BF29=0,"-",IF(BF28/BF29&gt;2,"+++",BF28/BF29-1)))</f>
        <v>-0.43020433966881477</v>
      </c>
      <c r="BH28" s="417">
        <v>0</v>
      </c>
      <c r="BI28" s="382" t="str">
        <f>IF(ISERROR(BH28/BH29),"",IF(BH28/BH29=0,"-",IF(BH28/BH29&gt;2,"+++",BH28/BH29-1)))</f>
        <v/>
      </c>
      <c r="BJ28" s="417">
        <v>4.2379999999999995</v>
      </c>
      <c r="BK28" s="382" t="str">
        <f>IF(ISERROR(BJ28/BJ29),"",IF(BJ28/BJ29=0,"-",IF(BJ28/BJ29&gt;2,"+++",BJ28/BJ29-1)))</f>
        <v>+++</v>
      </c>
      <c r="BL28" s="417">
        <v>182.50800000000001</v>
      </c>
      <c r="BM28" s="382">
        <f t="shared" ref="BM28" si="32">IF(ISERROR(BL28/BL29),"",IF(BL28/BL29=0,"-",IF(BL28/BL29&gt;2,"+++",BL28/BL29-1)))</f>
        <v>0.21442877770606117</v>
      </c>
      <c r="BN28" s="416">
        <f t="shared" si="21"/>
        <v>251.18599999999788</v>
      </c>
      <c r="BO28" s="384">
        <f>IF(ISERROR(BN28/BN29),"",IF(BN28/BN29=0,"-",IF(BN28/BN29&gt;2,"+++",BN28/BN29-1)))</f>
        <v>1.9903850838861814E-2</v>
      </c>
      <c r="BP28" s="416">
        <v>23673.698</v>
      </c>
      <c r="BQ28" s="384">
        <f>IF(ISERROR(BP28/BP29),"",IF(BP28/BP29=0,"-",IF(BP28/BP29&gt;2,"+++",BP28/BP29-1)))</f>
        <v>7.010836058926051E-2</v>
      </c>
      <c r="BR28" s="418"/>
      <c r="BS28" s="570"/>
      <c r="BT28" s="390"/>
      <c r="CI28" s="394"/>
      <c r="CJ28" s="394"/>
    </row>
    <row r="29" spans="1:92" ht="17.100000000000001" hidden="1" customHeight="1" outlineLevel="1" thickBot="1">
      <c r="A29" s="443"/>
      <c r="B29" s="420"/>
      <c r="C29" s="421"/>
      <c r="D29" s="422" t="s">
        <v>114</v>
      </c>
      <c r="E29" s="423">
        <f>E28-1</f>
        <v>2023</v>
      </c>
      <c r="F29" s="444">
        <v>20332.777000000002</v>
      </c>
      <c r="G29" s="395"/>
      <c r="H29" s="445">
        <v>0</v>
      </c>
      <c r="I29" s="395"/>
      <c r="J29" s="445">
        <v>27.317999999999998</v>
      </c>
      <c r="K29" s="395"/>
      <c r="L29" s="445">
        <v>1579.22</v>
      </c>
      <c r="M29" s="395"/>
      <c r="N29" s="445">
        <v>7.8E-2</v>
      </c>
      <c r="O29" s="395"/>
      <c r="P29" s="445">
        <v>13.635</v>
      </c>
      <c r="Q29" s="395"/>
      <c r="R29" s="445">
        <v>9.8140000000000001</v>
      </c>
      <c r="S29" s="395"/>
      <c r="T29" s="445">
        <v>4.7780000000000005</v>
      </c>
      <c r="U29" s="395"/>
      <c r="V29" s="445">
        <v>6.665</v>
      </c>
      <c r="W29" s="395"/>
      <c r="X29" s="445">
        <v>3.2000000000000001E-2</v>
      </c>
      <c r="Y29" s="395"/>
      <c r="Z29" s="445">
        <v>705.26700000000005</v>
      </c>
      <c r="AA29" s="395"/>
      <c r="AB29" s="445">
        <v>0</v>
      </c>
      <c r="AC29" s="395"/>
      <c r="AD29" s="445"/>
      <c r="AE29" s="395"/>
      <c r="AF29" s="444">
        <f t="shared" si="26"/>
        <v>657.78800000000047</v>
      </c>
      <c r="AG29" s="396"/>
      <c r="AH29" s="444">
        <v>23337.371999999999</v>
      </c>
      <c r="AI29" s="396"/>
      <c r="AJ29" s="444"/>
      <c r="AK29" s="571"/>
      <c r="AL29" s="386"/>
      <c r="AM29" s="443"/>
      <c r="AN29" s="420"/>
      <c r="AO29" s="421"/>
      <c r="AP29" s="422" t="s">
        <v>114</v>
      </c>
      <c r="AQ29" s="423">
        <f t="shared" si="20"/>
        <v>2023</v>
      </c>
      <c r="AR29" s="444">
        <v>5322.0159999999996</v>
      </c>
      <c r="AS29" s="397"/>
      <c r="AT29" s="445">
        <v>2289.3620000000001</v>
      </c>
      <c r="AU29" s="395"/>
      <c r="AV29" s="445">
        <v>7382.1120000000001</v>
      </c>
      <c r="AW29" s="395"/>
      <c r="AX29" s="445">
        <v>3894.3829999999998</v>
      </c>
      <c r="AY29" s="395"/>
      <c r="AZ29" s="445">
        <v>1778.7730000000001</v>
      </c>
      <c r="BA29" s="395"/>
      <c r="BB29" s="445">
        <v>788.39300000000003</v>
      </c>
      <c r="BC29" s="395"/>
      <c r="BD29" s="445">
        <v>74.338999999999999</v>
      </c>
      <c r="BE29" s="395"/>
      <c r="BF29" s="445">
        <v>196.14400000000001</v>
      </c>
      <c r="BG29" s="395"/>
      <c r="BH29" s="445">
        <v>0</v>
      </c>
      <c r="BI29" s="395"/>
      <c r="BJ29" s="445">
        <v>0.622</v>
      </c>
      <c r="BK29" s="395"/>
      <c r="BL29" s="445">
        <v>150.28300000000002</v>
      </c>
      <c r="BM29" s="395"/>
      <c r="BN29" s="444">
        <f t="shared" si="21"/>
        <v>246.28399999999965</v>
      </c>
      <c r="BO29" s="396"/>
      <c r="BP29" s="444">
        <v>22122.710999999999</v>
      </c>
      <c r="BQ29" s="396"/>
      <c r="BR29" s="446"/>
      <c r="BS29" s="572"/>
      <c r="BT29" s="390"/>
      <c r="CI29" s="394"/>
      <c r="CJ29" s="394"/>
    </row>
    <row r="30" spans="1:92" ht="17.100000000000001" customHeight="1" collapsed="1">
      <c r="A30" s="447" t="s">
        <v>115</v>
      </c>
      <c r="B30" s="399" t="s">
        <v>116</v>
      </c>
      <c r="C30" s="399"/>
      <c r="D30" s="400"/>
      <c r="E30" s="401">
        <f>$R$5</f>
        <v>2024</v>
      </c>
      <c r="F30" s="402">
        <f>F32+F34+F36+F38+F40+F42+F44+F46</f>
        <v>11456.59</v>
      </c>
      <c r="G30" s="403">
        <f>IF(ISERROR(F30/F31),"",IF(F30/F31=0,"-",IF(F30/F31&gt;2,"+++",F30/F31-1)))</f>
        <v>-9.7821053957854232E-2</v>
      </c>
      <c r="H30" s="404">
        <f>H32+H34+H36+H38+H40+H42+H44+H46</f>
        <v>175.28900000000002</v>
      </c>
      <c r="I30" s="403" t="str">
        <f>IF(ISERROR(H30/H31),"",IF(H30/H31=0,"-",IF(H30/H31&gt;2,"+++",H30/H31-1)))</f>
        <v>+++</v>
      </c>
      <c r="J30" s="404">
        <f>J32+J34+J36+J38+J40+J42+J44+J46</f>
        <v>430.94399999999996</v>
      </c>
      <c r="K30" s="403" t="str">
        <f>IF(ISERROR(J30/J31),"",IF(J30/J31=0,"-",IF(J30/J31&gt;2,"+++",J30/J31-1)))</f>
        <v>+++</v>
      </c>
      <c r="L30" s="404">
        <f>L32+L34+L36+L38+L40+L42+L44+L46</f>
        <v>713.03899999999999</v>
      </c>
      <c r="M30" s="403">
        <f>IF(ISERROR(L30/L31),"",IF(L30/L31=0,"-",IF(L30/L31&gt;2,"+++",L30/L31-1)))</f>
        <v>-0.25771419707911414</v>
      </c>
      <c r="N30" s="404">
        <f>N32+N34+N36+N38+N40+N42+N44+N46</f>
        <v>769.27200000000005</v>
      </c>
      <c r="O30" s="403">
        <f>IF(ISERROR(N30/N31),"",IF(N30/N31=0,"-",IF(N30/N31&gt;2,"+++",N30/N31-1)))</f>
        <v>-0.10945748207968287</v>
      </c>
      <c r="P30" s="404">
        <f>P32+P34+P36+P38+P40+P42+P44+P46</f>
        <v>56.730000000000004</v>
      </c>
      <c r="Q30" s="403" t="str">
        <f>IF(ISERROR(P30/P31),"",IF(P30/P31=0,"-",IF(P30/P31&gt;2,"+++",P30/P31-1)))</f>
        <v>+++</v>
      </c>
      <c r="R30" s="404">
        <f>R32+R34+R36+R38+R40+R42+R44+R46</f>
        <v>38.442</v>
      </c>
      <c r="S30" s="403">
        <f>IF(ISERROR(R30/R31),"",IF(R30/R31=0,"-",IF(R30/R31&gt;2,"+++",R30/R31-1)))</f>
        <v>-0.5325348087797166</v>
      </c>
      <c r="T30" s="404">
        <f>T32+T34+T36+T38+T40+T42+T44+T46</f>
        <v>58.451999999999998</v>
      </c>
      <c r="U30" s="403">
        <f>IF(ISERROR(T30/T31),"",IF(T30/T31=0,"-",IF(T30/T31&gt;2,"+++",T30/T31-1)))</f>
        <v>-0.21539886441428746</v>
      </c>
      <c r="V30" s="404">
        <f>V32+V34+V36+V38+V40+V42+V44+V46</f>
        <v>1153.7849999999999</v>
      </c>
      <c r="W30" s="403">
        <f>IF(ISERROR(V30/V31),"",IF(V30/V31=0,"-",IF(V30/V31&gt;2,"+++",V30/V31-1)))</f>
        <v>0.49828003319165814</v>
      </c>
      <c r="X30" s="404">
        <f>X32+X34+X36+X38+X40+X42+X44+X46</f>
        <v>2110.4290000000001</v>
      </c>
      <c r="Y30" s="403">
        <f>IF(ISERROR(X30/X31),"",IF(X30/X31=0,"-",IF(X30/X31&gt;2,"+++",X30/X31-1)))</f>
        <v>0.65400992360967969</v>
      </c>
      <c r="Z30" s="404">
        <f>Z32+Z34+Z36+Z38+Z40+Z42+Z44+Z46</f>
        <v>48.863</v>
      </c>
      <c r="AA30" s="403">
        <f>IF(ISERROR(Z30/Z31),"",IF(Z30/Z31=0,"-",IF(Z30/Z31&gt;2,"+++",Z30/Z31-1)))</f>
        <v>-0.88887524362481896</v>
      </c>
      <c r="AB30" s="404">
        <f>AB32+AB34+AB36+AB38+AB40+AB42+AB44+AB46</f>
        <v>0</v>
      </c>
      <c r="AC30" s="403" t="str">
        <f>IF(ISERROR(AB30/AB31),"",IF(AB30/AB31=0,"-",IF(AB30/AB31&gt;2,"+++",AB30/AB31-1)))</f>
        <v/>
      </c>
      <c r="AD30" s="404"/>
      <c r="AE30" s="403"/>
      <c r="AF30" s="402">
        <f t="shared" si="26"/>
        <v>7840.4069999999956</v>
      </c>
      <c r="AG30" s="405">
        <f>IF(ISERROR(AF30/AF31),"",IF(AF30/AF31=0,"-",IF(AF30/AF31&gt;2,"+++",AF30/AF31-1)))</f>
        <v>0.35346023320773612</v>
      </c>
      <c r="AH30" s="402">
        <f>AH32+AH34+AH36+AH38+AH40+AH42+AH44+AH46</f>
        <v>24852.241999999998</v>
      </c>
      <c r="AI30" s="405">
        <f>IF(ISERROR(AH30/AH31),"",IF(AH30/AH31=0,"-",IF(AH30/AH31&gt;2,"+++",AH30/AH31-1)))</f>
        <v>7.1438265545791912E-2</v>
      </c>
      <c r="AJ30" s="402"/>
      <c r="AK30" s="569"/>
      <c r="AL30" s="386"/>
      <c r="AM30" s="447" t="s">
        <v>115</v>
      </c>
      <c r="AN30" s="399" t="s">
        <v>116</v>
      </c>
      <c r="AO30" s="399"/>
      <c r="AP30" s="400"/>
      <c r="AQ30" s="401">
        <f t="shared" si="18"/>
        <v>2024</v>
      </c>
      <c r="AR30" s="402">
        <f>AR32+AR34+AR36+AR38+AR40+AR42+AR44+AR46</f>
        <v>2286.4189999999999</v>
      </c>
      <c r="AS30" s="406">
        <f>IF(ISERROR(AR30/AR31),"",IF(AR30/AR31=0,"-",IF(AR30/AR31&gt;2,"+++",AR30/AR31-1)))</f>
        <v>-9.4250415653365116E-2</v>
      </c>
      <c r="AT30" s="404">
        <f>AT32+AT34+AT36+AT38+AT40+AT42+AT44+AT46</f>
        <v>6055.0969999999998</v>
      </c>
      <c r="AU30" s="403">
        <f>IF(ISERROR(AT30/AT31),"",IF(AT30/AT31=0,"-",IF(AT30/AT31&gt;2,"+++",AT30/AT31-1)))</f>
        <v>-0.13643101713247774</v>
      </c>
      <c r="AV30" s="404">
        <f>AV32+AV34+AV36+AV38+AV40+AV42+AV44+AV46</f>
        <v>565.601</v>
      </c>
      <c r="AW30" s="403">
        <f>IF(ISERROR(AV30/AV31),"",IF(AV30/AV31=0,"-",IF(AV30/AV31&gt;2,"+++",AV30/AV31-1)))</f>
        <v>-0.10730897377014514</v>
      </c>
      <c r="AX30" s="404">
        <f>AX32+AX34+AX36+AX38+AX40+AX42+AX44+AX46</f>
        <v>2116.0839999999998</v>
      </c>
      <c r="AY30" s="403">
        <f>IF(ISERROR(AX30/AX31),"",IF(AX30/AX31=0,"-",IF(AX30/AX31&gt;2,"+++",AX30/AX31-1)))</f>
        <v>0.87375003431234943</v>
      </c>
      <c r="AZ30" s="404">
        <f>AZ32+AZ34+AZ36+AZ38+AZ40+AZ42+AZ44+AZ46</f>
        <v>113.74100000000001</v>
      </c>
      <c r="BA30" s="403" t="str">
        <f>IF(ISERROR(AZ30/AZ31),"",IF(AZ30/AZ31=0,"-",IF(AZ30/AZ31&gt;2,"+++",AZ30/AZ31-1)))</f>
        <v>+++</v>
      </c>
      <c r="BB30" s="404">
        <f>BB32+BB34+BB36+BB38+BB40+BB42+BB44+BB46</f>
        <v>33.81</v>
      </c>
      <c r="BC30" s="403">
        <f>IF(ISERROR(BB30/BB31),"",IF(BB30/BB31=0,"-",IF(BB30/BB31&gt;2,"+++",BB30/BB31-1)))</f>
        <v>9.1948454607111652E-2</v>
      </c>
      <c r="BD30" s="404">
        <f>BD32+BD34+BD36+BD38+BD40+BD42+BD44+BD46</f>
        <v>250.36799999999999</v>
      </c>
      <c r="BE30" s="403">
        <f>IF(ISERROR(BD30/BD31),"",IF(BD30/BD31=0,"-",IF(BD30/BD31&gt;2,"+++",BD30/BD31-1)))</f>
        <v>-0.59476559275534735</v>
      </c>
      <c r="BF30" s="404">
        <f>BF32+BF34+BF36+BF38+BF40+BF42+BF44+BF46</f>
        <v>511.649</v>
      </c>
      <c r="BG30" s="403">
        <f>IF(ISERROR(BF30/BF31),"",IF(BF30/BF31=0,"-",IF(BF30/BF31&gt;2,"+++",BF30/BF31-1)))</f>
        <v>0.67520340509126631</v>
      </c>
      <c r="BH30" s="404">
        <f>BH32+BH34+BH36+BH38+BH40+BH42+BH44+BH46</f>
        <v>569.20600000000002</v>
      </c>
      <c r="BI30" s="403" t="str">
        <f>IF(ISERROR(BH30/BH31),"",IF(BH30/BH31=0,"-",IF(BH30/BH31&gt;2,"+++",BH30/BH31-1)))</f>
        <v>+++</v>
      </c>
      <c r="BJ30" s="404">
        <f>BJ32+BJ34+BJ36+BJ38+BJ40+BJ42+BJ44+BJ46</f>
        <v>5.08</v>
      </c>
      <c r="BK30" s="403">
        <f>IF(ISERROR(BJ30/BJ31),"",IF(BJ30/BJ31=0,"-",IF(BJ30/BJ31&gt;2,"+++",BJ30/BJ31-1)))</f>
        <v>-0.47357512953367875</v>
      </c>
      <c r="BL30" s="404">
        <f t="shared" ref="BL30:BL31" si="33">BL32+BL34+BL36+BL38+BL40+BL42+BL44+BL46</f>
        <v>278.49400000000003</v>
      </c>
      <c r="BM30" s="403">
        <f t="shared" ref="BM30" si="34">IF(ISERROR(BL30/BL31),"",IF(BL30/BL31=0,"-",IF(BL30/BL31&gt;2,"+++",BL30/BL31-1)))</f>
        <v>0.182971637803236</v>
      </c>
      <c r="BN30" s="402">
        <f t="shared" si="21"/>
        <v>38.878000000000611</v>
      </c>
      <c r="BO30" s="405">
        <f>IF(ISERROR(BN30/BN31),"",IF(BN30/BN31=0,"-",IF(BN30/BN31&gt;2,"+++",BN30/BN31-1)))</f>
        <v>-0.20420027019282616</v>
      </c>
      <c r="BP30" s="402">
        <f>BP32+BP34+BP36+BP38+BP40+BP42+BP44+BP46</f>
        <v>12824.427</v>
      </c>
      <c r="BQ30" s="405">
        <f>IF(ISERROR(BP30/BP31),"",IF(BP30/BP31=0,"-",IF(BP30/BP31&gt;2,"+++",BP30/BP31-1)))</f>
        <v>1.9496992289873338E-2</v>
      </c>
      <c r="BR30" s="407"/>
      <c r="BS30" s="570"/>
      <c r="BT30" s="390"/>
      <c r="CI30" s="394"/>
      <c r="CJ30" s="394"/>
    </row>
    <row r="31" spans="1:92" ht="17.100000000000001" customHeight="1" thickBot="1">
      <c r="A31" s="448"/>
      <c r="B31" s="408"/>
      <c r="C31" s="408"/>
      <c r="D31" s="367"/>
      <c r="E31" s="368">
        <f>E30-1</f>
        <v>2023</v>
      </c>
      <c r="F31" s="369">
        <f>F33+F35+F37+F39+F41+F43+F45+F47</f>
        <v>12698.8</v>
      </c>
      <c r="G31" s="395"/>
      <c r="H31" s="371">
        <f>H33+H35+H37+H39+H41+H43+H45+H47</f>
        <v>31.913999999999998</v>
      </c>
      <c r="I31" s="395"/>
      <c r="J31" s="371">
        <f>J33+J35+J37+J39+J41+J43+J45+J47</f>
        <v>202.63800000000001</v>
      </c>
      <c r="K31" s="395"/>
      <c r="L31" s="371">
        <f>L33+L35+L37+L39+L41+L43+L45+L47</f>
        <v>960.59899999999993</v>
      </c>
      <c r="M31" s="395"/>
      <c r="N31" s="371">
        <f>N33+N35+N37+N39+N41+N43+N45+N47</f>
        <v>863.82400000000007</v>
      </c>
      <c r="O31" s="395"/>
      <c r="P31" s="371">
        <f>P33+P35+P37+P39+P41+P43+P45+P47</f>
        <v>2.113</v>
      </c>
      <c r="Q31" s="395"/>
      <c r="R31" s="371">
        <f>R33+R35+R37+R39+R41+R43+R45+R47</f>
        <v>82.234999999999999</v>
      </c>
      <c r="S31" s="395"/>
      <c r="T31" s="371">
        <f>T33+T35+T37+T39+T41+T43+T45+T47</f>
        <v>74.498999999999995</v>
      </c>
      <c r="U31" s="395"/>
      <c r="V31" s="371">
        <f>V33+V35+V37+V39+V41+V43+V45+V47</f>
        <v>770.07300000000009</v>
      </c>
      <c r="W31" s="395"/>
      <c r="X31" s="371">
        <f>X33+X35+X37+X39+X41+X43+X45+X47</f>
        <v>1275.9470000000001</v>
      </c>
      <c r="Y31" s="395"/>
      <c r="Z31" s="371">
        <f>Z33+Z35+Z37+Z39+Z41+Z43+Z45+Z47</f>
        <v>439.71299999999997</v>
      </c>
      <c r="AA31" s="395"/>
      <c r="AB31" s="371">
        <f>AB33+AB35+AB37+AB39+AB41+AB43+AB45+AB47</f>
        <v>0</v>
      </c>
      <c r="AC31" s="395"/>
      <c r="AD31" s="371"/>
      <c r="AE31" s="395"/>
      <c r="AF31" s="369">
        <f t="shared" si="26"/>
        <v>5792.8609999999971</v>
      </c>
      <c r="AG31" s="396"/>
      <c r="AH31" s="369">
        <f>AH33+AH35+AH37+AH39+AH41+AH43+AH45+AH47</f>
        <v>23195.215999999997</v>
      </c>
      <c r="AI31" s="396"/>
      <c r="AJ31" s="369"/>
      <c r="AK31" s="571"/>
      <c r="AL31" s="386"/>
      <c r="AM31" s="448"/>
      <c r="AN31" s="408"/>
      <c r="AO31" s="408"/>
      <c r="AP31" s="367"/>
      <c r="AQ31" s="368">
        <f t="shared" si="20"/>
        <v>2023</v>
      </c>
      <c r="AR31" s="369">
        <f>AR33+AR35+AR37+AR39+AR41+AR43+AR45+AR47</f>
        <v>2524.3389999999999</v>
      </c>
      <c r="AS31" s="397"/>
      <c r="AT31" s="371">
        <f>AT33+AT35+AT37+AT39+AT41+AT43+AT45+AT47</f>
        <v>7011.7119999999995</v>
      </c>
      <c r="AU31" s="395"/>
      <c r="AV31" s="371">
        <f>AV33+AV35+AV37+AV39+AV41+AV43+AV45+AV47</f>
        <v>633.59100000000001</v>
      </c>
      <c r="AW31" s="395"/>
      <c r="AX31" s="371">
        <f>AX33+AX35+AX37+AX39+AX41+AX43+AX45+AX47</f>
        <v>1129.3309999999999</v>
      </c>
      <c r="AY31" s="395"/>
      <c r="AZ31" s="371">
        <f>AZ33+AZ35+AZ37+AZ39+AZ41+AZ43+AZ45+AZ47</f>
        <v>8.4939999999999998</v>
      </c>
      <c r="BA31" s="395"/>
      <c r="BB31" s="371">
        <f>BB33+BB35+BB37+BB39+BB41+BB43+BB45+BB47</f>
        <v>30.963000000000001</v>
      </c>
      <c r="BC31" s="395"/>
      <c r="BD31" s="371">
        <f>BD33+BD35+BD37+BD39+BD41+BD43+BD45+BD47</f>
        <v>617.83500000000004</v>
      </c>
      <c r="BE31" s="395"/>
      <c r="BF31" s="371">
        <f>BF33+BF35+BF37+BF39+BF41+BF43+BF45+BF47</f>
        <v>305.42500000000001</v>
      </c>
      <c r="BG31" s="395"/>
      <c r="BH31" s="371">
        <f>BH33+BH35+BH37+BH39+BH41+BH43+BH45+BH47</f>
        <v>23.558</v>
      </c>
      <c r="BI31" s="395"/>
      <c r="BJ31" s="371">
        <f>BJ33+BJ35+BJ37+BJ39+BJ41+BJ43+BJ45+BJ47</f>
        <v>9.65</v>
      </c>
      <c r="BK31" s="395"/>
      <c r="BL31" s="371">
        <f t="shared" si="33"/>
        <v>235.41900000000001</v>
      </c>
      <c r="BM31" s="395"/>
      <c r="BN31" s="369">
        <f t="shared" si="21"/>
        <v>48.854000000001179</v>
      </c>
      <c r="BO31" s="396"/>
      <c r="BP31" s="369">
        <f>BP33+BP35+BP37+BP39+BP41+BP43+BP45+BP47</f>
        <v>12579.171</v>
      </c>
      <c r="BQ31" s="396"/>
      <c r="BR31" s="374"/>
      <c r="BS31" s="572"/>
      <c r="BT31" s="390"/>
      <c r="CI31" s="394"/>
      <c r="CJ31" s="394"/>
    </row>
    <row r="32" spans="1:92" ht="17.100000000000001" hidden="1" customHeight="1" outlineLevel="1">
      <c r="A32" s="411"/>
      <c r="B32" s="412" t="s">
        <v>88</v>
      </c>
      <c r="C32" s="413" t="s">
        <v>89</v>
      </c>
      <c r="D32" s="414" t="s">
        <v>117</v>
      </c>
      <c r="E32" s="415">
        <f>$R$5</f>
        <v>2024</v>
      </c>
      <c r="F32" s="416">
        <v>3.6999999999999998E-2</v>
      </c>
      <c r="G32" s="382">
        <f>IF(ISERROR(F32/F33),"",IF(F32/F33=0,"-",IF(F32/F33&gt;2,"+++",F32/F33-1)))</f>
        <v>-0.87108013937282236</v>
      </c>
      <c r="H32" s="417">
        <v>0</v>
      </c>
      <c r="I32" s="382" t="str">
        <f>IF(ISERROR(H32/H33),"",IF(H32/H33=0,"-",IF(H32/H33&gt;2,"+++",H32/H33-1)))</f>
        <v/>
      </c>
      <c r="J32" s="417">
        <v>0</v>
      </c>
      <c r="K32" s="382" t="str">
        <f>IF(ISERROR(J32/J33),"",IF(J32/J33=0,"-",IF(J32/J33&gt;2,"+++",J32/J33-1)))</f>
        <v/>
      </c>
      <c r="L32" s="417">
        <v>0</v>
      </c>
      <c r="M32" s="382" t="str">
        <f>IF(ISERROR(L32/L33),"",IF(L32/L33=0,"-",IF(L32/L33&gt;2,"+++",L32/L33-1)))</f>
        <v/>
      </c>
      <c r="N32" s="417">
        <v>0</v>
      </c>
      <c r="O32" s="382" t="str">
        <f>IF(ISERROR(N32/N33),"",IF(N32/N33=0,"-",IF(N32/N33&gt;2,"+++",N32/N33-1)))</f>
        <v/>
      </c>
      <c r="P32" s="417">
        <v>0</v>
      </c>
      <c r="Q32" s="382" t="str">
        <f>IF(ISERROR(P32/P33),"",IF(P32/P33=0,"-",IF(P32/P33&gt;2,"+++",P32/P33-1)))</f>
        <v/>
      </c>
      <c r="R32" s="417">
        <v>0</v>
      </c>
      <c r="S32" s="382" t="str">
        <f>IF(ISERROR(R32/R33),"",IF(R32/R33=0,"-",IF(R32/R33&gt;2,"+++",R32/R33-1)))</f>
        <v/>
      </c>
      <c r="T32" s="417">
        <v>0.24</v>
      </c>
      <c r="U32" s="382">
        <f>IF(ISERROR(T32/T33),"",IF(T32/T33=0,"-",IF(T32/T33&gt;2,"+++",T32/T33-1)))</f>
        <v>-0.32773109243697474</v>
      </c>
      <c r="V32" s="417">
        <v>0</v>
      </c>
      <c r="W32" s="382" t="str">
        <f>IF(ISERROR(V32/V33),"",IF(V32/V33=0,"-",IF(V32/V33&gt;2,"+++",V32/V33-1)))</f>
        <v/>
      </c>
      <c r="X32" s="417">
        <v>0</v>
      </c>
      <c r="Y32" s="382" t="str">
        <f>IF(ISERROR(X32/X33),"",IF(X32/X33=0,"-",IF(X32/X33&gt;2,"+++",X32/X33-1)))</f>
        <v/>
      </c>
      <c r="Z32" s="417">
        <v>18.564</v>
      </c>
      <c r="AA32" s="382" t="str">
        <f>IF(ISERROR(Z32/Z33),"",IF(Z32/Z33=0,"-",IF(Z32/Z33&gt;2,"+++",Z32/Z33-1)))</f>
        <v/>
      </c>
      <c r="AB32" s="417">
        <v>0</v>
      </c>
      <c r="AC32" s="382" t="str">
        <f>IF(ISERROR(AB32/AB33),"",IF(AB32/AB33=0,"-",IF(AB32/AB33&gt;2,"+++",AB32/AB33-1)))</f>
        <v/>
      </c>
      <c r="AD32" s="417"/>
      <c r="AE32" s="382"/>
      <c r="AF32" s="416">
        <f t="shared" si="26"/>
        <v>1.2719999999999996</v>
      </c>
      <c r="AG32" s="384">
        <f>IF(ISERROR(AF32/AF33),"",IF(AF32/AF33=0,"-",IF(AF32/AF33&gt;2,"+++",AF32/AF33-1)))</f>
        <v>-0.85790884718498661</v>
      </c>
      <c r="AH32" s="416">
        <v>20.113</v>
      </c>
      <c r="AI32" s="384" t="str">
        <f>IF(ISERROR(AH32/AH33),"",IF(AH32/AH33=0,"-",IF(AH32/AH33&gt;2,"+++",AH32/AH33-1)))</f>
        <v>+++</v>
      </c>
      <c r="AJ32" s="416"/>
      <c r="AK32" s="569"/>
      <c r="AL32" s="386"/>
      <c r="AM32" s="411"/>
      <c r="AN32" s="412" t="s">
        <v>88</v>
      </c>
      <c r="AO32" s="413" t="s">
        <v>89</v>
      </c>
      <c r="AP32" s="414" t="s">
        <v>117</v>
      </c>
      <c r="AQ32" s="415">
        <f t="shared" si="18"/>
        <v>2024</v>
      </c>
      <c r="AR32" s="416">
        <v>3.548</v>
      </c>
      <c r="AS32" s="387" t="str">
        <f>IF(ISERROR(AR32/AR33),"",IF(AR32/AR33=0,"-",IF(AR32/AR33&gt;2,"+++",AR32/AR33-1)))</f>
        <v/>
      </c>
      <c r="AT32" s="417">
        <v>0</v>
      </c>
      <c r="AU32" s="382" t="str">
        <f>IF(ISERROR(AT32/AT33),"",IF(AT32/AT33=0,"-",IF(AT32/AT33&gt;2,"+++",AT32/AT33-1)))</f>
        <v/>
      </c>
      <c r="AV32" s="417">
        <v>0</v>
      </c>
      <c r="AW32" s="382" t="str">
        <f>IF(ISERROR(AV32/AV33),"",IF(AV32/AV33=0,"-",IF(AV32/AV33&gt;2,"+++",AV32/AV33-1)))</f>
        <v/>
      </c>
      <c r="AX32" s="417">
        <v>0</v>
      </c>
      <c r="AY32" s="382" t="str">
        <f>IF(ISERROR(AX32/AX33),"",IF(AX32/AX33=0,"-",IF(AX32/AX33&gt;2,"+++",AX32/AX33-1)))</f>
        <v/>
      </c>
      <c r="AZ32" s="417">
        <v>0</v>
      </c>
      <c r="BA32" s="382" t="str">
        <f>IF(ISERROR(AZ32/AZ33),"",IF(AZ32/AZ33=0,"-",IF(AZ32/AZ33&gt;2,"+++",AZ32/AZ33-1)))</f>
        <v/>
      </c>
      <c r="BB32" s="417">
        <v>0</v>
      </c>
      <c r="BC32" s="382" t="str">
        <f>IF(ISERROR(BB32/BB33),"",IF(BB32/BB33=0,"-",IF(BB32/BB33&gt;2,"+++",BB32/BB33-1)))</f>
        <v/>
      </c>
      <c r="BD32" s="417">
        <v>0</v>
      </c>
      <c r="BE32" s="382" t="str">
        <f>IF(ISERROR(BD32/BD33),"",IF(BD32/BD33=0,"-",IF(BD32/BD33&gt;2,"+++",BD32/BD33-1)))</f>
        <v/>
      </c>
      <c r="BF32" s="417">
        <v>0</v>
      </c>
      <c r="BG32" s="382" t="str">
        <f>IF(ISERROR(BF32/BF33),"",IF(BF32/BF33=0,"-",IF(BF32/BF33&gt;2,"+++",BF32/BF33-1)))</f>
        <v/>
      </c>
      <c r="BH32" s="417">
        <v>0</v>
      </c>
      <c r="BI32" s="382" t="str">
        <f>IF(ISERROR(BH32/BH33),"",IF(BH32/BH33=0,"-",IF(BH32/BH33&gt;2,"+++",BH32/BH33-1)))</f>
        <v/>
      </c>
      <c r="BJ32" s="417">
        <v>0</v>
      </c>
      <c r="BK32" s="382" t="str">
        <f>IF(ISERROR(BJ32/BJ33),"",IF(BJ32/BJ33=0,"-",IF(BJ32/BJ33&gt;2,"+++",BJ32/BJ33-1)))</f>
        <v/>
      </c>
      <c r="BL32" s="417">
        <v>0</v>
      </c>
      <c r="BM32" s="382" t="str">
        <f t="shared" ref="BM32" si="35">IF(ISERROR(BL32/BL33),"",IF(BL32/BL33=0,"-",IF(BL32/BL33&gt;2,"+++",BL32/BL33-1)))</f>
        <v/>
      </c>
      <c r="BN32" s="416">
        <f t="shared" si="21"/>
        <v>0</v>
      </c>
      <c r="BO32" s="384" t="str">
        <f>IF(ISERROR(BN32/BN33),"",IF(BN32/BN33=0,"-",IF(BN32/BN33&gt;2,"+++",BN32/BN33-1)))</f>
        <v/>
      </c>
      <c r="BP32" s="416">
        <v>3.548</v>
      </c>
      <c r="BQ32" s="384" t="str">
        <f>IF(ISERROR(BP32/BP33),"",IF(BP32/BP33=0,"-",IF(BP32/BP33&gt;2,"+++",BP32/BP33-1)))</f>
        <v/>
      </c>
      <c r="BR32" s="418"/>
      <c r="BS32" s="570"/>
      <c r="BT32" s="390"/>
      <c r="CI32" s="394"/>
      <c r="CJ32" s="394"/>
    </row>
    <row r="33" spans="1:94" ht="17.100000000000001" hidden="1" customHeight="1" outlineLevel="1">
      <c r="A33" s="411"/>
      <c r="B33" s="420"/>
      <c r="C33" s="421"/>
      <c r="D33" s="449" t="s">
        <v>117</v>
      </c>
      <c r="E33" s="423">
        <f>E32-1</f>
        <v>2023</v>
      </c>
      <c r="F33" s="424">
        <v>0.28700000000000003</v>
      </c>
      <c r="G33" s="439"/>
      <c r="H33" s="426">
        <v>0</v>
      </c>
      <c r="I33" s="439"/>
      <c r="J33" s="426">
        <v>0</v>
      </c>
      <c r="K33" s="439"/>
      <c r="L33" s="426">
        <v>0</v>
      </c>
      <c r="M33" s="439"/>
      <c r="N33" s="426">
        <v>0</v>
      </c>
      <c r="O33" s="439"/>
      <c r="P33" s="426">
        <v>0</v>
      </c>
      <c r="Q33" s="439"/>
      <c r="R33" s="426">
        <v>0</v>
      </c>
      <c r="S33" s="439"/>
      <c r="T33" s="426">
        <v>0.35699999999999998</v>
      </c>
      <c r="U33" s="439"/>
      <c r="V33" s="426">
        <v>0</v>
      </c>
      <c r="W33" s="439"/>
      <c r="X33" s="426">
        <v>0</v>
      </c>
      <c r="Y33" s="439"/>
      <c r="Z33" s="426">
        <v>0</v>
      </c>
      <c r="AA33" s="439"/>
      <c r="AB33" s="426">
        <v>0</v>
      </c>
      <c r="AC33" s="439"/>
      <c r="AD33" s="426"/>
      <c r="AE33" s="439"/>
      <c r="AF33" s="424">
        <f t="shared" si="26"/>
        <v>8.952</v>
      </c>
      <c r="AG33" s="440"/>
      <c r="AH33" s="424">
        <v>9.5960000000000001</v>
      </c>
      <c r="AI33" s="440"/>
      <c r="AJ33" s="424"/>
      <c r="AK33" s="579"/>
      <c r="AL33" s="386"/>
      <c r="AM33" s="411"/>
      <c r="AN33" s="420"/>
      <c r="AO33" s="421"/>
      <c r="AP33" s="449" t="s">
        <v>117</v>
      </c>
      <c r="AQ33" s="423">
        <f t="shared" si="20"/>
        <v>2023</v>
      </c>
      <c r="AR33" s="424">
        <v>0</v>
      </c>
      <c r="AS33" s="441"/>
      <c r="AT33" s="426">
        <v>0</v>
      </c>
      <c r="AU33" s="439"/>
      <c r="AV33" s="426">
        <v>0</v>
      </c>
      <c r="AW33" s="439"/>
      <c r="AX33" s="426">
        <v>0</v>
      </c>
      <c r="AY33" s="439"/>
      <c r="AZ33" s="426">
        <v>0</v>
      </c>
      <c r="BA33" s="439"/>
      <c r="BB33" s="426">
        <v>0</v>
      </c>
      <c r="BC33" s="439"/>
      <c r="BD33" s="426">
        <v>0</v>
      </c>
      <c r="BE33" s="439"/>
      <c r="BF33" s="426">
        <v>0</v>
      </c>
      <c r="BG33" s="439"/>
      <c r="BH33" s="426">
        <v>0</v>
      </c>
      <c r="BI33" s="439"/>
      <c r="BJ33" s="426">
        <v>0</v>
      </c>
      <c r="BK33" s="439"/>
      <c r="BL33" s="426">
        <v>0</v>
      </c>
      <c r="BM33" s="439"/>
      <c r="BN33" s="424">
        <f t="shared" si="21"/>
        <v>0</v>
      </c>
      <c r="BO33" s="440"/>
      <c r="BP33" s="424">
        <v>0</v>
      </c>
      <c r="BQ33" s="440"/>
      <c r="BR33" s="429"/>
      <c r="BS33" s="580"/>
      <c r="BT33" s="390"/>
      <c r="CI33" s="394"/>
      <c r="CJ33" s="394"/>
    </row>
    <row r="34" spans="1:94" ht="17.100000000000001" hidden="1" customHeight="1" outlineLevel="1">
      <c r="A34" s="411"/>
      <c r="B34" s="412" t="s">
        <v>118</v>
      </c>
      <c r="C34" s="413" t="s">
        <v>95</v>
      </c>
      <c r="D34" s="414" t="s">
        <v>119</v>
      </c>
      <c r="E34" s="415">
        <f>$R$5</f>
        <v>2024</v>
      </c>
      <c r="F34" s="416">
        <v>0</v>
      </c>
      <c r="G34" s="382" t="str">
        <f>IF(ISERROR(F34/F35),"",IF(F34/F35=0,"-",IF(F34/F35&gt;2,"+++",F34/F35-1)))</f>
        <v>-</v>
      </c>
      <c r="H34" s="417">
        <v>0</v>
      </c>
      <c r="I34" s="382" t="str">
        <f>IF(ISERROR(H34/H35),"",IF(H34/H35=0,"-",IF(H34/H35&gt;2,"+++",H34/H35-1)))</f>
        <v/>
      </c>
      <c r="J34" s="417">
        <v>0</v>
      </c>
      <c r="K34" s="382" t="str">
        <f>IF(ISERROR(J34/J35),"",IF(J34/J35=0,"-",IF(J34/J35&gt;2,"+++",J34/J35-1)))</f>
        <v/>
      </c>
      <c r="L34" s="417">
        <v>0</v>
      </c>
      <c r="M34" s="382" t="str">
        <f>IF(ISERROR(L34/L35),"",IF(L34/L35=0,"-",IF(L34/L35&gt;2,"+++",L34/L35-1)))</f>
        <v/>
      </c>
      <c r="N34" s="417">
        <v>0</v>
      </c>
      <c r="O34" s="382" t="str">
        <f>IF(ISERROR(N34/N35),"",IF(N34/N35=0,"-",IF(N34/N35&gt;2,"+++",N34/N35-1)))</f>
        <v/>
      </c>
      <c r="P34" s="417">
        <v>0</v>
      </c>
      <c r="Q34" s="382" t="str">
        <f>IF(ISERROR(P34/P35),"",IF(P34/P35=0,"-",IF(P34/P35&gt;2,"+++",P34/P35-1)))</f>
        <v/>
      </c>
      <c r="R34" s="417">
        <v>0</v>
      </c>
      <c r="S34" s="382" t="str">
        <f>IF(ISERROR(R34/R35),"",IF(R34/R35=0,"-",IF(R34/R35&gt;2,"+++",R34/R35-1)))</f>
        <v/>
      </c>
      <c r="T34" s="417">
        <v>1.915</v>
      </c>
      <c r="U34" s="382" t="str">
        <f>IF(ISERROR(T34/T35),"",IF(T34/T35=0,"-",IF(T34/T35&gt;2,"+++",T34/T35-1)))</f>
        <v>+++</v>
      </c>
      <c r="V34" s="417">
        <v>0</v>
      </c>
      <c r="W34" s="382" t="str">
        <f>IF(ISERROR(V34/V35),"",IF(V34/V35=0,"-",IF(V34/V35&gt;2,"+++",V34/V35-1)))</f>
        <v/>
      </c>
      <c r="X34" s="417">
        <v>0</v>
      </c>
      <c r="Y34" s="382" t="str">
        <f>IF(ISERROR(X34/X35),"",IF(X34/X35=0,"-",IF(X34/X35&gt;2,"+++",X34/X35-1)))</f>
        <v>-</v>
      </c>
      <c r="Z34" s="417">
        <v>4.5999999999999999E-2</v>
      </c>
      <c r="AA34" s="382" t="str">
        <f>IF(ISERROR(Z34/Z35),"",IF(Z34/Z35=0,"-",IF(Z34/Z35&gt;2,"+++",Z34/Z35-1)))</f>
        <v/>
      </c>
      <c r="AB34" s="417">
        <v>0</v>
      </c>
      <c r="AC34" s="382" t="str">
        <f>IF(ISERROR(AB34/AB35),"",IF(AB34/AB35=0,"-",IF(AB34/AB35&gt;2,"+++",AB34/AB35-1)))</f>
        <v/>
      </c>
      <c r="AD34" s="417"/>
      <c r="AE34" s="382"/>
      <c r="AF34" s="416">
        <f t="shared" si="26"/>
        <v>8.036999999999999</v>
      </c>
      <c r="AG34" s="384">
        <f>IF(ISERROR(AF34/AF35),"",IF(AF34/AF35=0,"-",IF(AF34/AF35&gt;2,"+++",AF34/AF35-1)))</f>
        <v>-0.91473040931949834</v>
      </c>
      <c r="AH34" s="416">
        <v>9.9979999999999993</v>
      </c>
      <c r="AI34" s="384">
        <f>IF(ISERROR(AH34/AH35),"",IF(AH34/AH35=0,"-",IF(AH34/AH35&gt;2,"+++",AH34/AH35-1)))</f>
        <v>-0.90286980006606177</v>
      </c>
      <c r="AJ34" s="416"/>
      <c r="AK34" s="569"/>
      <c r="AL34" s="386"/>
      <c r="AM34" s="411"/>
      <c r="AN34" s="412" t="s">
        <v>118</v>
      </c>
      <c r="AO34" s="413" t="s">
        <v>95</v>
      </c>
      <c r="AP34" s="414" t="s">
        <v>119</v>
      </c>
      <c r="AQ34" s="415">
        <f t="shared" si="18"/>
        <v>2024</v>
      </c>
      <c r="AR34" s="416">
        <v>0</v>
      </c>
      <c r="AS34" s="387" t="str">
        <f>IF(ISERROR(AR34/AR35),"",IF(AR34/AR35=0,"-",IF(AR34/AR35&gt;2,"+++",AR34/AR35-1)))</f>
        <v/>
      </c>
      <c r="AT34" s="417">
        <v>0</v>
      </c>
      <c r="AU34" s="382" t="str">
        <f>IF(ISERROR(AT34/AT35),"",IF(AT34/AT35=0,"-",IF(AT34/AT35&gt;2,"+++",AT34/AT35-1)))</f>
        <v/>
      </c>
      <c r="AV34" s="417">
        <v>0</v>
      </c>
      <c r="AW34" s="382" t="str">
        <f>IF(ISERROR(AV34/AV35),"",IF(AV34/AV35=0,"-",IF(AV34/AV35&gt;2,"+++",AV34/AV35-1)))</f>
        <v/>
      </c>
      <c r="AX34" s="417">
        <v>0</v>
      </c>
      <c r="AY34" s="382" t="str">
        <f>IF(ISERROR(AX34/AX35),"",IF(AX34/AX35=0,"-",IF(AX34/AX35&gt;2,"+++",AX34/AX35-1)))</f>
        <v/>
      </c>
      <c r="AZ34" s="417">
        <v>0</v>
      </c>
      <c r="BA34" s="382" t="str">
        <f>IF(ISERROR(AZ34/AZ35),"",IF(AZ34/AZ35=0,"-",IF(AZ34/AZ35&gt;2,"+++",AZ34/AZ35-1)))</f>
        <v/>
      </c>
      <c r="BB34" s="417">
        <v>0</v>
      </c>
      <c r="BC34" s="382" t="str">
        <f>IF(ISERROR(BB34/BB35),"",IF(BB34/BB35=0,"-",IF(BB34/BB35&gt;2,"+++",BB34/BB35-1)))</f>
        <v/>
      </c>
      <c r="BD34" s="417">
        <v>0</v>
      </c>
      <c r="BE34" s="382" t="str">
        <f>IF(ISERROR(BD34/BD35),"",IF(BD34/BD35=0,"-",IF(BD34/BD35&gt;2,"+++",BD34/BD35-1)))</f>
        <v/>
      </c>
      <c r="BF34" s="417">
        <v>0</v>
      </c>
      <c r="BG34" s="382" t="str">
        <f>IF(ISERROR(BF34/BF35),"",IF(BF34/BF35=0,"-",IF(BF34/BF35&gt;2,"+++",BF34/BF35-1)))</f>
        <v/>
      </c>
      <c r="BH34" s="417">
        <v>0</v>
      </c>
      <c r="BI34" s="382" t="str">
        <f>IF(ISERROR(BH34/BH35),"",IF(BH34/BH35=0,"-",IF(BH34/BH35&gt;2,"+++",BH34/BH35-1)))</f>
        <v/>
      </c>
      <c r="BJ34" s="417">
        <v>0</v>
      </c>
      <c r="BK34" s="382" t="str">
        <f>IF(ISERROR(BJ34/BJ35),"",IF(BJ34/BJ35=0,"-",IF(BJ34/BJ35&gt;2,"+++",BJ34/BJ35-1)))</f>
        <v/>
      </c>
      <c r="BL34" s="417">
        <v>0</v>
      </c>
      <c r="BM34" s="382" t="str">
        <f t="shared" ref="BM34" si="36">IF(ISERROR(BL34/BL35),"",IF(BL34/BL35=0,"-",IF(BL34/BL35&gt;2,"+++",BL34/BL35-1)))</f>
        <v/>
      </c>
      <c r="BN34" s="416">
        <f t="shared" si="21"/>
        <v>0</v>
      </c>
      <c r="BO34" s="384" t="str">
        <f>IF(ISERROR(BN34/BN35),"",IF(BN34/BN35=0,"-",IF(BN34/BN35&gt;2,"+++",BN34/BN35-1)))</f>
        <v>-</v>
      </c>
      <c r="BP34" s="416">
        <v>0</v>
      </c>
      <c r="BQ34" s="384" t="str">
        <f>IF(ISERROR(BP34/BP35),"",IF(BP34/BP35=0,"-",IF(BP34/BP35&gt;2,"+++",BP34/BP35-1)))</f>
        <v>-</v>
      </c>
      <c r="BR34" s="418"/>
      <c r="BS34" s="570"/>
      <c r="BT34" s="390"/>
      <c r="CI34" s="394"/>
      <c r="CJ34" s="394"/>
    </row>
    <row r="35" spans="1:94" ht="17.100000000000001" hidden="1" customHeight="1" outlineLevel="1">
      <c r="A35" s="411"/>
      <c r="B35" s="420"/>
      <c r="C35" s="421"/>
      <c r="D35" s="422" t="s">
        <v>119</v>
      </c>
      <c r="E35" s="423">
        <f>E34-1</f>
        <v>2023</v>
      </c>
      <c r="F35" s="424">
        <v>8.9999999999999993E-3</v>
      </c>
      <c r="G35" s="439"/>
      <c r="H35" s="426">
        <v>0</v>
      </c>
      <c r="I35" s="439"/>
      <c r="J35" s="426">
        <v>0</v>
      </c>
      <c r="K35" s="439"/>
      <c r="L35" s="426">
        <v>0</v>
      </c>
      <c r="M35" s="439"/>
      <c r="N35" s="426">
        <v>0</v>
      </c>
      <c r="O35" s="439"/>
      <c r="P35" s="426">
        <v>0</v>
      </c>
      <c r="Q35" s="439"/>
      <c r="R35" s="426">
        <v>0</v>
      </c>
      <c r="S35" s="439"/>
      <c r="T35" s="426">
        <v>0.94300000000000006</v>
      </c>
      <c r="U35" s="439"/>
      <c r="V35" s="426">
        <v>0</v>
      </c>
      <c r="W35" s="439"/>
      <c r="X35" s="426">
        <v>7.7279999999999998</v>
      </c>
      <c r="Y35" s="439"/>
      <c r="Z35" s="426">
        <v>0</v>
      </c>
      <c r="AA35" s="439"/>
      <c r="AB35" s="426">
        <v>0</v>
      </c>
      <c r="AC35" s="439"/>
      <c r="AD35" s="426"/>
      <c r="AE35" s="439"/>
      <c r="AF35" s="424">
        <f t="shared" si="26"/>
        <v>94.254000000000005</v>
      </c>
      <c r="AG35" s="440"/>
      <c r="AH35" s="424">
        <v>102.934</v>
      </c>
      <c r="AI35" s="440"/>
      <c r="AJ35" s="424"/>
      <c r="AK35" s="579"/>
      <c r="AL35" s="386"/>
      <c r="AM35" s="411"/>
      <c r="AN35" s="420"/>
      <c r="AO35" s="421"/>
      <c r="AP35" s="422" t="s">
        <v>119</v>
      </c>
      <c r="AQ35" s="423">
        <f t="shared" si="20"/>
        <v>2023</v>
      </c>
      <c r="AR35" s="424">
        <v>0</v>
      </c>
      <c r="AS35" s="441"/>
      <c r="AT35" s="426">
        <v>0</v>
      </c>
      <c r="AU35" s="439"/>
      <c r="AV35" s="426">
        <v>0</v>
      </c>
      <c r="AW35" s="439"/>
      <c r="AX35" s="426">
        <v>0</v>
      </c>
      <c r="AY35" s="439"/>
      <c r="AZ35" s="426">
        <v>0</v>
      </c>
      <c r="BA35" s="439"/>
      <c r="BB35" s="426">
        <v>0</v>
      </c>
      <c r="BC35" s="439"/>
      <c r="BD35" s="426">
        <v>0</v>
      </c>
      <c r="BE35" s="439"/>
      <c r="BF35" s="426">
        <v>0</v>
      </c>
      <c r="BG35" s="439"/>
      <c r="BH35" s="426">
        <v>0</v>
      </c>
      <c r="BI35" s="439"/>
      <c r="BJ35" s="426">
        <v>0</v>
      </c>
      <c r="BK35" s="439"/>
      <c r="BL35" s="426">
        <v>0</v>
      </c>
      <c r="BM35" s="439"/>
      <c r="BN35" s="424">
        <f t="shared" si="21"/>
        <v>4.2000000000000003E-2</v>
      </c>
      <c r="BO35" s="440"/>
      <c r="BP35" s="424">
        <v>4.2000000000000003E-2</v>
      </c>
      <c r="BQ35" s="440"/>
      <c r="BR35" s="429"/>
      <c r="BS35" s="580"/>
      <c r="BT35" s="390"/>
      <c r="CI35" s="394"/>
      <c r="CJ35" s="394"/>
    </row>
    <row r="36" spans="1:94" ht="17.100000000000001" hidden="1" customHeight="1" outlineLevel="1">
      <c r="A36" s="411"/>
      <c r="B36" s="412" t="s">
        <v>101</v>
      </c>
      <c r="C36" s="413" t="s">
        <v>102</v>
      </c>
      <c r="D36" s="450" t="s">
        <v>120</v>
      </c>
      <c r="E36" s="415">
        <f>$R$5</f>
        <v>2024</v>
      </c>
      <c r="F36" s="416">
        <v>27.323</v>
      </c>
      <c r="G36" s="382" t="str">
        <f>IF(ISERROR(F36/F37),"",IF(F36/F37=0,"-",IF(F36/F37&gt;2,"+++",F36/F37-1)))</f>
        <v>+++</v>
      </c>
      <c r="H36" s="417">
        <v>0</v>
      </c>
      <c r="I36" s="382" t="str">
        <f>IF(ISERROR(H36/H37),"",IF(H36/H37=0,"-",IF(H36/H37&gt;2,"+++",H36/H37-1)))</f>
        <v/>
      </c>
      <c r="J36" s="417">
        <v>0</v>
      </c>
      <c r="K36" s="382" t="str">
        <f>IF(ISERROR(J36/J37),"",IF(J36/J37=0,"-",IF(J36/J37&gt;2,"+++",J36/J37-1)))</f>
        <v/>
      </c>
      <c r="L36" s="417">
        <v>0</v>
      </c>
      <c r="M36" s="382" t="str">
        <f>IF(ISERROR(L36/L37),"",IF(L36/L37=0,"-",IF(L36/L37&gt;2,"+++",L36/L37-1)))</f>
        <v/>
      </c>
      <c r="N36" s="417">
        <v>22</v>
      </c>
      <c r="O36" s="382">
        <f>IF(ISERROR(N36/N37),"",IF(N36/N37=0,"-",IF(N36/N37&gt;2,"+++",N36/N37-1)))</f>
        <v>-0.79427716476528898</v>
      </c>
      <c r="P36" s="417">
        <v>0</v>
      </c>
      <c r="Q36" s="382" t="str">
        <f>IF(ISERROR(P36/P37),"",IF(P36/P37=0,"-",IF(P36/P37&gt;2,"+++",P36/P37-1)))</f>
        <v/>
      </c>
      <c r="R36" s="417">
        <v>5.5810000000000004</v>
      </c>
      <c r="S36" s="382" t="str">
        <f>IF(ISERROR(R36/R37),"",IF(R36/R37=0,"-",IF(R36/R37&gt;2,"+++",R36/R37-1)))</f>
        <v/>
      </c>
      <c r="T36" s="417">
        <v>0</v>
      </c>
      <c r="U36" s="382" t="str">
        <f>IF(ISERROR(T36/T37),"",IF(T36/T37=0,"-",IF(T36/T37&gt;2,"+++",T36/T37-1)))</f>
        <v/>
      </c>
      <c r="V36" s="417">
        <v>2.85</v>
      </c>
      <c r="W36" s="382">
        <f>IF(ISERROR(V36/V37),"",IF(V36/V37=0,"-",IF(V36/V37&gt;2,"+++",V36/V37-1)))</f>
        <v>-0.88657619293986545</v>
      </c>
      <c r="X36" s="417">
        <v>0</v>
      </c>
      <c r="Y36" s="382" t="str">
        <f>IF(ISERROR(X36/X37),"",IF(X36/X37=0,"-",IF(X36/X37&gt;2,"+++",X36/X37-1)))</f>
        <v/>
      </c>
      <c r="Z36" s="417">
        <v>0</v>
      </c>
      <c r="AA36" s="382" t="str">
        <f>IF(ISERROR(Z36/Z37),"",IF(Z36/Z37=0,"-",IF(Z36/Z37&gt;2,"+++",Z36/Z37-1)))</f>
        <v>-</v>
      </c>
      <c r="AB36" s="417">
        <v>0</v>
      </c>
      <c r="AC36" s="382" t="str">
        <f>IF(ISERROR(AB36/AB37),"",IF(AB36/AB37=0,"-",IF(AB36/AB37&gt;2,"+++",AB36/AB37-1)))</f>
        <v/>
      </c>
      <c r="AD36" s="417"/>
      <c r="AE36" s="382"/>
      <c r="AF36" s="416">
        <f t="shared" si="26"/>
        <v>39.681000000000004</v>
      </c>
      <c r="AG36" s="384">
        <f>IF(ISERROR(AF36/AF37),"",IF(AF36/AF37=0,"-",IF(AF36/AF37&gt;2,"+++",AF36/AF37-1)))</f>
        <v>-0.65734344236813924</v>
      </c>
      <c r="AH36" s="416">
        <v>97.435000000000002</v>
      </c>
      <c r="AI36" s="384">
        <f>IF(ISERROR(AH36/AH37),"",IF(AH36/AH37=0,"-",IF(AH36/AH37&gt;2,"+++",AH36/AH37-1)))</f>
        <v>-0.60891152694490602</v>
      </c>
      <c r="AJ36" s="416"/>
      <c r="AK36" s="569"/>
      <c r="AL36" s="386"/>
      <c r="AM36" s="411"/>
      <c r="AN36" s="412" t="s">
        <v>101</v>
      </c>
      <c r="AO36" s="413" t="s">
        <v>102</v>
      </c>
      <c r="AP36" s="450" t="s">
        <v>120</v>
      </c>
      <c r="AQ36" s="415">
        <f t="shared" si="18"/>
        <v>2024</v>
      </c>
      <c r="AR36" s="416">
        <v>1.4649999999999999</v>
      </c>
      <c r="AS36" s="387" t="str">
        <f>IF(ISERROR(AR36/AR37),"",IF(AR36/AR37=0,"-",IF(AR36/AR37&gt;2,"+++",AR36/AR37-1)))</f>
        <v>+++</v>
      </c>
      <c r="AT36" s="417">
        <v>0</v>
      </c>
      <c r="AU36" s="382" t="str">
        <f>IF(ISERROR(AT36/AT37),"",IF(AT36/AT37=0,"-",IF(AT36/AT37&gt;2,"+++",AT36/AT37-1)))</f>
        <v/>
      </c>
      <c r="AV36" s="417">
        <v>0</v>
      </c>
      <c r="AW36" s="382" t="str">
        <f>IF(ISERROR(AV36/AV37),"",IF(AV36/AV37=0,"-",IF(AV36/AV37&gt;2,"+++",AV36/AV37-1)))</f>
        <v/>
      </c>
      <c r="AX36" s="417">
        <v>0</v>
      </c>
      <c r="AY36" s="382" t="str">
        <f>IF(ISERROR(AX36/AX37),"",IF(AX36/AX37=0,"-",IF(AX36/AX37&gt;2,"+++",AX36/AX37-1)))</f>
        <v/>
      </c>
      <c r="AZ36" s="417">
        <v>0</v>
      </c>
      <c r="BA36" s="382" t="str">
        <f>IF(ISERROR(AZ36/AZ37),"",IF(AZ36/AZ37=0,"-",IF(AZ36/AZ37&gt;2,"+++",AZ36/AZ37-1)))</f>
        <v/>
      </c>
      <c r="BB36" s="417">
        <v>0</v>
      </c>
      <c r="BC36" s="382" t="str">
        <f>IF(ISERROR(BB36/BB37),"",IF(BB36/BB37=0,"-",IF(BB36/BB37&gt;2,"+++",BB36/BB37-1)))</f>
        <v/>
      </c>
      <c r="BD36" s="417">
        <v>0</v>
      </c>
      <c r="BE36" s="382" t="str">
        <f>IF(ISERROR(BD36/BD37),"",IF(BD36/BD37=0,"-",IF(BD36/BD37&gt;2,"+++",BD36/BD37-1)))</f>
        <v/>
      </c>
      <c r="BF36" s="417">
        <v>0</v>
      </c>
      <c r="BG36" s="382" t="str">
        <f>IF(ISERROR(BF36/BF37),"",IF(BF36/BF37=0,"-",IF(BF36/BF37&gt;2,"+++",BF36/BF37-1)))</f>
        <v/>
      </c>
      <c r="BH36" s="417">
        <v>0</v>
      </c>
      <c r="BI36" s="382" t="str">
        <f>IF(ISERROR(BH36/BH37),"",IF(BH36/BH37=0,"-",IF(BH36/BH37&gt;2,"+++",BH36/BH37-1)))</f>
        <v/>
      </c>
      <c r="BJ36" s="417">
        <v>0</v>
      </c>
      <c r="BK36" s="382" t="str">
        <f>IF(ISERROR(BJ36/BJ37),"",IF(BJ36/BJ37=0,"-",IF(BJ36/BJ37&gt;2,"+++",BJ36/BJ37-1)))</f>
        <v/>
      </c>
      <c r="BL36" s="417">
        <v>0</v>
      </c>
      <c r="BM36" s="382" t="str">
        <f t="shared" ref="BM36" si="37">IF(ISERROR(BL36/BL37),"",IF(BL36/BL37=0,"-",IF(BL36/BL37&gt;2,"+++",BL36/BL37-1)))</f>
        <v/>
      </c>
      <c r="BN36" s="416">
        <f t="shared" si="21"/>
        <v>0</v>
      </c>
      <c r="BO36" s="384" t="str">
        <f>IF(ISERROR(BN36/BN37),"",IF(BN36/BN37=0,"-",IF(BN36/BN37&gt;2,"+++",BN36/BN37-1)))</f>
        <v/>
      </c>
      <c r="BP36" s="416">
        <v>1.4649999999999999</v>
      </c>
      <c r="BQ36" s="384" t="str">
        <f>IF(ISERROR(BP36/BP37),"",IF(BP36/BP37=0,"-",IF(BP36/BP37&gt;2,"+++",BP36/BP37-1)))</f>
        <v>+++</v>
      </c>
      <c r="BR36" s="418"/>
      <c r="BS36" s="570"/>
      <c r="BT36" s="390"/>
      <c r="CI36" s="394"/>
      <c r="CJ36" s="394"/>
    </row>
    <row r="37" spans="1:94" ht="17.100000000000001" hidden="1" customHeight="1" outlineLevel="1">
      <c r="A37" s="411"/>
      <c r="B37" s="420"/>
      <c r="C37" s="421"/>
      <c r="D37" s="422" t="s">
        <v>120</v>
      </c>
      <c r="E37" s="423">
        <f>E36-1</f>
        <v>2023</v>
      </c>
      <c r="F37" s="424">
        <v>1.0419999999999998</v>
      </c>
      <c r="G37" s="425"/>
      <c r="H37" s="426">
        <v>0</v>
      </c>
      <c r="I37" s="425"/>
      <c r="J37" s="426">
        <v>0</v>
      </c>
      <c r="K37" s="425"/>
      <c r="L37" s="426">
        <v>0</v>
      </c>
      <c r="M37" s="425"/>
      <c r="N37" s="426">
        <v>106.94</v>
      </c>
      <c r="O37" s="425"/>
      <c r="P37" s="426">
        <v>0</v>
      </c>
      <c r="Q37" s="425"/>
      <c r="R37" s="426">
        <v>0</v>
      </c>
      <c r="S37" s="425"/>
      <c r="T37" s="426">
        <v>0</v>
      </c>
      <c r="U37" s="425"/>
      <c r="V37" s="426">
        <v>25.126999999999999</v>
      </c>
      <c r="W37" s="425"/>
      <c r="X37" s="426">
        <v>0</v>
      </c>
      <c r="Y37" s="425"/>
      <c r="Z37" s="426">
        <v>0.22500000000000001</v>
      </c>
      <c r="AA37" s="425"/>
      <c r="AB37" s="426">
        <v>0</v>
      </c>
      <c r="AC37" s="425"/>
      <c r="AD37" s="426"/>
      <c r="AE37" s="425"/>
      <c r="AF37" s="424">
        <f t="shared" si="26"/>
        <v>115.804</v>
      </c>
      <c r="AG37" s="427"/>
      <c r="AH37" s="424">
        <v>249.13800000000001</v>
      </c>
      <c r="AI37" s="427"/>
      <c r="AJ37" s="424"/>
      <c r="AK37" s="573"/>
      <c r="AL37" s="386"/>
      <c r="AM37" s="411"/>
      <c r="AN37" s="420"/>
      <c r="AO37" s="421"/>
      <c r="AP37" s="422" t="s">
        <v>120</v>
      </c>
      <c r="AQ37" s="423">
        <f t="shared" si="20"/>
        <v>2023</v>
      </c>
      <c r="AR37" s="424">
        <v>0.39600000000000002</v>
      </c>
      <c r="AS37" s="428"/>
      <c r="AT37" s="426">
        <v>0</v>
      </c>
      <c r="AU37" s="425"/>
      <c r="AV37" s="426">
        <v>0</v>
      </c>
      <c r="AW37" s="425"/>
      <c r="AX37" s="426">
        <v>0</v>
      </c>
      <c r="AY37" s="425"/>
      <c r="AZ37" s="426">
        <v>0</v>
      </c>
      <c r="BA37" s="425"/>
      <c r="BB37" s="426">
        <v>0</v>
      </c>
      <c r="BC37" s="425"/>
      <c r="BD37" s="426">
        <v>0</v>
      </c>
      <c r="BE37" s="425"/>
      <c r="BF37" s="426">
        <v>0</v>
      </c>
      <c r="BG37" s="425"/>
      <c r="BH37" s="426">
        <v>0</v>
      </c>
      <c r="BI37" s="425"/>
      <c r="BJ37" s="426">
        <v>0</v>
      </c>
      <c r="BK37" s="425"/>
      <c r="BL37" s="426">
        <v>0</v>
      </c>
      <c r="BM37" s="425"/>
      <c r="BN37" s="424">
        <f t="shared" si="21"/>
        <v>0</v>
      </c>
      <c r="BO37" s="427"/>
      <c r="BP37" s="424">
        <v>0.39600000000000002</v>
      </c>
      <c r="BQ37" s="427"/>
      <c r="BR37" s="429"/>
      <c r="BS37" s="574"/>
      <c r="BT37" s="390"/>
      <c r="CI37" s="394"/>
      <c r="CJ37" s="394"/>
    </row>
    <row r="38" spans="1:94" s="296" customFormat="1" ht="18" hidden="1" customHeight="1" outlineLevel="1">
      <c r="A38" s="411"/>
      <c r="B38" s="412" t="s">
        <v>106</v>
      </c>
      <c r="C38" s="413" t="s">
        <v>107</v>
      </c>
      <c r="D38" s="450" t="s">
        <v>121</v>
      </c>
      <c r="E38" s="415">
        <f>$R$5</f>
        <v>2024</v>
      </c>
      <c r="F38" s="416">
        <v>9.354000000000001</v>
      </c>
      <c r="G38" s="431">
        <f>IF(ISERROR(F38/F39),"",IF(F38/F39=0,"-",IF(F38/F39&gt;2,"+++",F38/F39-1)))</f>
        <v>1.1352578657152224E-2</v>
      </c>
      <c r="H38" s="417">
        <v>0</v>
      </c>
      <c r="I38" s="431" t="str">
        <f>IF(ISERROR(H38/H39),"",IF(H38/H39=0,"-",IF(H38/H39&gt;2,"+++",H38/H39-1)))</f>
        <v/>
      </c>
      <c r="J38" s="417">
        <v>0</v>
      </c>
      <c r="K38" s="431" t="str">
        <f>IF(ISERROR(J38/J39),"",IF(J38/J39=0,"-",IF(J38/J39&gt;2,"+++",J38/J39-1)))</f>
        <v/>
      </c>
      <c r="L38" s="417">
        <v>0</v>
      </c>
      <c r="M38" s="431" t="str">
        <f>IF(ISERROR(L38/L39),"",IF(L38/L39=0,"-",IF(L38/L39&gt;2,"+++",L38/L39-1)))</f>
        <v/>
      </c>
      <c r="N38" s="417">
        <v>0</v>
      </c>
      <c r="O38" s="431" t="str">
        <f>IF(ISERROR(N38/N39),"",IF(N38/N39=0,"-",IF(N38/N39&gt;2,"+++",N38/N39-1)))</f>
        <v/>
      </c>
      <c r="P38" s="417">
        <v>0</v>
      </c>
      <c r="Q38" s="431" t="str">
        <f>IF(ISERROR(P38/P39),"",IF(P38/P39=0,"-",IF(P38/P39&gt;2,"+++",P38/P39-1)))</f>
        <v/>
      </c>
      <c r="R38" s="417">
        <v>0</v>
      </c>
      <c r="S38" s="431" t="str">
        <f>IF(ISERROR(R38/R39),"",IF(R38/R39=0,"-",IF(R38/R39&gt;2,"+++",R38/R39-1)))</f>
        <v>-</v>
      </c>
      <c r="T38" s="417">
        <v>7.8599999999999994</v>
      </c>
      <c r="U38" s="431" t="str">
        <f>IF(ISERROR(T38/T39),"",IF(T38/T39=0,"-",IF(T38/T39&gt;2,"+++",T38/T39-1)))</f>
        <v>+++</v>
      </c>
      <c r="V38" s="417">
        <v>25.675000000000001</v>
      </c>
      <c r="W38" s="431">
        <f>IF(ISERROR(V38/V39),"",IF(V38/V39=0,"-",IF(V38/V39&gt;2,"+++",V38/V39-1)))</f>
        <v>-0.69238234448384928</v>
      </c>
      <c r="X38" s="417">
        <v>78.057000000000002</v>
      </c>
      <c r="Y38" s="431">
        <f>IF(ISERROR(X38/X39),"",IF(X38/X39=0,"-",IF(X38/X39&gt;2,"+++",X38/X39-1)))</f>
        <v>0.56662318113396881</v>
      </c>
      <c r="Z38" s="417">
        <v>1.2E-2</v>
      </c>
      <c r="AA38" s="431">
        <f>IF(ISERROR(Z38/Z39),"",IF(Z38/Z39=0,"-",IF(Z38/Z39&gt;2,"+++",Z38/Z39-1)))</f>
        <v>-0.45454545454545447</v>
      </c>
      <c r="AB38" s="417">
        <v>0</v>
      </c>
      <c r="AC38" s="431" t="str">
        <f>IF(ISERROR(AB38/AB39),"",IF(AB38/AB39=0,"-",IF(AB38/AB39&gt;2,"+++",AB38/AB39-1)))</f>
        <v/>
      </c>
      <c r="AD38" s="417"/>
      <c r="AE38" s="431"/>
      <c r="AF38" s="416">
        <f t="shared" si="26"/>
        <v>2.6669999999999963</v>
      </c>
      <c r="AG38" s="432">
        <f>IF(ISERROR(AF38/AF39),"",IF(AF38/AF39=0,"-",IF(AF38/AF39&gt;2,"+++",AF38/AF39-1)))</f>
        <v>-0.49774011299434973</v>
      </c>
      <c r="AH38" s="416">
        <v>123.625</v>
      </c>
      <c r="AI38" s="432">
        <f>IF(ISERROR(AH38/AH39),"",IF(AH38/AH39=0,"-",IF(AH38/AH39&gt;2,"+++",AH38/AH39-1)))</f>
        <v>-0.18310371031156036</v>
      </c>
      <c r="AJ38" s="416"/>
      <c r="AK38" s="575"/>
      <c r="AL38" s="355"/>
      <c r="AM38" s="411"/>
      <c r="AN38" s="412" t="s">
        <v>106</v>
      </c>
      <c r="AO38" s="413" t="s">
        <v>107</v>
      </c>
      <c r="AP38" s="450" t="s">
        <v>121</v>
      </c>
      <c r="AQ38" s="415">
        <f t="shared" si="18"/>
        <v>2024</v>
      </c>
      <c r="AR38" s="416">
        <v>0</v>
      </c>
      <c r="AS38" s="433" t="str">
        <f>IF(ISERROR(AR38/AR39),"",IF(AR38/AR39=0,"-",IF(AR38/AR39&gt;2,"+++",AR38/AR39-1)))</f>
        <v/>
      </c>
      <c r="AT38" s="417">
        <v>0</v>
      </c>
      <c r="AU38" s="431" t="str">
        <f>IF(ISERROR(AT38/AT39),"",IF(AT38/AT39=0,"-",IF(AT38/AT39&gt;2,"+++",AT38/AT39-1)))</f>
        <v/>
      </c>
      <c r="AV38" s="417">
        <v>0</v>
      </c>
      <c r="AW38" s="431" t="str">
        <f>IF(ISERROR(AV38/AV39),"",IF(AV38/AV39=0,"-",IF(AV38/AV39&gt;2,"+++",AV38/AV39-1)))</f>
        <v/>
      </c>
      <c r="AX38" s="417">
        <v>0</v>
      </c>
      <c r="AY38" s="431" t="str">
        <f>IF(ISERROR(AX38/AX39),"",IF(AX38/AX39=0,"-",IF(AX38/AX39&gt;2,"+++",AX38/AX39-1)))</f>
        <v/>
      </c>
      <c r="AZ38" s="417">
        <v>0</v>
      </c>
      <c r="BA38" s="431" t="str">
        <f>IF(ISERROR(AZ38/AZ39),"",IF(AZ38/AZ39=0,"-",IF(AZ38/AZ39&gt;2,"+++",AZ38/AZ39-1)))</f>
        <v/>
      </c>
      <c r="BB38" s="417">
        <v>0</v>
      </c>
      <c r="BC38" s="431" t="str">
        <f>IF(ISERROR(BB38/BB39),"",IF(BB38/BB39=0,"-",IF(BB38/BB39&gt;2,"+++",BB38/BB39-1)))</f>
        <v/>
      </c>
      <c r="BD38" s="417">
        <v>0</v>
      </c>
      <c r="BE38" s="431" t="str">
        <f>IF(ISERROR(BD38/BD39),"",IF(BD38/BD39=0,"-",IF(BD38/BD39&gt;2,"+++",BD38/BD39-1)))</f>
        <v/>
      </c>
      <c r="BF38" s="417">
        <v>0</v>
      </c>
      <c r="BG38" s="431" t="str">
        <f>IF(ISERROR(BF38/BF39),"",IF(BF38/BF39=0,"-",IF(BF38/BF39&gt;2,"+++",BF38/BF39-1)))</f>
        <v/>
      </c>
      <c r="BH38" s="417">
        <v>0</v>
      </c>
      <c r="BI38" s="431" t="str">
        <f>IF(ISERROR(BH38/BH39),"",IF(BH38/BH39=0,"-",IF(BH38/BH39&gt;2,"+++",BH38/BH39-1)))</f>
        <v/>
      </c>
      <c r="BJ38" s="417">
        <v>0</v>
      </c>
      <c r="BK38" s="431" t="str">
        <f>IF(ISERROR(BJ38/BJ39),"",IF(BJ38/BJ39=0,"-",IF(BJ38/BJ39&gt;2,"+++",BJ38/BJ39-1)))</f>
        <v/>
      </c>
      <c r="BL38" s="417">
        <v>0</v>
      </c>
      <c r="BM38" s="431" t="str">
        <f t="shared" ref="BM38" si="38">IF(ISERROR(BL38/BL39),"",IF(BL38/BL39=0,"-",IF(BL38/BL39&gt;2,"+++",BL38/BL39-1)))</f>
        <v/>
      </c>
      <c r="BN38" s="416">
        <f t="shared" si="21"/>
        <v>0</v>
      </c>
      <c r="BO38" s="432" t="str">
        <f>IF(ISERROR(BN38/BN39),"",IF(BN38/BN39=0,"-",IF(BN38/BN39&gt;2,"+++",BN38/BN39-1)))</f>
        <v/>
      </c>
      <c r="BP38" s="416">
        <v>0</v>
      </c>
      <c r="BQ38" s="432" t="str">
        <f>IF(ISERROR(BP38/BP39),"",IF(BP38/BP39=0,"-",IF(BP38/BP39&gt;2,"+++",BP38/BP39-1)))</f>
        <v/>
      </c>
      <c r="BR38" s="418"/>
      <c r="BS38" s="576"/>
      <c r="BT38" s="359"/>
      <c r="CI38" s="364"/>
      <c r="CJ38" s="364"/>
    </row>
    <row r="39" spans="1:94" s="296" customFormat="1" ht="18" hidden="1" customHeight="1" outlineLevel="1">
      <c r="A39" s="411"/>
      <c r="B39" s="420"/>
      <c r="C39" s="421"/>
      <c r="D39" s="422" t="s">
        <v>121</v>
      </c>
      <c r="E39" s="423">
        <f>E38-1</f>
        <v>2023</v>
      </c>
      <c r="F39" s="424">
        <v>9.2490000000000006</v>
      </c>
      <c r="G39" s="435"/>
      <c r="H39" s="426">
        <v>0</v>
      </c>
      <c r="I39" s="435"/>
      <c r="J39" s="426">
        <v>0</v>
      </c>
      <c r="K39" s="435"/>
      <c r="L39" s="426">
        <v>0</v>
      </c>
      <c r="M39" s="435"/>
      <c r="N39" s="426">
        <v>0</v>
      </c>
      <c r="O39" s="435"/>
      <c r="P39" s="426">
        <v>0</v>
      </c>
      <c r="Q39" s="435"/>
      <c r="R39" s="426">
        <v>1.258</v>
      </c>
      <c r="S39" s="435"/>
      <c r="T39" s="426">
        <v>2.2069999999999999</v>
      </c>
      <c r="U39" s="435"/>
      <c r="V39" s="426">
        <v>83.463999999999999</v>
      </c>
      <c r="W39" s="435"/>
      <c r="X39" s="426">
        <v>49.825000000000003</v>
      </c>
      <c r="Y39" s="435"/>
      <c r="Z39" s="426">
        <v>2.1999999999999999E-2</v>
      </c>
      <c r="AA39" s="435"/>
      <c r="AB39" s="426">
        <v>0</v>
      </c>
      <c r="AC39" s="435"/>
      <c r="AD39" s="426"/>
      <c r="AE39" s="435"/>
      <c r="AF39" s="424">
        <f t="shared" si="26"/>
        <v>5.3099999999999863</v>
      </c>
      <c r="AG39" s="436"/>
      <c r="AH39" s="424">
        <v>151.33499999999998</v>
      </c>
      <c r="AI39" s="436"/>
      <c r="AJ39" s="424"/>
      <c r="AK39" s="577"/>
      <c r="AL39" s="355"/>
      <c r="AM39" s="411"/>
      <c r="AN39" s="420"/>
      <c r="AO39" s="421"/>
      <c r="AP39" s="422" t="s">
        <v>121</v>
      </c>
      <c r="AQ39" s="423">
        <f t="shared" si="20"/>
        <v>2023</v>
      </c>
      <c r="AR39" s="424">
        <v>0</v>
      </c>
      <c r="AS39" s="437"/>
      <c r="AT39" s="426">
        <v>0</v>
      </c>
      <c r="AU39" s="435"/>
      <c r="AV39" s="426">
        <v>0</v>
      </c>
      <c r="AW39" s="435"/>
      <c r="AX39" s="426">
        <v>0</v>
      </c>
      <c r="AY39" s="435"/>
      <c r="AZ39" s="426">
        <v>0</v>
      </c>
      <c r="BA39" s="435"/>
      <c r="BB39" s="426">
        <v>0</v>
      </c>
      <c r="BC39" s="435"/>
      <c r="BD39" s="426">
        <v>0</v>
      </c>
      <c r="BE39" s="435"/>
      <c r="BF39" s="426">
        <v>0</v>
      </c>
      <c r="BG39" s="435"/>
      <c r="BH39" s="426">
        <v>0</v>
      </c>
      <c r="BI39" s="435"/>
      <c r="BJ39" s="426">
        <v>0</v>
      </c>
      <c r="BK39" s="435"/>
      <c r="BL39" s="426">
        <v>0</v>
      </c>
      <c r="BM39" s="435"/>
      <c r="BN39" s="424">
        <f t="shared" si="21"/>
        <v>0</v>
      </c>
      <c r="BO39" s="436"/>
      <c r="BP39" s="424">
        <v>0</v>
      </c>
      <c r="BQ39" s="436"/>
      <c r="BR39" s="429"/>
      <c r="BS39" s="578"/>
      <c r="BT39" s="359"/>
      <c r="CI39" s="364"/>
      <c r="CJ39" s="364"/>
    </row>
    <row r="40" spans="1:94" ht="17.100000000000001" hidden="1" customHeight="1" outlineLevel="1">
      <c r="A40" s="411"/>
      <c r="B40" s="412" t="s">
        <v>109</v>
      </c>
      <c r="C40" s="413" t="s">
        <v>110</v>
      </c>
      <c r="D40" s="450" t="s">
        <v>122</v>
      </c>
      <c r="E40" s="415">
        <f>$R$5</f>
        <v>2024</v>
      </c>
      <c r="F40" s="416">
        <v>148.09199999999998</v>
      </c>
      <c r="G40" s="382">
        <f>IF(ISERROR(F40/F41),"",IF(F40/F41=0,"-",IF(F40/F41&gt;2,"+++",F40/F41-1)))</f>
        <v>9.7050914505411257E-2</v>
      </c>
      <c r="H40" s="417">
        <v>5.4010000000000007</v>
      </c>
      <c r="I40" s="382">
        <f>IF(ISERROR(H40/H41),"",IF(H40/H41=0,"-",IF(H40/H41&gt;2,"+++",H40/H41-1)))</f>
        <v>0.12897157190635467</v>
      </c>
      <c r="J40" s="417">
        <v>0</v>
      </c>
      <c r="K40" s="382" t="str">
        <f>IF(ISERROR(J40/J41),"",IF(J40/J41=0,"-",IF(J40/J41&gt;2,"+++",J40/J41-1)))</f>
        <v>-</v>
      </c>
      <c r="L40" s="417">
        <v>150.20400000000001</v>
      </c>
      <c r="M40" s="382">
        <f>IF(ISERROR(L40/L41),"",IF(L40/L41=0,"-",IF(L40/L41&gt;2,"+++",L40/L41-1)))</f>
        <v>-0.32322249256555824</v>
      </c>
      <c r="N40" s="417">
        <v>59.08</v>
      </c>
      <c r="O40" s="382">
        <f>IF(ISERROR(N40/N41),"",IF(N40/N41=0,"-",IF(N40/N41&gt;2,"+++",N40/N41-1)))</f>
        <v>-0.83600049965995371</v>
      </c>
      <c r="P40" s="417">
        <v>0.51200000000000001</v>
      </c>
      <c r="Q40" s="382" t="str">
        <f>IF(ISERROR(P40/P41),"",IF(P40/P41=0,"-",IF(P40/P41&gt;2,"+++",P40/P41-1)))</f>
        <v/>
      </c>
      <c r="R40" s="417">
        <v>14.957000000000001</v>
      </c>
      <c r="S40" s="382" t="str">
        <f>IF(ISERROR(R40/R41),"",IF(R40/R41=0,"-",IF(R40/R41&gt;2,"+++",R40/R41-1)))</f>
        <v>+++</v>
      </c>
      <c r="T40" s="417">
        <v>2.085</v>
      </c>
      <c r="U40" s="382" t="str">
        <f>IF(ISERROR(T40/T41),"",IF(T40/T41=0,"-",IF(T40/T41&gt;2,"+++",T40/T41-1)))</f>
        <v/>
      </c>
      <c r="V40" s="417">
        <v>100.565</v>
      </c>
      <c r="W40" s="382">
        <f>IF(ISERROR(V40/V41),"",IF(V40/V41=0,"-",IF(V40/V41&gt;2,"+++",V40/V41-1)))</f>
        <v>0.35620077678282436</v>
      </c>
      <c r="X40" s="417">
        <v>675.96699999999998</v>
      </c>
      <c r="Y40" s="382">
        <f>IF(ISERROR(X40/X41),"",IF(X40/X41=0,"-",IF(X40/X41&gt;2,"+++",X40/X41-1)))</f>
        <v>-0.14104566276772157</v>
      </c>
      <c r="Z40" s="417">
        <v>1.9650000000000001</v>
      </c>
      <c r="AA40" s="382">
        <f>IF(ISERROR(Z40/Z41),"",IF(Z40/Z41=0,"-",IF(Z40/Z41&gt;2,"+++",Z40/Z41-1)))</f>
        <v>-0.3469591226321036</v>
      </c>
      <c r="AB40" s="417">
        <v>0</v>
      </c>
      <c r="AC40" s="382" t="str">
        <f>IF(ISERROR(AB40/AB41),"",IF(AB40/AB41=0,"-",IF(AB40/AB41&gt;2,"+++",AB40/AB41-1)))</f>
        <v/>
      </c>
      <c r="AD40" s="417"/>
      <c r="AE40" s="382"/>
      <c r="AF40" s="416">
        <f t="shared" si="26"/>
        <v>1457.4229999999998</v>
      </c>
      <c r="AG40" s="384" t="str">
        <f>IF(ISERROR(AF40/AF41),"",IF(AF40/AF41=0,"-",IF(AF40/AF41&gt;2,"+++",AF40/AF41-1)))</f>
        <v>+++</v>
      </c>
      <c r="AH40" s="416">
        <v>2616.2510000000002</v>
      </c>
      <c r="AI40" s="384">
        <f>IF(ISERROR(AH40/AH41),"",IF(AH40/AH41=0,"-",IF(AH40/AH41&gt;2,"+++",AH40/AH41-1)))</f>
        <v>0.20995070478879008</v>
      </c>
      <c r="AJ40" s="416"/>
      <c r="AK40" s="569"/>
      <c r="AL40" s="386"/>
      <c r="AM40" s="411"/>
      <c r="AN40" s="412" t="s">
        <v>109</v>
      </c>
      <c r="AO40" s="413" t="s">
        <v>110</v>
      </c>
      <c r="AP40" s="450" t="s">
        <v>122</v>
      </c>
      <c r="AQ40" s="415">
        <f t="shared" si="18"/>
        <v>2024</v>
      </c>
      <c r="AR40" s="416">
        <v>18.16</v>
      </c>
      <c r="AS40" s="387">
        <f>IF(ISERROR(AR40/AR41),"",IF(AR40/AR41=0,"-",IF(AR40/AR41&gt;2,"+++",AR40/AR41-1)))</f>
        <v>-0.43303153293787078</v>
      </c>
      <c r="AT40" s="417">
        <v>0</v>
      </c>
      <c r="AU40" s="382" t="str">
        <f>IF(ISERROR(AT40/AT41),"",IF(AT40/AT41=0,"-",IF(AT40/AT41&gt;2,"+++",AT40/AT41-1)))</f>
        <v/>
      </c>
      <c r="AV40" s="417">
        <v>0</v>
      </c>
      <c r="AW40" s="382" t="str">
        <f>IF(ISERROR(AV40/AV41),"",IF(AV40/AV41=0,"-",IF(AV40/AV41&gt;2,"+++",AV40/AV41-1)))</f>
        <v/>
      </c>
      <c r="AX40" s="417">
        <v>0</v>
      </c>
      <c r="AY40" s="382" t="str">
        <f>IF(ISERROR(AX40/AX41),"",IF(AX40/AX41=0,"-",IF(AX40/AX41&gt;2,"+++",AX40/AX41-1)))</f>
        <v/>
      </c>
      <c r="AZ40" s="417">
        <v>3.2959999999999998</v>
      </c>
      <c r="BA40" s="382" t="str">
        <f>IF(ISERROR(AZ40/AZ41),"",IF(AZ40/AZ41=0,"-",IF(AZ40/AZ41&gt;2,"+++",AZ40/AZ41-1)))</f>
        <v>+++</v>
      </c>
      <c r="BB40" s="417">
        <v>0</v>
      </c>
      <c r="BC40" s="382" t="str">
        <f>IF(ISERROR(BB40/BB41),"",IF(BB40/BB41=0,"-",IF(BB40/BB41&gt;2,"+++",BB40/BB41-1)))</f>
        <v/>
      </c>
      <c r="BD40" s="417">
        <v>0</v>
      </c>
      <c r="BE40" s="382" t="str">
        <f>IF(ISERROR(BD40/BD41),"",IF(BD40/BD41=0,"-",IF(BD40/BD41&gt;2,"+++",BD40/BD41-1)))</f>
        <v/>
      </c>
      <c r="BF40" s="417">
        <v>0</v>
      </c>
      <c r="BG40" s="382" t="str">
        <f>IF(ISERROR(BF40/BF41),"",IF(BF40/BF41=0,"-",IF(BF40/BF41&gt;2,"+++",BF40/BF41-1)))</f>
        <v/>
      </c>
      <c r="BH40" s="417">
        <v>0</v>
      </c>
      <c r="BI40" s="382" t="str">
        <f>IF(ISERROR(BH40/BH41),"",IF(BH40/BH41=0,"-",IF(BH40/BH41&gt;2,"+++",BH40/BH41-1)))</f>
        <v/>
      </c>
      <c r="BJ40" s="417">
        <v>0</v>
      </c>
      <c r="BK40" s="382" t="str">
        <f>IF(ISERROR(BJ40/BJ41),"",IF(BJ40/BJ41=0,"-",IF(BJ40/BJ41&gt;2,"+++",BJ40/BJ41-1)))</f>
        <v/>
      </c>
      <c r="BL40" s="417">
        <v>3.0139999999999998</v>
      </c>
      <c r="BM40" s="382">
        <f t="shared" ref="BM40" si="39">IF(ISERROR(BL40/BL41),"",IF(BL40/BL41=0,"-",IF(BL40/BL41&gt;2,"+++",BL40/BL41-1)))</f>
        <v>-0.18584548892490549</v>
      </c>
      <c r="BN40" s="416">
        <f t="shared" si="21"/>
        <v>0</v>
      </c>
      <c r="BO40" s="384" t="str">
        <f>IF(ISERROR(BN40/BN41),"",IF(BN40/BN41=0,"-",IF(BN40/BN41&gt;2,"+++",BN40/BN41-1)))</f>
        <v/>
      </c>
      <c r="BP40" s="416">
        <v>24.47</v>
      </c>
      <c r="BQ40" s="384">
        <f>IF(ISERROR(BP40/BP41),"",IF(BP40/BP41=0,"-",IF(BP40/BP41&gt;2,"+++",BP40/BP41-1)))</f>
        <v>-0.32142758104323232</v>
      </c>
      <c r="BR40" s="418"/>
      <c r="BS40" s="570"/>
      <c r="BT40" s="390"/>
      <c r="CI40" s="394"/>
      <c r="CJ40" s="394"/>
    </row>
    <row r="41" spans="1:94" ht="17.100000000000001" hidden="1" customHeight="1" outlineLevel="1">
      <c r="A41" s="411"/>
      <c r="B41" s="420"/>
      <c r="C41" s="421"/>
      <c r="D41" s="422" t="s">
        <v>122</v>
      </c>
      <c r="E41" s="423">
        <f>E40-1</f>
        <v>2023</v>
      </c>
      <c r="F41" s="424">
        <v>134.99100000000001</v>
      </c>
      <c r="G41" s="439"/>
      <c r="H41" s="426">
        <v>4.7839999999999998</v>
      </c>
      <c r="I41" s="439"/>
      <c r="J41" s="426">
        <v>0.88700000000000001</v>
      </c>
      <c r="K41" s="439"/>
      <c r="L41" s="426">
        <v>221.94</v>
      </c>
      <c r="M41" s="439"/>
      <c r="N41" s="426">
        <v>360.245</v>
      </c>
      <c r="O41" s="439"/>
      <c r="P41" s="426">
        <v>0</v>
      </c>
      <c r="Q41" s="439"/>
      <c r="R41" s="426">
        <v>2.9860000000000002</v>
      </c>
      <c r="S41" s="439"/>
      <c r="T41" s="426">
        <v>0</v>
      </c>
      <c r="U41" s="439"/>
      <c r="V41" s="426">
        <v>74.152000000000001</v>
      </c>
      <c r="W41" s="439"/>
      <c r="X41" s="426">
        <v>786.96500000000003</v>
      </c>
      <c r="Y41" s="439"/>
      <c r="Z41" s="426">
        <v>3.0089999999999999</v>
      </c>
      <c r="AA41" s="439"/>
      <c r="AB41" s="426">
        <v>0</v>
      </c>
      <c r="AC41" s="439"/>
      <c r="AD41" s="426"/>
      <c r="AE41" s="439"/>
      <c r="AF41" s="424">
        <f t="shared" si="26"/>
        <v>572.31999999999982</v>
      </c>
      <c r="AG41" s="440"/>
      <c r="AH41" s="424">
        <v>2162.279</v>
      </c>
      <c r="AI41" s="440"/>
      <c r="AJ41" s="424"/>
      <c r="AK41" s="579"/>
      <c r="AL41" s="386"/>
      <c r="AM41" s="411"/>
      <c r="AN41" s="420"/>
      <c r="AO41" s="421"/>
      <c r="AP41" s="422" t="s">
        <v>122</v>
      </c>
      <c r="AQ41" s="423">
        <f t="shared" si="20"/>
        <v>2023</v>
      </c>
      <c r="AR41" s="424">
        <v>32.03</v>
      </c>
      <c r="AS41" s="441"/>
      <c r="AT41" s="426">
        <v>0</v>
      </c>
      <c r="AU41" s="439"/>
      <c r="AV41" s="426">
        <v>0</v>
      </c>
      <c r="AW41" s="439"/>
      <c r="AX41" s="426">
        <v>0</v>
      </c>
      <c r="AY41" s="439"/>
      <c r="AZ41" s="426">
        <v>0.32900000000000001</v>
      </c>
      <c r="BA41" s="439"/>
      <c r="BB41" s="426">
        <v>0</v>
      </c>
      <c r="BC41" s="439"/>
      <c r="BD41" s="426">
        <v>0</v>
      </c>
      <c r="BE41" s="439"/>
      <c r="BF41" s="426">
        <v>0</v>
      </c>
      <c r="BG41" s="439"/>
      <c r="BH41" s="426">
        <v>0</v>
      </c>
      <c r="BI41" s="439"/>
      <c r="BJ41" s="426">
        <v>0</v>
      </c>
      <c r="BK41" s="439"/>
      <c r="BL41" s="426">
        <v>3.702</v>
      </c>
      <c r="BM41" s="439"/>
      <c r="BN41" s="424">
        <f t="shared" si="21"/>
        <v>0</v>
      </c>
      <c r="BO41" s="440"/>
      <c r="BP41" s="424">
        <v>36.061</v>
      </c>
      <c r="BQ41" s="440"/>
      <c r="BR41" s="429"/>
      <c r="BS41" s="580"/>
      <c r="BT41" s="390"/>
      <c r="CI41" s="394"/>
      <c r="CJ41" s="394"/>
    </row>
    <row r="42" spans="1:94" ht="17.100000000000001" hidden="1" customHeight="1" outlineLevel="1">
      <c r="A42" s="411"/>
      <c r="B42" s="412" t="s">
        <v>123</v>
      </c>
      <c r="C42" s="413" t="s">
        <v>124</v>
      </c>
      <c r="D42" s="450" t="s">
        <v>125</v>
      </c>
      <c r="E42" s="415">
        <f>$R$5</f>
        <v>2024</v>
      </c>
      <c r="F42" s="416">
        <v>19.225999999999999</v>
      </c>
      <c r="G42" s="382">
        <f>IF(ISERROR(F42/F43),"",IF(F42/F43=0,"-",IF(F42/F43&gt;2,"+++",F42/F43-1)))</f>
        <v>-2.7811488673139206E-2</v>
      </c>
      <c r="H42" s="417">
        <v>0</v>
      </c>
      <c r="I42" s="382" t="str">
        <f>IF(ISERROR(H42/H43),"",IF(H42/H43=0,"-",IF(H42/H43&gt;2,"+++",H42/H43-1)))</f>
        <v/>
      </c>
      <c r="J42" s="417">
        <v>0</v>
      </c>
      <c r="K42" s="382" t="str">
        <f>IF(ISERROR(J42/J43),"",IF(J42/J43=0,"-",IF(J42/J43&gt;2,"+++",J42/J43-1)))</f>
        <v/>
      </c>
      <c r="L42" s="417">
        <v>0</v>
      </c>
      <c r="M42" s="382" t="str">
        <f>IF(ISERROR(L42/L43),"",IF(L42/L43=0,"-",IF(L42/L43&gt;2,"+++",L42/L43-1)))</f>
        <v/>
      </c>
      <c r="N42" s="417">
        <v>0</v>
      </c>
      <c r="O42" s="382" t="str">
        <f>IF(ISERROR(N42/N43),"",IF(N42/N43=0,"-",IF(N42/N43&gt;2,"+++",N42/N43-1)))</f>
        <v/>
      </c>
      <c r="P42" s="417">
        <v>0</v>
      </c>
      <c r="Q42" s="382" t="str">
        <f>IF(ISERROR(P42/P43),"",IF(P42/P43=0,"-",IF(P42/P43&gt;2,"+++",P42/P43-1)))</f>
        <v/>
      </c>
      <c r="R42" s="417">
        <v>0</v>
      </c>
      <c r="S42" s="382" t="str">
        <f>IF(ISERROR(R42/R43),"",IF(R42/R43=0,"-",IF(R42/R43&gt;2,"+++",R42/R43-1)))</f>
        <v>-</v>
      </c>
      <c r="T42" s="417">
        <v>0.26900000000000002</v>
      </c>
      <c r="U42" s="382" t="str">
        <f>IF(ISERROR(T42/T43),"",IF(T42/T43=0,"-",IF(T42/T43&gt;2,"+++",T42/T43-1)))</f>
        <v/>
      </c>
      <c r="V42" s="417">
        <v>0.29599999999999999</v>
      </c>
      <c r="W42" s="382">
        <f>IF(ISERROR(V42/V43),"",IF(V42/V43=0,"-",IF(V42/V43&gt;2,"+++",V42/V43-1)))</f>
        <v>-0.35511982570806111</v>
      </c>
      <c r="X42" s="417">
        <v>101.19</v>
      </c>
      <c r="Y42" s="382" t="str">
        <f>IF(ISERROR(X42/X43),"",IF(X42/X43=0,"-",IF(X42/X43&gt;2,"+++",X42/X43-1)))</f>
        <v/>
      </c>
      <c r="Z42" s="417">
        <v>2.8109999999999999</v>
      </c>
      <c r="AA42" s="382" t="str">
        <f>IF(ISERROR(Z42/Z43),"",IF(Z42/Z43=0,"-",IF(Z42/Z43&gt;2,"+++",Z42/Z43-1)))</f>
        <v/>
      </c>
      <c r="AB42" s="417">
        <v>0</v>
      </c>
      <c r="AC42" s="382" t="str">
        <f>IF(ISERROR(AB42/AB43),"",IF(AB42/AB43=0,"-",IF(AB42/AB43&gt;2,"+++",AB42/AB43-1)))</f>
        <v/>
      </c>
      <c r="AD42" s="417"/>
      <c r="AE42" s="382"/>
      <c r="AF42" s="416">
        <f t="shared" si="26"/>
        <v>88.21</v>
      </c>
      <c r="AG42" s="384">
        <f>IF(ISERROR(AF42/AF43),"",IF(AF42/AF43=0,"-",IF(AF42/AF43&gt;2,"+++",AF42/AF43-1)))</f>
        <v>-0.43144976764271759</v>
      </c>
      <c r="AH42" s="416">
        <v>212.00200000000001</v>
      </c>
      <c r="AI42" s="384">
        <f>IF(ISERROR(AH42/AH43),"",IF(AH42/AH43=0,"-",IF(AH42/AH43&gt;2,"+++",AH42/AH43-1)))</f>
        <v>5.793644456864544E-2</v>
      </c>
      <c r="AJ42" s="416"/>
      <c r="AK42" s="569"/>
      <c r="AL42" s="386"/>
      <c r="AM42" s="411"/>
      <c r="AN42" s="412" t="s">
        <v>123</v>
      </c>
      <c r="AO42" s="413" t="s">
        <v>124</v>
      </c>
      <c r="AP42" s="450" t="s">
        <v>125</v>
      </c>
      <c r="AQ42" s="415">
        <f t="shared" si="18"/>
        <v>2024</v>
      </c>
      <c r="AR42" s="416">
        <v>384.78500000000003</v>
      </c>
      <c r="AS42" s="387" t="str">
        <f>IF(ISERROR(AR42/AR43),"",IF(AR42/AR43=0,"-",IF(AR42/AR43&gt;2,"+++",AR42/AR43-1)))</f>
        <v>+++</v>
      </c>
      <c r="AT42" s="417">
        <v>0</v>
      </c>
      <c r="AU42" s="382" t="str">
        <f>IF(ISERROR(AT42/AT43),"",IF(AT42/AT43=0,"-",IF(AT42/AT43&gt;2,"+++",AT42/AT43-1)))</f>
        <v/>
      </c>
      <c r="AV42" s="417">
        <v>0</v>
      </c>
      <c r="AW42" s="382" t="str">
        <f>IF(ISERROR(AV42/AV43),"",IF(AV42/AV43=0,"-",IF(AV42/AV43&gt;2,"+++",AV42/AV43-1)))</f>
        <v/>
      </c>
      <c r="AX42" s="417">
        <v>0</v>
      </c>
      <c r="AY42" s="382" t="str">
        <f>IF(ISERROR(AX42/AX43),"",IF(AX42/AX43=0,"-",IF(AX42/AX43&gt;2,"+++",AX42/AX43-1)))</f>
        <v/>
      </c>
      <c r="AZ42" s="417">
        <v>0</v>
      </c>
      <c r="BA42" s="382" t="str">
        <f>IF(ISERROR(AZ42/AZ43),"",IF(AZ42/AZ43=0,"-",IF(AZ42/AZ43&gt;2,"+++",AZ42/AZ43-1)))</f>
        <v/>
      </c>
      <c r="BB42" s="417">
        <v>0</v>
      </c>
      <c r="BC42" s="382" t="str">
        <f>IF(ISERROR(BB42/BB43),"",IF(BB42/BB43=0,"-",IF(BB42/BB43&gt;2,"+++",BB42/BB43-1)))</f>
        <v/>
      </c>
      <c r="BD42" s="417">
        <v>0</v>
      </c>
      <c r="BE42" s="382" t="str">
        <f>IF(ISERROR(BD42/BD43),"",IF(BD42/BD43=0,"-",IF(BD42/BD43&gt;2,"+++",BD42/BD43-1)))</f>
        <v/>
      </c>
      <c r="BF42" s="417">
        <v>0</v>
      </c>
      <c r="BG42" s="382" t="str">
        <f>IF(ISERROR(BF42/BF43),"",IF(BF42/BF43=0,"-",IF(BF42/BF43&gt;2,"+++",BF42/BF43-1)))</f>
        <v/>
      </c>
      <c r="BH42" s="417">
        <v>0</v>
      </c>
      <c r="BI42" s="382" t="str">
        <f>IF(ISERROR(BH42/BH43),"",IF(BH42/BH43=0,"-",IF(BH42/BH43&gt;2,"+++",BH42/BH43-1)))</f>
        <v/>
      </c>
      <c r="BJ42" s="417">
        <v>0</v>
      </c>
      <c r="BK42" s="382" t="str">
        <f>IF(ISERROR(BJ42/BJ43),"",IF(BJ42/BJ43=0,"-",IF(BJ42/BJ43&gt;2,"+++",BJ42/BJ43-1)))</f>
        <v/>
      </c>
      <c r="BL42" s="417">
        <v>0</v>
      </c>
      <c r="BM42" s="382" t="str">
        <f t="shared" ref="BM42" si="40">IF(ISERROR(BL42/BL43),"",IF(BL42/BL43=0,"-",IF(BL42/BL43&gt;2,"+++",BL42/BL43-1)))</f>
        <v/>
      </c>
      <c r="BN42" s="416">
        <f t="shared" si="21"/>
        <v>0.68500000000000227</v>
      </c>
      <c r="BO42" s="384" t="str">
        <f>IF(ISERROR(BN42/BN43),"",IF(BN42/BN43=0,"-",IF(BN42/BN43&gt;2,"+++",BN42/BN43-1)))</f>
        <v/>
      </c>
      <c r="BP42" s="416">
        <v>385.47</v>
      </c>
      <c r="BQ42" s="384" t="str">
        <f>IF(ISERROR(BP42/BP43),"",IF(BP42/BP43=0,"-",IF(BP42/BP43&gt;2,"+++",BP42/BP43-1)))</f>
        <v>+++</v>
      </c>
      <c r="BR42" s="418"/>
      <c r="BS42" s="570"/>
      <c r="BT42" s="390"/>
      <c r="CI42" s="394"/>
      <c r="CJ42" s="394"/>
    </row>
    <row r="43" spans="1:94" ht="17.100000000000001" hidden="1" customHeight="1" outlineLevel="1">
      <c r="A43" s="411"/>
      <c r="B43" s="420"/>
      <c r="C43" s="421"/>
      <c r="D43" s="422" t="s">
        <v>125</v>
      </c>
      <c r="E43" s="423">
        <f>E42-1</f>
        <v>2023</v>
      </c>
      <c r="F43" s="424">
        <v>19.776</v>
      </c>
      <c r="G43" s="439"/>
      <c r="H43" s="426">
        <v>0</v>
      </c>
      <c r="I43" s="439"/>
      <c r="J43" s="426">
        <v>0</v>
      </c>
      <c r="K43" s="439"/>
      <c r="L43" s="426">
        <v>0</v>
      </c>
      <c r="M43" s="439"/>
      <c r="N43" s="426">
        <v>0</v>
      </c>
      <c r="O43" s="439"/>
      <c r="P43" s="426">
        <v>0</v>
      </c>
      <c r="Q43" s="439"/>
      <c r="R43" s="426">
        <v>25.007999999999999</v>
      </c>
      <c r="S43" s="439"/>
      <c r="T43" s="426">
        <v>0</v>
      </c>
      <c r="U43" s="439"/>
      <c r="V43" s="426">
        <v>0.45900000000000002</v>
      </c>
      <c r="W43" s="439"/>
      <c r="X43" s="426">
        <v>0</v>
      </c>
      <c r="Y43" s="439"/>
      <c r="Z43" s="426">
        <v>0</v>
      </c>
      <c r="AA43" s="439"/>
      <c r="AB43" s="426">
        <v>0</v>
      </c>
      <c r="AC43" s="439"/>
      <c r="AD43" s="426"/>
      <c r="AE43" s="439"/>
      <c r="AF43" s="424">
        <f t="shared" si="26"/>
        <v>155.14899999999997</v>
      </c>
      <c r="AG43" s="440"/>
      <c r="AH43" s="424">
        <v>200.392</v>
      </c>
      <c r="AI43" s="440"/>
      <c r="AJ43" s="424"/>
      <c r="AK43" s="579"/>
      <c r="AL43" s="386"/>
      <c r="AM43" s="411"/>
      <c r="AN43" s="420"/>
      <c r="AO43" s="421"/>
      <c r="AP43" s="422" t="s">
        <v>125</v>
      </c>
      <c r="AQ43" s="423">
        <f t="shared" si="20"/>
        <v>2023</v>
      </c>
      <c r="AR43" s="424">
        <v>1.925</v>
      </c>
      <c r="AS43" s="441"/>
      <c r="AT43" s="426">
        <v>0</v>
      </c>
      <c r="AU43" s="439"/>
      <c r="AV43" s="426">
        <v>0</v>
      </c>
      <c r="AW43" s="439"/>
      <c r="AX43" s="426">
        <v>0</v>
      </c>
      <c r="AY43" s="439"/>
      <c r="AZ43" s="426">
        <v>0</v>
      </c>
      <c r="BA43" s="439"/>
      <c r="BB43" s="426">
        <v>0</v>
      </c>
      <c r="BC43" s="439"/>
      <c r="BD43" s="426">
        <v>0</v>
      </c>
      <c r="BE43" s="439"/>
      <c r="BF43" s="426">
        <v>0</v>
      </c>
      <c r="BG43" s="439"/>
      <c r="BH43" s="426">
        <v>0</v>
      </c>
      <c r="BI43" s="439"/>
      <c r="BJ43" s="426">
        <v>0</v>
      </c>
      <c r="BK43" s="439"/>
      <c r="BL43" s="426">
        <v>0</v>
      </c>
      <c r="BM43" s="439"/>
      <c r="BN43" s="424">
        <f t="shared" si="21"/>
        <v>0</v>
      </c>
      <c r="BO43" s="440"/>
      <c r="BP43" s="424">
        <v>1.925</v>
      </c>
      <c r="BQ43" s="440"/>
      <c r="BR43" s="429"/>
      <c r="BS43" s="580"/>
      <c r="BT43" s="390"/>
      <c r="CI43" s="394"/>
      <c r="CJ43" s="394"/>
    </row>
    <row r="44" spans="1:94" ht="17.100000000000001" hidden="1" customHeight="1" outlineLevel="1">
      <c r="A44" s="411"/>
      <c r="B44" s="412" t="s">
        <v>126</v>
      </c>
      <c r="C44" s="413" t="s">
        <v>127</v>
      </c>
      <c r="D44" s="450" t="s">
        <v>128</v>
      </c>
      <c r="E44" s="415">
        <f>$R$5</f>
        <v>2024</v>
      </c>
      <c r="F44" s="416">
        <v>57.183999999999997</v>
      </c>
      <c r="G44" s="382">
        <f>IF(ISERROR(F44/F45),"",IF(F44/F45=0,"-",IF(F44/F45&gt;2,"+++",F44/F45-1)))</f>
        <v>-0.81336692798255861</v>
      </c>
      <c r="H44" s="417">
        <v>2.379</v>
      </c>
      <c r="I44" s="382" t="str">
        <f>IF(ISERROR(H44/H45),"",IF(H44/H45=0,"-",IF(H44/H45&gt;2,"+++",H44/H45-1)))</f>
        <v/>
      </c>
      <c r="J44" s="417">
        <v>5.4770000000000003</v>
      </c>
      <c r="K44" s="382">
        <f>IF(ISERROR(J44/J45),"",IF(J44/J45=0,"-",IF(J44/J45&gt;2,"+++",J44/J45-1)))</f>
        <v>0.10624116340133316</v>
      </c>
      <c r="L44" s="417">
        <v>0</v>
      </c>
      <c r="M44" s="382" t="str">
        <f>IF(ISERROR(L44/L45),"",IF(L44/L45=0,"-",IF(L44/L45&gt;2,"+++",L44/L45-1)))</f>
        <v/>
      </c>
      <c r="N44" s="417">
        <v>1.9650000000000001</v>
      </c>
      <c r="O44" s="382" t="str">
        <f>IF(ISERROR(N44/N45),"",IF(N44/N45=0,"-",IF(N44/N45&gt;2,"+++",N44/N45-1)))</f>
        <v/>
      </c>
      <c r="P44" s="417">
        <v>0</v>
      </c>
      <c r="Q44" s="382" t="str">
        <f>IF(ISERROR(P44/P45),"",IF(P44/P45=0,"-",IF(P44/P45&gt;2,"+++",P44/P45-1)))</f>
        <v/>
      </c>
      <c r="R44" s="417">
        <v>0</v>
      </c>
      <c r="S44" s="382" t="str">
        <f>IF(ISERROR(R44/R45),"",IF(R44/R45=0,"-",IF(R44/R45&gt;2,"+++",R44/R45-1)))</f>
        <v/>
      </c>
      <c r="T44" s="417">
        <v>0</v>
      </c>
      <c r="U44" s="382" t="str">
        <f>IF(ISERROR(T44/T45),"",IF(T44/T45=0,"-",IF(T44/T45&gt;2,"+++",T44/T45-1)))</f>
        <v/>
      </c>
      <c r="V44" s="417">
        <v>191.75800000000001</v>
      </c>
      <c r="W44" s="382" t="str">
        <f>IF(ISERROR(V44/V45),"",IF(V44/V45=0,"-",IF(V44/V45&gt;2,"+++",V44/V45-1)))</f>
        <v>+++</v>
      </c>
      <c r="X44" s="417">
        <v>25.73</v>
      </c>
      <c r="Y44" s="382">
        <f>IF(ISERROR(X44/X45),"",IF(X44/X45=0,"-",IF(X44/X45&gt;2,"+++",X44/X45-1)))</f>
        <v>-0.48960564944854401</v>
      </c>
      <c r="Z44" s="417">
        <v>0</v>
      </c>
      <c r="AA44" s="382" t="str">
        <f>IF(ISERROR(Z44/Z45),"",IF(Z44/Z45=0,"-",IF(Z44/Z45&gt;2,"+++",Z44/Z45-1)))</f>
        <v>-</v>
      </c>
      <c r="AB44" s="417">
        <v>0</v>
      </c>
      <c r="AC44" s="382" t="str">
        <f>IF(ISERROR(AB44/AB45),"",IF(AB44/AB45=0,"-",IF(AB44/AB45&gt;2,"+++",AB44/AB45-1)))</f>
        <v/>
      </c>
      <c r="AD44" s="417"/>
      <c r="AE44" s="382"/>
      <c r="AF44" s="416">
        <f t="shared" si="26"/>
        <v>147.631</v>
      </c>
      <c r="AG44" s="384">
        <f>IF(ISERROR(AF44/AF45),"",IF(AF44/AF45=0,"-",IF(AF44/AF45&gt;2,"+++",AF44/AF45-1)))</f>
        <v>9.3085244226597474E-2</v>
      </c>
      <c r="AH44" s="416">
        <v>432.12400000000002</v>
      </c>
      <c r="AI44" s="384">
        <f>IF(ISERROR(AH44/AH45),"",IF(AH44/AH45=0,"-",IF(AH44/AH45&gt;2,"+++",AH44/AH45-1)))</f>
        <v>-0.24287994505446364</v>
      </c>
      <c r="AJ44" s="416"/>
      <c r="AK44" s="569"/>
      <c r="AL44" s="386"/>
      <c r="AM44" s="411"/>
      <c r="AN44" s="412" t="s">
        <v>126</v>
      </c>
      <c r="AO44" s="413" t="s">
        <v>127</v>
      </c>
      <c r="AP44" s="450" t="s">
        <v>128</v>
      </c>
      <c r="AQ44" s="415">
        <f t="shared" si="18"/>
        <v>2024</v>
      </c>
      <c r="AR44" s="416">
        <v>42.448</v>
      </c>
      <c r="AS44" s="387" t="str">
        <f>IF(ISERROR(AR44/AR45),"",IF(AR44/AR45=0,"-",IF(AR44/AR45&gt;2,"+++",AR44/AR45-1)))</f>
        <v>+++</v>
      </c>
      <c r="AT44" s="417">
        <v>0</v>
      </c>
      <c r="AU44" s="382" t="str">
        <f>IF(ISERROR(AT44/AT45),"",IF(AT44/AT45=0,"-",IF(AT44/AT45&gt;2,"+++",AT44/AT45-1)))</f>
        <v/>
      </c>
      <c r="AV44" s="417">
        <v>0</v>
      </c>
      <c r="AW44" s="382" t="str">
        <f>IF(ISERROR(AV44/AV45),"",IF(AV44/AV45=0,"-",IF(AV44/AV45&gt;2,"+++",AV44/AV45-1)))</f>
        <v/>
      </c>
      <c r="AX44" s="417">
        <v>0</v>
      </c>
      <c r="AY44" s="382" t="str">
        <f>IF(ISERROR(AX44/AX45),"",IF(AX44/AX45=0,"-",IF(AX44/AX45&gt;2,"+++",AX44/AX45-1)))</f>
        <v/>
      </c>
      <c r="AZ44" s="417">
        <v>0</v>
      </c>
      <c r="BA44" s="382" t="str">
        <f>IF(ISERROR(AZ44/AZ45),"",IF(AZ44/AZ45=0,"-",IF(AZ44/AZ45&gt;2,"+++",AZ44/AZ45-1)))</f>
        <v/>
      </c>
      <c r="BB44" s="417">
        <v>0</v>
      </c>
      <c r="BC44" s="382" t="str">
        <f>IF(ISERROR(BB44/BB45),"",IF(BB44/BB45=0,"-",IF(BB44/BB45&gt;2,"+++",BB44/BB45-1)))</f>
        <v/>
      </c>
      <c r="BD44" s="417">
        <v>0</v>
      </c>
      <c r="BE44" s="382" t="str">
        <f>IF(ISERROR(BD44/BD45),"",IF(BD44/BD45=0,"-",IF(BD44/BD45&gt;2,"+++",BD44/BD45-1)))</f>
        <v/>
      </c>
      <c r="BF44" s="417">
        <v>0</v>
      </c>
      <c r="BG44" s="382" t="str">
        <f>IF(ISERROR(BF44/BF45),"",IF(BF44/BF45=0,"-",IF(BF44/BF45&gt;2,"+++",BF44/BF45-1)))</f>
        <v/>
      </c>
      <c r="BH44" s="417">
        <v>0</v>
      </c>
      <c r="BI44" s="382" t="str">
        <f>IF(ISERROR(BH44/BH45),"",IF(BH44/BH45=0,"-",IF(BH44/BH45&gt;2,"+++",BH44/BH45-1)))</f>
        <v/>
      </c>
      <c r="BJ44" s="417">
        <v>0</v>
      </c>
      <c r="BK44" s="382" t="str">
        <f>IF(ISERROR(BJ44/BJ45),"",IF(BJ44/BJ45=0,"-",IF(BJ44/BJ45&gt;2,"+++",BJ44/BJ45-1)))</f>
        <v/>
      </c>
      <c r="BL44" s="417">
        <v>0</v>
      </c>
      <c r="BM44" s="382" t="str">
        <f t="shared" ref="BM44" si="41">IF(ISERROR(BL44/BL45),"",IF(BL44/BL45=0,"-",IF(BL44/BL45&gt;2,"+++",BL44/BL45-1)))</f>
        <v/>
      </c>
      <c r="BN44" s="416">
        <f t="shared" si="21"/>
        <v>0</v>
      </c>
      <c r="BO44" s="384" t="str">
        <f>IF(ISERROR(BN44/BN45),"",IF(BN44/BN45=0,"-",IF(BN44/BN45&gt;2,"+++",BN44/BN45-1)))</f>
        <v/>
      </c>
      <c r="BP44" s="416">
        <v>42.448</v>
      </c>
      <c r="BQ44" s="384" t="str">
        <f>IF(ISERROR(BP44/BP45),"",IF(BP44/BP45=0,"-",IF(BP44/BP45&gt;2,"+++",BP44/BP45-1)))</f>
        <v>+++</v>
      </c>
      <c r="BR44" s="418"/>
      <c r="BS44" s="570"/>
      <c r="BT44" s="390"/>
      <c r="CI44" s="394"/>
      <c r="CJ44" s="394"/>
      <c r="CO44" s="451">
        <f>CO45/CO46-1</f>
        <v>-0.17183770883054894</v>
      </c>
      <c r="CP44" s="451">
        <f>CP45/CP46-1</f>
        <v>-0.18200836820083677</v>
      </c>
    </row>
    <row r="45" spans="1:94" ht="17.100000000000001" hidden="1" customHeight="1" outlineLevel="1">
      <c r="A45" s="411"/>
      <c r="B45" s="420"/>
      <c r="C45" s="421"/>
      <c r="D45" s="422" t="s">
        <v>128</v>
      </c>
      <c r="E45" s="423">
        <f>E44-1</f>
        <v>2023</v>
      </c>
      <c r="F45" s="424">
        <v>306.39800000000002</v>
      </c>
      <c r="G45" s="439"/>
      <c r="H45" s="426">
        <v>0</v>
      </c>
      <c r="I45" s="439"/>
      <c r="J45" s="426">
        <v>4.9509999999999996</v>
      </c>
      <c r="K45" s="439"/>
      <c r="L45" s="426">
        <v>0</v>
      </c>
      <c r="M45" s="439"/>
      <c r="N45" s="426">
        <v>0</v>
      </c>
      <c r="O45" s="439"/>
      <c r="P45" s="426">
        <v>0</v>
      </c>
      <c r="Q45" s="439"/>
      <c r="R45" s="426">
        <v>0</v>
      </c>
      <c r="S45" s="439"/>
      <c r="T45" s="426">
        <v>0</v>
      </c>
      <c r="U45" s="439"/>
      <c r="V45" s="426">
        <v>45.954000000000001</v>
      </c>
      <c r="W45" s="439"/>
      <c r="X45" s="426">
        <v>50.411999999999999</v>
      </c>
      <c r="Y45" s="439"/>
      <c r="Z45" s="426">
        <v>27.972999999999999</v>
      </c>
      <c r="AA45" s="439"/>
      <c r="AB45" s="426">
        <v>0</v>
      </c>
      <c r="AC45" s="439"/>
      <c r="AD45" s="426"/>
      <c r="AE45" s="439"/>
      <c r="AF45" s="424">
        <f t="shared" si="26"/>
        <v>135.05899999999997</v>
      </c>
      <c r="AG45" s="440"/>
      <c r="AH45" s="424">
        <v>570.74699999999996</v>
      </c>
      <c r="AI45" s="440"/>
      <c r="AJ45" s="424"/>
      <c r="AK45" s="579"/>
      <c r="AL45" s="386"/>
      <c r="AM45" s="411"/>
      <c r="AN45" s="420"/>
      <c r="AO45" s="421"/>
      <c r="AP45" s="422" t="s">
        <v>128</v>
      </c>
      <c r="AQ45" s="423">
        <f t="shared" si="20"/>
        <v>2023</v>
      </c>
      <c r="AR45" s="424">
        <v>6.0000000000000001E-3</v>
      </c>
      <c r="AS45" s="441"/>
      <c r="AT45" s="426">
        <v>0</v>
      </c>
      <c r="AU45" s="439"/>
      <c r="AV45" s="426">
        <v>0</v>
      </c>
      <c r="AW45" s="439"/>
      <c r="AX45" s="426">
        <v>0</v>
      </c>
      <c r="AY45" s="439"/>
      <c r="AZ45" s="426">
        <v>0</v>
      </c>
      <c r="BA45" s="439"/>
      <c r="BB45" s="426">
        <v>0</v>
      </c>
      <c r="BC45" s="439"/>
      <c r="BD45" s="426">
        <v>0</v>
      </c>
      <c r="BE45" s="439"/>
      <c r="BF45" s="426">
        <v>0</v>
      </c>
      <c r="BG45" s="439"/>
      <c r="BH45" s="426">
        <v>0</v>
      </c>
      <c r="BI45" s="439"/>
      <c r="BJ45" s="426">
        <v>0</v>
      </c>
      <c r="BK45" s="439"/>
      <c r="BL45" s="426">
        <v>0</v>
      </c>
      <c r="BM45" s="439"/>
      <c r="BN45" s="424">
        <f t="shared" si="21"/>
        <v>0</v>
      </c>
      <c r="BO45" s="440"/>
      <c r="BP45" s="424">
        <v>6.0000000000000001E-3</v>
      </c>
      <c r="BQ45" s="440"/>
      <c r="BR45" s="429"/>
      <c r="BS45" s="580"/>
      <c r="BT45" s="390"/>
      <c r="CI45" s="394"/>
      <c r="CJ45" s="394"/>
      <c r="CO45" s="251">
        <v>347</v>
      </c>
      <c r="CP45" s="251">
        <v>391</v>
      </c>
    </row>
    <row r="46" spans="1:94" ht="17.100000000000001" hidden="1" customHeight="1" outlineLevel="1">
      <c r="A46" s="411"/>
      <c r="B46" s="412" t="s">
        <v>129</v>
      </c>
      <c r="C46" s="413" t="s">
        <v>130</v>
      </c>
      <c r="D46" s="450" t="s">
        <v>131</v>
      </c>
      <c r="E46" s="415">
        <f>$R$5</f>
        <v>2024</v>
      </c>
      <c r="F46" s="416">
        <v>11195.374</v>
      </c>
      <c r="G46" s="382">
        <f>IF(ISERROR(F46/F47),"",IF(F46/F47=0,"-",IF(F46/F47&gt;2,"+++",F46/F47-1)))</f>
        <v>-8.4376376047595403E-2</v>
      </c>
      <c r="H46" s="417">
        <v>167.50900000000001</v>
      </c>
      <c r="I46" s="382" t="str">
        <f>IF(ISERROR(H46/H47),"",IF(H46/H47=0,"-",IF(H46/H47&gt;2,"+++",H46/H47-1)))</f>
        <v>+++</v>
      </c>
      <c r="J46" s="417">
        <v>425.46699999999998</v>
      </c>
      <c r="K46" s="382" t="str">
        <f>IF(ISERROR(J46/J47),"",IF(J46/J47=0,"-",IF(J46/J47&gt;2,"+++",J46/J47-1)))</f>
        <v>+++</v>
      </c>
      <c r="L46" s="417">
        <v>562.83500000000004</v>
      </c>
      <c r="M46" s="382">
        <f>IF(ISERROR(L46/L47),"",IF(L46/L47=0,"-",IF(L46/L47&gt;2,"+++",L46/L47-1)))</f>
        <v>-0.23803135140843068</v>
      </c>
      <c r="N46" s="417">
        <v>686.22700000000009</v>
      </c>
      <c r="O46" s="382">
        <f>IF(ISERROR(N46/N47),"",IF(N46/N47=0,"-",IF(N46/N47&gt;2,"+++",N46/N47-1)))</f>
        <v>0.73010470478193046</v>
      </c>
      <c r="P46" s="417">
        <v>56.218000000000004</v>
      </c>
      <c r="Q46" s="382" t="str">
        <f>IF(ISERROR(P46/P47),"",IF(P46/P47=0,"-",IF(P46/P47&gt;2,"+++",P46/P47-1)))</f>
        <v>+++</v>
      </c>
      <c r="R46" s="417">
        <v>17.904</v>
      </c>
      <c r="S46" s="382">
        <f>IF(ISERROR(R46/R47),"",IF(R46/R47=0,"-",IF(R46/R47&gt;2,"+++",R46/R47-1)))</f>
        <v>-0.66208028990430901</v>
      </c>
      <c r="T46" s="417">
        <v>46.082999999999998</v>
      </c>
      <c r="U46" s="382">
        <f>IF(ISERROR(T46/T47),"",IF(T46/T47=0,"-",IF(T46/T47&gt;2,"+++",T46/T47-1)))</f>
        <v>-0.35087052062204183</v>
      </c>
      <c r="V46" s="417">
        <v>832.64099999999996</v>
      </c>
      <c r="W46" s="382">
        <f>IF(ISERROR(V46/V47),"",IF(V46/V47=0,"-",IF(V46/V47&gt;2,"+++",V46/V47-1)))</f>
        <v>0.53931379490753639</v>
      </c>
      <c r="X46" s="417">
        <v>1229.4850000000001</v>
      </c>
      <c r="Y46" s="382" t="str">
        <f>IF(ISERROR(X46/X47),"",IF(X46/X47=0,"-",IF(X46/X47&gt;2,"+++",X46/X47-1)))</f>
        <v>+++</v>
      </c>
      <c r="Z46" s="417">
        <v>25.465</v>
      </c>
      <c r="AA46" s="382">
        <f>IF(ISERROR(Z46/Z47),"",IF(Z46/Z47=0,"-",IF(Z46/Z47&gt;2,"+++",Z46/Z47-1)))</f>
        <v>-0.9376597369786821</v>
      </c>
      <c r="AB46" s="417">
        <v>0</v>
      </c>
      <c r="AC46" s="382" t="str">
        <f>IF(ISERROR(AB46/AB47),"",IF(AB46/AB47=0,"-",IF(AB46/AB47&gt;2,"+++",AB46/AB47-1)))</f>
        <v/>
      </c>
      <c r="AD46" s="417"/>
      <c r="AE46" s="382"/>
      <c r="AF46" s="416">
        <f t="shared" si="26"/>
        <v>6095.4860000000008</v>
      </c>
      <c r="AG46" s="384">
        <f>IF(ISERROR(AF46/AF47),"",IF(AF46/AF47=0,"-",IF(AF46/AF47&gt;2,"+++",AF46/AF47-1)))</f>
        <v>0.29525481548818555</v>
      </c>
      <c r="AH46" s="416">
        <v>21340.694</v>
      </c>
      <c r="AI46" s="384">
        <f>IF(ISERROR(AH46/AH47),"",IF(AH46/AH47=0,"-",IF(AH46/AH47&gt;2,"+++",AH46/AH47-1)))</f>
        <v>8.0607399084349218E-2</v>
      </c>
      <c r="AJ46" s="416"/>
      <c r="AK46" s="569"/>
      <c r="AL46" s="386"/>
      <c r="AM46" s="411"/>
      <c r="AN46" s="412" t="s">
        <v>129</v>
      </c>
      <c r="AO46" s="413" t="s">
        <v>130</v>
      </c>
      <c r="AP46" s="450" t="s">
        <v>131</v>
      </c>
      <c r="AQ46" s="415">
        <f t="shared" si="18"/>
        <v>2024</v>
      </c>
      <c r="AR46" s="416">
        <v>1836.0129999999999</v>
      </c>
      <c r="AS46" s="387">
        <f>IF(ISERROR(AR46/AR47),"",IF(AR46/AR47=0,"-",IF(AR46/AR47&gt;2,"+++",AR46/AR47-1)))</f>
        <v>-0.26264005121322165</v>
      </c>
      <c r="AT46" s="417">
        <v>6055.0969999999998</v>
      </c>
      <c r="AU46" s="382">
        <f>IF(ISERROR(AT46/AT47),"",IF(AT46/AT47=0,"-",IF(AT46/AT47&gt;2,"+++",AT46/AT47-1)))</f>
        <v>-0.13643101713247774</v>
      </c>
      <c r="AV46" s="417">
        <v>565.601</v>
      </c>
      <c r="AW46" s="382">
        <f>IF(ISERROR(AV46/AV47),"",IF(AV46/AV47=0,"-",IF(AV46/AV47&gt;2,"+++",AV46/AV47-1)))</f>
        <v>-0.10730897377014514</v>
      </c>
      <c r="AX46" s="417">
        <v>2116.0839999999998</v>
      </c>
      <c r="AY46" s="382">
        <f>IF(ISERROR(AX46/AX47),"",IF(AX46/AX47=0,"-",IF(AX46/AX47&gt;2,"+++",AX46/AX47-1)))</f>
        <v>0.87375003431234943</v>
      </c>
      <c r="AZ46" s="417">
        <v>110.44500000000001</v>
      </c>
      <c r="BA46" s="382" t="str">
        <f>IF(ISERROR(AZ46/AZ47),"",IF(AZ46/AZ47=0,"-",IF(AZ46/AZ47&gt;2,"+++",AZ46/AZ47-1)))</f>
        <v>+++</v>
      </c>
      <c r="BB46" s="417">
        <v>33.81</v>
      </c>
      <c r="BC46" s="382">
        <f>IF(ISERROR(BB46/BB47),"",IF(BB46/BB47=0,"-",IF(BB46/BB47&gt;2,"+++",BB46/BB47-1)))</f>
        <v>9.1948454607111652E-2</v>
      </c>
      <c r="BD46" s="417">
        <v>250.36799999999999</v>
      </c>
      <c r="BE46" s="382">
        <f>IF(ISERROR(BD46/BD47),"",IF(BD46/BD47=0,"-",IF(BD46/BD47&gt;2,"+++",BD46/BD47-1)))</f>
        <v>-0.59476559275534735</v>
      </c>
      <c r="BF46" s="417">
        <v>511.649</v>
      </c>
      <c r="BG46" s="382">
        <f>IF(ISERROR(BF46/BF47),"",IF(BF46/BF47=0,"-",IF(BF46/BF47&gt;2,"+++",BF46/BF47-1)))</f>
        <v>0.67520340509126631</v>
      </c>
      <c r="BH46" s="417">
        <v>569.20600000000002</v>
      </c>
      <c r="BI46" s="382" t="str">
        <f>IF(ISERROR(BH46/BH47),"",IF(BH46/BH47=0,"-",IF(BH46/BH47&gt;2,"+++",BH46/BH47-1)))</f>
        <v>+++</v>
      </c>
      <c r="BJ46" s="417">
        <v>5.08</v>
      </c>
      <c r="BK46" s="382">
        <f>IF(ISERROR(BJ46/BJ47),"",IF(BJ46/BJ47=0,"-",IF(BJ46/BJ47&gt;2,"+++",BJ46/BJ47-1)))</f>
        <v>-0.47357512953367875</v>
      </c>
      <c r="BL46" s="417">
        <v>275.48</v>
      </c>
      <c r="BM46" s="382">
        <f t="shared" ref="BM46" si="42">IF(ISERROR(BL46/BL47),"",IF(BL46/BL47=0,"-",IF(BL46/BL47&gt;2,"+++",BL46/BL47-1)))</f>
        <v>0.18886400220959199</v>
      </c>
      <c r="BN46" s="416">
        <f t="shared" si="21"/>
        <v>38.19300000000112</v>
      </c>
      <c r="BO46" s="384">
        <f>IF(ISERROR(BN46/BN47),"",IF(BN46/BN47=0,"-",IF(BN46/BN47&gt;2,"+++",BN46/BN47-1)))</f>
        <v>-0.21754896336963858</v>
      </c>
      <c r="BP46" s="416">
        <v>12367.026</v>
      </c>
      <c r="BQ46" s="384">
        <f>IF(ISERROR(BP46/BP47),"",IF(BP46/BP47=0,"-",IF(BP46/BP47&gt;2,"+++",BP46/BP47-1)))</f>
        <v>-1.3852052283034988E-2</v>
      </c>
      <c r="BR46" s="418"/>
      <c r="BS46" s="570"/>
      <c r="BT46" s="390"/>
      <c r="CI46" s="394"/>
      <c r="CJ46" s="394"/>
      <c r="CO46" s="251">
        <v>419</v>
      </c>
      <c r="CP46" s="251">
        <v>478</v>
      </c>
    </row>
    <row r="47" spans="1:94" ht="17.100000000000001" hidden="1" customHeight="1" outlineLevel="1" thickBot="1">
      <c r="A47" s="411"/>
      <c r="B47" s="452"/>
      <c r="C47" s="453"/>
      <c r="D47" s="422" t="s">
        <v>131</v>
      </c>
      <c r="E47" s="454">
        <f>E46-1</f>
        <v>2023</v>
      </c>
      <c r="F47" s="444">
        <v>12227.047999999999</v>
      </c>
      <c r="G47" s="395"/>
      <c r="H47" s="445">
        <v>27.13</v>
      </c>
      <c r="I47" s="395"/>
      <c r="J47" s="445">
        <v>196.8</v>
      </c>
      <c r="K47" s="395"/>
      <c r="L47" s="445">
        <v>738.65899999999999</v>
      </c>
      <c r="M47" s="395"/>
      <c r="N47" s="445">
        <v>396.63900000000001</v>
      </c>
      <c r="O47" s="395"/>
      <c r="P47" s="445">
        <v>2.113</v>
      </c>
      <c r="Q47" s="395"/>
      <c r="R47" s="445">
        <v>52.983000000000004</v>
      </c>
      <c r="S47" s="395"/>
      <c r="T47" s="445">
        <v>70.99199999999999</v>
      </c>
      <c r="U47" s="395"/>
      <c r="V47" s="445">
        <v>540.91700000000003</v>
      </c>
      <c r="W47" s="395"/>
      <c r="X47" s="445">
        <v>381.017</v>
      </c>
      <c r="Y47" s="395"/>
      <c r="Z47" s="445">
        <v>408.48399999999998</v>
      </c>
      <c r="AA47" s="395"/>
      <c r="AB47" s="445">
        <v>0</v>
      </c>
      <c r="AC47" s="395"/>
      <c r="AD47" s="445"/>
      <c r="AE47" s="395"/>
      <c r="AF47" s="444">
        <f t="shared" si="26"/>
        <v>4706.012999999999</v>
      </c>
      <c r="AG47" s="396"/>
      <c r="AH47" s="444">
        <v>19748.794999999998</v>
      </c>
      <c r="AI47" s="396"/>
      <c r="AJ47" s="444"/>
      <c r="AK47" s="571"/>
      <c r="AL47" s="386"/>
      <c r="AM47" s="411"/>
      <c r="AN47" s="452"/>
      <c r="AO47" s="453"/>
      <c r="AP47" s="422" t="s">
        <v>131</v>
      </c>
      <c r="AQ47" s="454">
        <f t="shared" si="20"/>
        <v>2023</v>
      </c>
      <c r="AR47" s="444">
        <v>2489.982</v>
      </c>
      <c r="AS47" s="397"/>
      <c r="AT47" s="445">
        <v>7011.7119999999995</v>
      </c>
      <c r="AU47" s="395"/>
      <c r="AV47" s="445">
        <v>633.59100000000001</v>
      </c>
      <c r="AW47" s="395"/>
      <c r="AX47" s="445">
        <v>1129.3309999999999</v>
      </c>
      <c r="AY47" s="395"/>
      <c r="AZ47" s="445">
        <v>8.1649999999999991</v>
      </c>
      <c r="BA47" s="395"/>
      <c r="BB47" s="445">
        <v>30.963000000000001</v>
      </c>
      <c r="BC47" s="395"/>
      <c r="BD47" s="445">
        <v>617.83500000000004</v>
      </c>
      <c r="BE47" s="395"/>
      <c r="BF47" s="445">
        <v>305.42500000000001</v>
      </c>
      <c r="BG47" s="395"/>
      <c r="BH47" s="445">
        <v>23.558</v>
      </c>
      <c r="BI47" s="395"/>
      <c r="BJ47" s="445">
        <v>9.65</v>
      </c>
      <c r="BK47" s="395"/>
      <c r="BL47" s="445">
        <v>231.71700000000001</v>
      </c>
      <c r="BM47" s="395"/>
      <c r="BN47" s="444">
        <f t="shared" si="21"/>
        <v>48.811999999999898</v>
      </c>
      <c r="BO47" s="396"/>
      <c r="BP47" s="444">
        <v>12540.741</v>
      </c>
      <c r="BQ47" s="396"/>
      <c r="BR47" s="446"/>
      <c r="BS47" s="572"/>
      <c r="BT47" s="390"/>
      <c r="CI47" s="394"/>
      <c r="CJ47" s="394"/>
    </row>
    <row r="48" spans="1:94" ht="17.100000000000001" customHeight="1" collapsed="1">
      <c r="A48" s="447" t="s">
        <v>132</v>
      </c>
      <c r="B48" s="399" t="s">
        <v>133</v>
      </c>
      <c r="C48" s="399"/>
      <c r="D48" s="400" t="s">
        <v>132</v>
      </c>
      <c r="E48" s="401">
        <f>$R$5</f>
        <v>2024</v>
      </c>
      <c r="F48" s="381">
        <v>3134.9849999999997</v>
      </c>
      <c r="G48" s="382">
        <f>IF(ISERROR(F48/F49),"",IF(F48/F49=0,"-",IF(F48/F49&gt;2,"+++",F48/F49-1)))</f>
        <v>9.1305646411101282E-2</v>
      </c>
      <c r="H48" s="383">
        <v>7.6369999999999996</v>
      </c>
      <c r="I48" s="382">
        <f>IF(ISERROR(H48/H49),"",IF(H48/H49=0,"-",IF(H48/H49&gt;2,"+++",H48/H49-1)))</f>
        <v>0.57789256198347094</v>
      </c>
      <c r="J48" s="383">
        <v>321.62200000000001</v>
      </c>
      <c r="K48" s="382">
        <f>IF(ISERROR(J48/J49),"",IF(J48/J49=0,"-",IF(J48/J49&gt;2,"+++",J48/J49-1)))</f>
        <v>5.2414235415767063E-2</v>
      </c>
      <c r="L48" s="383">
        <v>118.60899999999999</v>
      </c>
      <c r="M48" s="382">
        <f>IF(ISERROR(L48/L49),"",IF(L48/L49=0,"-",IF(L48/L49&gt;2,"+++",L48/L49-1)))</f>
        <v>0.92769263274228408</v>
      </c>
      <c r="N48" s="383">
        <v>4079.6729999999998</v>
      </c>
      <c r="O48" s="382">
        <f>IF(ISERROR(N48/N49),"",IF(N48/N49=0,"-",IF(N48/N49&gt;2,"+++",N48/N49-1)))</f>
        <v>0.22300274837939127</v>
      </c>
      <c r="P48" s="383">
        <v>24.814</v>
      </c>
      <c r="Q48" s="382" t="str">
        <f>IF(ISERROR(P48/P49),"",IF(P48/P49=0,"-",IF(P48/P49&gt;2,"+++",P48/P49-1)))</f>
        <v/>
      </c>
      <c r="R48" s="383">
        <v>4562.4710000000005</v>
      </c>
      <c r="S48" s="382">
        <f>IF(ISERROR(R48/R49),"",IF(R48/R49=0,"-",IF(R48/R49&gt;2,"+++",R48/R49-1)))</f>
        <v>-4.268026051851892E-2</v>
      </c>
      <c r="T48" s="383">
        <v>0.35499999999999998</v>
      </c>
      <c r="U48" s="382">
        <f>IF(ISERROR(T48/T49),"",IF(T48/T49=0,"-",IF(T48/T49&gt;2,"+++",T48/T49-1)))</f>
        <v>-0.29841897233201586</v>
      </c>
      <c r="V48" s="383">
        <v>2432.2249999999995</v>
      </c>
      <c r="W48" s="382">
        <f>IF(ISERROR(V48/V49),"",IF(V48/V49=0,"-",IF(V48/V49&gt;2,"+++",V48/V49-1)))</f>
        <v>-6.9665366792191818E-2</v>
      </c>
      <c r="X48" s="383">
        <v>984.29899999999998</v>
      </c>
      <c r="Y48" s="382" t="str">
        <f>IF(ISERROR(X48/X49),"",IF(X48/X49=0,"-",IF(X48/X49&gt;2,"+++",X48/X49-1)))</f>
        <v>+++</v>
      </c>
      <c r="Z48" s="383">
        <v>84.922999999999973</v>
      </c>
      <c r="AA48" s="382">
        <f>IF(ISERROR(Z48/Z49),"",IF(Z48/Z49=0,"-",IF(Z48/Z49&gt;2,"+++",Z48/Z49-1)))</f>
        <v>0.51510231753224711</v>
      </c>
      <c r="AB48" s="383">
        <v>0</v>
      </c>
      <c r="AC48" s="382" t="str">
        <f>IF(ISERROR(AB48/AB49),"",IF(AB48/AB49=0,"-",IF(AB48/AB49&gt;2,"+++",AB48/AB49-1)))</f>
        <v/>
      </c>
      <c r="AD48" s="383"/>
      <c r="AE48" s="382"/>
      <c r="AF48" s="381">
        <f t="shared" si="26"/>
        <v>10609.911000000007</v>
      </c>
      <c r="AG48" s="384">
        <f>IF(ISERROR(AF48/AF49),"",IF(AF48/AF49=0,"-",IF(AF48/AF49&gt;2,"+++",AF48/AF49-1)))</f>
        <v>0.22638180926470541</v>
      </c>
      <c r="AH48" s="381">
        <v>26361.524000000001</v>
      </c>
      <c r="AI48" s="384">
        <f>IF(ISERROR(AH48/AH49),"",IF(AH48/AH49=0,"-",IF(AH48/AH49&gt;2,"+++",AH48/AH49-1)))</f>
        <v>0.13819761197839675</v>
      </c>
      <c r="AJ48" s="381"/>
      <c r="AK48" s="569"/>
      <c r="AL48" s="386"/>
      <c r="AM48" s="447" t="s">
        <v>132</v>
      </c>
      <c r="AN48" s="399" t="s">
        <v>133</v>
      </c>
      <c r="AO48" s="399"/>
      <c r="AP48" s="400" t="s">
        <v>132</v>
      </c>
      <c r="AQ48" s="401">
        <f t="shared" si="18"/>
        <v>2024</v>
      </c>
      <c r="AR48" s="381">
        <v>1421.0649999999998</v>
      </c>
      <c r="AS48" s="387">
        <f>IF(ISERROR(AR48/AR49),"",IF(AR48/AR49=0,"-",IF(AR48/AR49&gt;2,"+++",AR48/AR49-1)))</f>
        <v>-8.3082714286544124E-2</v>
      </c>
      <c r="AT48" s="383">
        <v>0</v>
      </c>
      <c r="AU48" s="382" t="str">
        <f>IF(ISERROR(AT48/AT49),"",IF(AT48/AT49=0,"-",IF(AT48/AT49&gt;2,"+++",AT48/AT49-1)))</f>
        <v/>
      </c>
      <c r="AV48" s="383">
        <v>20.218</v>
      </c>
      <c r="AW48" s="382" t="str">
        <f>IF(ISERROR(AV48/AV49),"",IF(AV48/AV49=0,"-",IF(AV48/AV49&gt;2,"+++",AV48/AV49-1)))</f>
        <v>+++</v>
      </c>
      <c r="AX48" s="383">
        <v>63.507999999999996</v>
      </c>
      <c r="AY48" s="382" t="str">
        <f>IF(ISERROR(AX48/AX49),"",IF(AX48/AX49=0,"-",IF(AX48/AX49&gt;2,"+++",AX48/AX49-1)))</f>
        <v/>
      </c>
      <c r="AZ48" s="383">
        <v>1.6930000000000001</v>
      </c>
      <c r="BA48" s="382">
        <f>IF(ISERROR(AZ48/AZ49),"",IF(AZ48/AZ49=0,"-",IF(AZ48/AZ49&gt;2,"+++",AZ48/AZ49-1)))</f>
        <v>-9.271168274383712E-2</v>
      </c>
      <c r="BB48" s="383">
        <v>5.3890000000000002</v>
      </c>
      <c r="BC48" s="382" t="str">
        <f>IF(ISERROR(BB48/BB49),"",IF(BB48/BB49=0,"-",IF(BB48/BB49&gt;2,"+++",BB48/BB49-1)))</f>
        <v>+++</v>
      </c>
      <c r="BD48" s="383">
        <v>0</v>
      </c>
      <c r="BE48" s="382" t="str">
        <f>IF(ISERROR(BD48/BD49),"",IF(BD48/BD49=0,"-",IF(BD48/BD49&gt;2,"+++",BD48/BD49-1)))</f>
        <v/>
      </c>
      <c r="BF48" s="383">
        <v>0</v>
      </c>
      <c r="BG48" s="382" t="str">
        <f>IF(ISERROR(BF48/BF49),"",IF(BF48/BF49=0,"-",IF(BF48/BF49&gt;2,"+++",BF48/BF49-1)))</f>
        <v/>
      </c>
      <c r="BH48" s="383">
        <v>0</v>
      </c>
      <c r="BI48" s="382" t="str">
        <f>IF(ISERROR(BH48/BH49),"",IF(BH48/BH49=0,"-",IF(BH48/BH49&gt;2,"+++",BH48/BH49-1)))</f>
        <v/>
      </c>
      <c r="BJ48" s="383">
        <v>203.339</v>
      </c>
      <c r="BK48" s="382">
        <f>IF(ISERROR(BJ48/BJ49),"",IF(BJ48/BJ49=0,"-",IF(BJ48/BJ49&gt;2,"+++",BJ48/BJ49-1)))</f>
        <v>4.6914177740478902E-2</v>
      </c>
      <c r="BL48" s="383">
        <v>51.436</v>
      </c>
      <c r="BM48" s="382">
        <f t="shared" ref="BM48" si="43">IF(ISERROR(BL48/BL49),"",IF(BL48/BL49=0,"-",IF(BL48/BL49&gt;2,"+++",BL48/BL49-1)))</f>
        <v>-0.23693384960018982</v>
      </c>
      <c r="BN48" s="381">
        <f t="shared" si="21"/>
        <v>124.20500000000038</v>
      </c>
      <c r="BO48" s="384">
        <f>IF(ISERROR(BN48/BN49),"",IF(BN48/BN49=0,"-",IF(BN48/BN49&gt;2,"+++",BN48/BN49-1)))</f>
        <v>-4.5692728502054858E-2</v>
      </c>
      <c r="BP48" s="381">
        <v>1890.8530000000001</v>
      </c>
      <c r="BQ48" s="384">
        <f>IF(ISERROR(BP48/BP49),"",IF(BP48/BP49=0,"-",IF(BP48/BP49&gt;2,"+++",BP48/BP49-1)))</f>
        <v>-3.064844971155567E-2</v>
      </c>
      <c r="BR48" s="388"/>
      <c r="BS48" s="570"/>
      <c r="BT48" s="390"/>
      <c r="CI48" s="394"/>
      <c r="CJ48" s="394"/>
    </row>
    <row r="49" spans="1:88" ht="17.100000000000001" customHeight="1" thickBot="1">
      <c r="A49" s="448"/>
      <c r="B49" s="455"/>
      <c r="C49" s="455"/>
      <c r="D49" s="367" t="s">
        <v>132</v>
      </c>
      <c r="E49" s="368">
        <f>E48-1</f>
        <v>2023</v>
      </c>
      <c r="F49" s="369">
        <v>2872.6920000000005</v>
      </c>
      <c r="G49" s="395"/>
      <c r="H49" s="371">
        <v>4.84</v>
      </c>
      <c r="I49" s="395"/>
      <c r="J49" s="371">
        <v>305.60399999999993</v>
      </c>
      <c r="K49" s="395"/>
      <c r="L49" s="371">
        <v>61.528999999999996</v>
      </c>
      <c r="M49" s="395"/>
      <c r="N49" s="371">
        <v>3335.7840000000006</v>
      </c>
      <c r="O49" s="395"/>
      <c r="P49" s="371">
        <v>0</v>
      </c>
      <c r="Q49" s="395"/>
      <c r="R49" s="371">
        <v>4765.8799999999992</v>
      </c>
      <c r="S49" s="395"/>
      <c r="T49" s="371">
        <v>0.50600000000000001</v>
      </c>
      <c r="U49" s="395"/>
      <c r="V49" s="371">
        <v>2614.355</v>
      </c>
      <c r="W49" s="395"/>
      <c r="X49" s="371">
        <v>492.12799999999999</v>
      </c>
      <c r="Y49" s="395"/>
      <c r="Z49" s="371">
        <v>56.050999999999995</v>
      </c>
      <c r="AA49" s="395"/>
      <c r="AB49" s="371">
        <v>0</v>
      </c>
      <c r="AC49" s="395"/>
      <c r="AD49" s="371"/>
      <c r="AE49" s="395"/>
      <c r="AF49" s="369">
        <f t="shared" si="26"/>
        <v>8651.393</v>
      </c>
      <c r="AG49" s="396"/>
      <c r="AH49" s="369">
        <v>23160.762000000002</v>
      </c>
      <c r="AI49" s="396"/>
      <c r="AJ49" s="369"/>
      <c r="AK49" s="571"/>
      <c r="AL49" s="386"/>
      <c r="AM49" s="448"/>
      <c r="AN49" s="455"/>
      <c r="AO49" s="455"/>
      <c r="AP49" s="367" t="s">
        <v>132</v>
      </c>
      <c r="AQ49" s="368">
        <f t="shared" si="20"/>
        <v>2023</v>
      </c>
      <c r="AR49" s="369">
        <v>1549.8290000000002</v>
      </c>
      <c r="AS49" s="397"/>
      <c r="AT49" s="371">
        <v>0</v>
      </c>
      <c r="AU49" s="395"/>
      <c r="AV49" s="371">
        <v>7.085</v>
      </c>
      <c r="AW49" s="395"/>
      <c r="AX49" s="371">
        <v>0</v>
      </c>
      <c r="AY49" s="395"/>
      <c r="AZ49" s="371">
        <v>1.8660000000000001</v>
      </c>
      <c r="BA49" s="395"/>
      <c r="BB49" s="371">
        <v>7.0999999999999994E-2</v>
      </c>
      <c r="BC49" s="395"/>
      <c r="BD49" s="371">
        <v>0</v>
      </c>
      <c r="BE49" s="395"/>
      <c r="BF49" s="371">
        <v>0</v>
      </c>
      <c r="BG49" s="395"/>
      <c r="BH49" s="371">
        <v>0</v>
      </c>
      <c r="BI49" s="395"/>
      <c r="BJ49" s="371">
        <v>194.227</v>
      </c>
      <c r="BK49" s="395"/>
      <c r="BL49" s="371">
        <v>67.406999999999996</v>
      </c>
      <c r="BM49" s="395"/>
      <c r="BN49" s="369">
        <f t="shared" si="21"/>
        <v>130.15199999999982</v>
      </c>
      <c r="BO49" s="396"/>
      <c r="BP49" s="369">
        <v>1950.6369999999999</v>
      </c>
      <c r="BQ49" s="396"/>
      <c r="BR49" s="374"/>
      <c r="BS49" s="572"/>
      <c r="BT49" s="390"/>
      <c r="CI49" s="394"/>
      <c r="CJ49" s="394"/>
    </row>
    <row r="50" spans="1:88" ht="17.100000000000001" customHeight="1">
      <c r="A50" s="456" t="s">
        <v>134</v>
      </c>
      <c r="B50" s="399" t="s">
        <v>135</v>
      </c>
      <c r="C50" s="399"/>
      <c r="D50" s="400"/>
      <c r="E50" s="401">
        <f>$R$5</f>
        <v>2024</v>
      </c>
      <c r="F50" s="402">
        <f>F52+F54</f>
        <v>49.714999999999996</v>
      </c>
      <c r="G50" s="403">
        <f>IF(ISERROR(F50/F51),"",IF(F50/F51=0,"-",IF(F50/F51&gt;2,"+++",F50/F51-1)))</f>
        <v>0.25988342625443472</v>
      </c>
      <c r="H50" s="404">
        <f>H52+H54</f>
        <v>0</v>
      </c>
      <c r="I50" s="403" t="str">
        <f>IF(ISERROR(H50/H51),"",IF(H50/H51=0,"-",IF(H50/H51&gt;2,"+++",H50/H51-1)))</f>
        <v>-</v>
      </c>
      <c r="J50" s="404">
        <f>J52+J54</f>
        <v>0</v>
      </c>
      <c r="K50" s="403" t="str">
        <f>IF(ISERROR(J50/J51),"",IF(J50/J51=0,"-",IF(J50/J51&gt;2,"+++",J50/J51-1)))</f>
        <v>-</v>
      </c>
      <c r="L50" s="404">
        <f>L52+L54</f>
        <v>0</v>
      </c>
      <c r="M50" s="403" t="str">
        <f>IF(ISERROR(L50/L51),"",IF(L50/L51=0,"-",IF(L50/L51&gt;2,"+++",L50/L51-1)))</f>
        <v/>
      </c>
      <c r="N50" s="404">
        <f>N52+N54</f>
        <v>0.08</v>
      </c>
      <c r="O50" s="403">
        <f>IF(ISERROR(N50/N51),"",IF(N50/N51=0,"-",IF(N50/N51&gt;2,"+++",N50/N51-1)))</f>
        <v>-0.99941205867654404</v>
      </c>
      <c r="P50" s="404">
        <f>P52+P54</f>
        <v>5.4209999999999994</v>
      </c>
      <c r="Q50" s="403">
        <f>IF(ISERROR(P50/P51),"",IF(P50/P51=0,"-",IF(P50/P51&gt;2,"+++",P50/P51-1)))</f>
        <v>0.10362377850162852</v>
      </c>
      <c r="R50" s="404">
        <f>R52+R54</f>
        <v>1.7999999999999999E-2</v>
      </c>
      <c r="S50" s="403" t="str">
        <f>IF(ISERROR(R50/R51),"",IF(R50/R51=0,"-",IF(R50/R51&gt;2,"+++",R50/R51-1)))</f>
        <v/>
      </c>
      <c r="T50" s="404">
        <f>T52+T54</f>
        <v>0.69300000000000006</v>
      </c>
      <c r="U50" s="403">
        <f>IF(ISERROR(T50/T51),"",IF(T50/T51=0,"-",IF(T50/T51&gt;2,"+++",T50/T51-1)))</f>
        <v>-0.11381074168797944</v>
      </c>
      <c r="V50" s="404">
        <f>V52+V54</f>
        <v>39.173999999999999</v>
      </c>
      <c r="W50" s="403" t="str">
        <f>IF(ISERROR(V50/V51),"",IF(V50/V51=0,"-",IF(V50/V51&gt;2,"+++",V50/V51-1)))</f>
        <v>+++</v>
      </c>
      <c r="X50" s="404">
        <f>X52+X54</f>
        <v>28.161999999999999</v>
      </c>
      <c r="Y50" s="403" t="str">
        <f>IF(ISERROR(X50/X51),"",IF(X50/X51=0,"-",IF(X50/X51&gt;2,"+++",X50/X51-1)))</f>
        <v>+++</v>
      </c>
      <c r="Z50" s="404">
        <f>Z52+Z54</f>
        <v>66.245000000000005</v>
      </c>
      <c r="AA50" s="403">
        <f>IF(ISERROR(Z50/Z51),"",IF(Z50/Z51=0,"-",IF(Z50/Z51&gt;2,"+++",Z50/Z51-1)))</f>
        <v>0.22487657859216381</v>
      </c>
      <c r="AB50" s="404">
        <f>AB52+AB54</f>
        <v>0</v>
      </c>
      <c r="AC50" s="403" t="str">
        <f>IF(ISERROR(AB50/AB51),"",IF(AB50/AB51=0,"-",IF(AB50/AB51&gt;2,"+++",AB50/AB51-1)))</f>
        <v/>
      </c>
      <c r="AD50" s="404"/>
      <c r="AE50" s="403"/>
      <c r="AF50" s="402">
        <f t="shared" si="26"/>
        <v>84.522999999999968</v>
      </c>
      <c r="AG50" s="405">
        <f>IF(ISERROR(AF50/AF51),"",IF(AF50/AF51=0,"-",IF(AF50/AF51&gt;2,"+++",AF50/AF51-1)))</f>
        <v>0.45872667966794811</v>
      </c>
      <c r="AH50" s="402">
        <f>AH52+AH54</f>
        <v>274.03100000000001</v>
      </c>
      <c r="AI50" s="405">
        <f>IF(ISERROR(AH50/AH51),"",IF(AH50/AH51=0,"-",IF(AH50/AH51&gt;2,"+++",AH50/AH51-1)))</f>
        <v>-0.13735582250428124</v>
      </c>
      <c r="AJ50" s="402"/>
      <c r="AK50" s="569"/>
      <c r="AL50" s="386"/>
      <c r="AM50" s="447" t="s">
        <v>134</v>
      </c>
      <c r="AN50" s="399" t="s">
        <v>135</v>
      </c>
      <c r="AO50" s="399"/>
      <c r="AP50" s="400"/>
      <c r="AQ50" s="401">
        <f t="shared" si="18"/>
        <v>2024</v>
      </c>
      <c r="AR50" s="402">
        <f>AR52+AR54</f>
        <v>20.128</v>
      </c>
      <c r="AS50" s="406">
        <f>IF(ISERROR(AR50/AR51),"",IF(AR50/AR51=0,"-",IF(AR50/AR51&gt;2,"+++",AR50/AR51-1)))</f>
        <v>-0.60680588384677003</v>
      </c>
      <c r="AT50" s="404">
        <f>AT52+AT54</f>
        <v>0</v>
      </c>
      <c r="AU50" s="403" t="str">
        <f>IF(ISERROR(AT50/AT51),"",IF(AT50/AT51=0,"-",IF(AT50/AT51&gt;2,"+++",AT50/AT51-1)))</f>
        <v/>
      </c>
      <c r="AV50" s="404">
        <f>AV52+AV54</f>
        <v>0</v>
      </c>
      <c r="AW50" s="403" t="str">
        <f>IF(ISERROR(AV50/AV51),"",IF(AV50/AV51=0,"-",IF(AV50/AV51&gt;2,"+++",AV50/AV51-1)))</f>
        <v/>
      </c>
      <c r="AX50" s="404">
        <f>AX52+AX54</f>
        <v>0</v>
      </c>
      <c r="AY50" s="403" t="str">
        <f>IF(ISERROR(AX50/AX51),"",IF(AX50/AX51=0,"-",IF(AX50/AX51&gt;2,"+++",AX50/AX51-1)))</f>
        <v/>
      </c>
      <c r="AZ50" s="404">
        <f>AZ52+AZ54</f>
        <v>2.1000000000000001E-2</v>
      </c>
      <c r="BA50" s="403" t="str">
        <f>IF(ISERROR(AZ50/AZ51),"",IF(AZ50/AZ51=0,"-",IF(AZ50/AZ51&gt;2,"+++",AZ50/AZ51-1)))</f>
        <v/>
      </c>
      <c r="BB50" s="404">
        <f>BB52+BB54</f>
        <v>0</v>
      </c>
      <c r="BC50" s="403" t="str">
        <f>IF(ISERROR(BB50/BB51),"",IF(BB50/BB51=0,"-",IF(BB50/BB51&gt;2,"+++",BB50/BB51-1)))</f>
        <v/>
      </c>
      <c r="BD50" s="404">
        <f>BD52+BD54</f>
        <v>0</v>
      </c>
      <c r="BE50" s="403" t="str">
        <f>IF(ISERROR(BD50/BD51),"",IF(BD50/BD51=0,"-",IF(BD50/BD51&gt;2,"+++",BD50/BD51-1)))</f>
        <v/>
      </c>
      <c r="BF50" s="404">
        <f>BF52+BF54</f>
        <v>0</v>
      </c>
      <c r="BG50" s="403" t="str">
        <f>IF(ISERROR(BF50/BF51),"",IF(BF50/BF51=0,"-",IF(BF50/BF51&gt;2,"+++",BF50/BF51-1)))</f>
        <v/>
      </c>
      <c r="BH50" s="404">
        <f>BH52+BH54</f>
        <v>0</v>
      </c>
      <c r="BI50" s="403" t="str">
        <f>IF(ISERROR(BH50/BH51),"",IF(BH50/BH51=0,"-",IF(BH50/BH51&gt;2,"+++",BH50/BH51-1)))</f>
        <v/>
      </c>
      <c r="BJ50" s="404">
        <f>BJ52+BJ54</f>
        <v>320.322</v>
      </c>
      <c r="BK50" s="403">
        <f>IF(ISERROR(BJ50/BJ51),"",IF(BJ50/BJ51=0,"-",IF(BJ50/BJ51&gt;2,"+++",BJ50/BJ51-1)))</f>
        <v>0.12789039475213126</v>
      </c>
      <c r="BL50" s="404">
        <f t="shared" ref="BL50:BL51" si="44">BL52+BL54</f>
        <v>0</v>
      </c>
      <c r="BM50" s="403" t="str">
        <f t="shared" ref="BM50" si="45">IF(ISERROR(BL50/BL51),"",IF(BL50/BL51=0,"-",IF(BL50/BL51&gt;2,"+++",BL50/BL51-1)))</f>
        <v/>
      </c>
      <c r="BN50" s="402">
        <f t="shared" si="21"/>
        <v>7.0790000000000077</v>
      </c>
      <c r="BO50" s="405">
        <f>IF(ISERROR(BN50/BN51),"",IF(BN50/BN51=0,"-",IF(BN50/BN51&gt;2,"+++",BN50/BN51-1)))</f>
        <v>0.37349631354288171</v>
      </c>
      <c r="BP50" s="402">
        <f>BP52+BP54</f>
        <v>347.55</v>
      </c>
      <c r="BQ50" s="405">
        <f>IF(ISERROR(BP50/BP51),"",IF(BP50/BP51=0,"-",IF(BP50/BP51&gt;2,"+++",BP50/BP51-1)))</f>
        <v>2.1166695069135599E-2</v>
      </c>
      <c r="BR50" s="407"/>
      <c r="BS50" s="570"/>
      <c r="BT50" s="390"/>
      <c r="CI50" s="394"/>
      <c r="CJ50" s="394"/>
    </row>
    <row r="51" spans="1:88" ht="17.100000000000001" customHeight="1" thickBot="1">
      <c r="A51" s="456"/>
      <c r="B51" s="408"/>
      <c r="C51" s="408"/>
      <c r="D51" s="367"/>
      <c r="E51" s="368">
        <f>E50-1</f>
        <v>2023</v>
      </c>
      <c r="F51" s="369">
        <f>F53+F55</f>
        <v>39.46</v>
      </c>
      <c r="G51" s="395"/>
      <c r="H51" s="371">
        <f>H53+H55</f>
        <v>23</v>
      </c>
      <c r="I51" s="395"/>
      <c r="J51" s="371">
        <f>J53+J55</f>
        <v>0.14699999999999999</v>
      </c>
      <c r="K51" s="395"/>
      <c r="L51" s="371">
        <f>L53+L55</f>
        <v>0</v>
      </c>
      <c r="M51" s="395"/>
      <c r="N51" s="371">
        <f>N53+N55</f>
        <v>136.06800000000001</v>
      </c>
      <c r="O51" s="395"/>
      <c r="P51" s="371">
        <f>P53+P55</f>
        <v>4.9119999999999999</v>
      </c>
      <c r="Q51" s="395"/>
      <c r="R51" s="371">
        <f>R53+R55</f>
        <v>0</v>
      </c>
      <c r="S51" s="395"/>
      <c r="T51" s="371">
        <f>T53+T55</f>
        <v>0.78200000000000003</v>
      </c>
      <c r="U51" s="395"/>
      <c r="V51" s="371">
        <f>V53+V55</f>
        <v>1.1259999999999999</v>
      </c>
      <c r="W51" s="395"/>
      <c r="X51" s="371">
        <f>X53+X55</f>
        <v>0.14299999999999999</v>
      </c>
      <c r="Y51" s="395"/>
      <c r="Z51" s="371">
        <f>Z53+Z55</f>
        <v>54.083000000000006</v>
      </c>
      <c r="AA51" s="395"/>
      <c r="AB51" s="371">
        <f>AB53+AB55</f>
        <v>0</v>
      </c>
      <c r="AC51" s="395"/>
      <c r="AD51" s="371"/>
      <c r="AE51" s="395"/>
      <c r="AF51" s="369">
        <f t="shared" si="26"/>
        <v>57.943000000000033</v>
      </c>
      <c r="AG51" s="396"/>
      <c r="AH51" s="369">
        <f>AH53+AH55</f>
        <v>317.66399999999999</v>
      </c>
      <c r="AI51" s="396"/>
      <c r="AJ51" s="369"/>
      <c r="AK51" s="571"/>
      <c r="AL51" s="386"/>
      <c r="AM51" s="448"/>
      <c r="AN51" s="408"/>
      <c r="AO51" s="408"/>
      <c r="AP51" s="367"/>
      <c r="AQ51" s="368">
        <f t="shared" si="20"/>
        <v>2023</v>
      </c>
      <c r="AR51" s="369">
        <f>AR53+AR55</f>
        <v>51.191000000000003</v>
      </c>
      <c r="AS51" s="397"/>
      <c r="AT51" s="371">
        <f>AT53+AT55</f>
        <v>0</v>
      </c>
      <c r="AU51" s="395"/>
      <c r="AV51" s="371">
        <f>AV53+AV55</f>
        <v>0</v>
      </c>
      <c r="AW51" s="395"/>
      <c r="AX51" s="371">
        <f>AX53+AX55</f>
        <v>0</v>
      </c>
      <c r="AY51" s="395"/>
      <c r="AZ51" s="371">
        <f>AZ53+AZ55</f>
        <v>0</v>
      </c>
      <c r="BA51" s="395"/>
      <c r="BB51" s="371">
        <f>BB53+BB55</f>
        <v>0</v>
      </c>
      <c r="BC51" s="395"/>
      <c r="BD51" s="371">
        <f>BD53+BD55</f>
        <v>0</v>
      </c>
      <c r="BE51" s="395"/>
      <c r="BF51" s="371">
        <f>BF53+BF55</f>
        <v>0</v>
      </c>
      <c r="BG51" s="395"/>
      <c r="BH51" s="371">
        <f>BH53+BH55</f>
        <v>0</v>
      </c>
      <c r="BI51" s="395"/>
      <c r="BJ51" s="371">
        <f>BJ53+BJ55</f>
        <v>284.00099999999998</v>
      </c>
      <c r="BK51" s="395"/>
      <c r="BL51" s="371">
        <f t="shared" si="44"/>
        <v>0</v>
      </c>
      <c r="BM51" s="395"/>
      <c r="BN51" s="369">
        <f t="shared" si="21"/>
        <v>5.1539999999999964</v>
      </c>
      <c r="BO51" s="396"/>
      <c r="BP51" s="369">
        <f>BP53+BP55</f>
        <v>340.346</v>
      </c>
      <c r="BQ51" s="396"/>
      <c r="BR51" s="374"/>
      <c r="BS51" s="572"/>
      <c r="BT51" s="390"/>
      <c r="CI51" s="394"/>
      <c r="CJ51" s="394"/>
    </row>
    <row r="52" spans="1:88" ht="17.100000000000001" hidden="1" customHeight="1" outlineLevel="1">
      <c r="A52" s="411"/>
      <c r="B52" s="412" t="s">
        <v>118</v>
      </c>
      <c r="C52" s="413" t="s">
        <v>136</v>
      </c>
      <c r="D52" s="414" t="s">
        <v>137</v>
      </c>
      <c r="E52" s="415">
        <f>$R$5</f>
        <v>2024</v>
      </c>
      <c r="F52" s="416">
        <v>0.55300000000000005</v>
      </c>
      <c r="G52" s="382" t="str">
        <f>IF(ISERROR(F52/F53),"",IF(F52/F53=0,"-",IF(F52/F53&gt;2,"+++",F52/F53-1)))</f>
        <v>+++</v>
      </c>
      <c r="H52" s="417">
        <v>0</v>
      </c>
      <c r="I52" s="382" t="str">
        <f>IF(ISERROR(H52/H53),"",IF(H52/H53=0,"-",IF(H52/H53&gt;2,"+++",H52/H53-1)))</f>
        <v/>
      </c>
      <c r="J52" s="417">
        <v>0</v>
      </c>
      <c r="K52" s="382" t="str">
        <f>IF(ISERROR(J52/J53),"",IF(J52/J53=0,"-",IF(J52/J53&gt;2,"+++",J52/J53-1)))</f>
        <v/>
      </c>
      <c r="L52" s="417">
        <v>0</v>
      </c>
      <c r="M52" s="382" t="str">
        <f>IF(ISERROR(L52/L53),"",IF(L52/L53=0,"-",IF(L52/L53&gt;2,"+++",L52/L53-1)))</f>
        <v/>
      </c>
      <c r="N52" s="417">
        <v>0</v>
      </c>
      <c r="O52" s="382" t="str">
        <f>IF(ISERROR(N52/N53),"",IF(N52/N53=0,"-",IF(N52/N53&gt;2,"+++",N52/N53-1)))</f>
        <v/>
      </c>
      <c r="P52" s="417">
        <v>0</v>
      </c>
      <c r="Q52" s="382" t="str">
        <f>IF(ISERROR(P52/P53),"",IF(P52/P53=0,"-",IF(P52/P53&gt;2,"+++",P52/P53-1)))</f>
        <v/>
      </c>
      <c r="R52" s="417">
        <v>0</v>
      </c>
      <c r="S52" s="382" t="str">
        <f>IF(ISERROR(R52/R53),"",IF(R52/R53=0,"-",IF(R52/R53&gt;2,"+++",R52/R53-1)))</f>
        <v/>
      </c>
      <c r="T52" s="417">
        <v>0</v>
      </c>
      <c r="U52" s="382" t="str">
        <f>IF(ISERROR(T52/T53),"",IF(T52/T53=0,"-",IF(T52/T53&gt;2,"+++",T52/T53-1)))</f>
        <v/>
      </c>
      <c r="V52" s="417">
        <v>15.147</v>
      </c>
      <c r="W52" s="382" t="str">
        <f>IF(ISERROR(V52/V53),"",IF(V52/V53=0,"-",IF(V52/V53&gt;2,"+++",V52/V53-1)))</f>
        <v/>
      </c>
      <c r="X52" s="417">
        <v>0</v>
      </c>
      <c r="Y52" s="382" t="str">
        <f>IF(ISERROR(X52/X53),"",IF(X52/X53=0,"-",IF(X52/X53&gt;2,"+++",X52/X53-1)))</f>
        <v/>
      </c>
      <c r="Z52" s="417">
        <v>4.95</v>
      </c>
      <c r="AA52" s="382" t="str">
        <f>IF(ISERROR(Z52/Z53),"",IF(Z52/Z53=0,"-",IF(Z52/Z53&gt;2,"+++",Z52/Z53-1)))</f>
        <v>+++</v>
      </c>
      <c r="AB52" s="417">
        <v>0</v>
      </c>
      <c r="AC52" s="382" t="str">
        <f>IF(ISERROR(AB52/AB53),"",IF(AB52/AB53=0,"-",IF(AB52/AB53&gt;2,"+++",AB52/AB53-1)))</f>
        <v/>
      </c>
      <c r="AD52" s="417"/>
      <c r="AE52" s="382"/>
      <c r="AF52" s="416">
        <f t="shared" si="26"/>
        <v>2.6910000000000016</v>
      </c>
      <c r="AG52" s="384">
        <f>IF(ISERROR(AF52/AF53),"",IF(AF52/AF53=0,"-",IF(AF52/AF53&gt;2,"+++",AF52/AF53-1)))</f>
        <v>0.85330578512396804</v>
      </c>
      <c r="AH52" s="416">
        <v>23.341000000000001</v>
      </c>
      <c r="AI52" s="384" t="str">
        <f>IF(ISERROR(AH52/AH53),"",IF(AH52/AH53=0,"-",IF(AH52/AH53&gt;2,"+++",AH52/AH53-1)))</f>
        <v>+++</v>
      </c>
      <c r="AJ52" s="416"/>
      <c r="AK52" s="569"/>
      <c r="AL52" s="386"/>
      <c r="AM52" s="411"/>
      <c r="AN52" s="412" t="s">
        <v>118</v>
      </c>
      <c r="AO52" s="413" t="s">
        <v>136</v>
      </c>
      <c r="AP52" s="414" t="s">
        <v>137</v>
      </c>
      <c r="AQ52" s="415">
        <f t="shared" si="18"/>
        <v>2024</v>
      </c>
      <c r="AR52" s="416">
        <v>0</v>
      </c>
      <c r="AS52" s="387" t="str">
        <f>IF(ISERROR(AR52/AR53),"",IF(AR52/AR53=0,"-",IF(AR52/AR53&gt;2,"+++",AR52/AR53-1)))</f>
        <v/>
      </c>
      <c r="AT52" s="417">
        <v>0</v>
      </c>
      <c r="AU52" s="382" t="str">
        <f>IF(ISERROR(AT52/AT53),"",IF(AT52/AT53=0,"-",IF(AT52/AT53&gt;2,"+++",AT52/AT53-1)))</f>
        <v/>
      </c>
      <c r="AV52" s="417">
        <v>0</v>
      </c>
      <c r="AW52" s="382" t="str">
        <f>IF(ISERROR(AV52/AV53),"",IF(AV52/AV53=0,"-",IF(AV52/AV53&gt;2,"+++",AV52/AV53-1)))</f>
        <v/>
      </c>
      <c r="AX52" s="417">
        <v>0</v>
      </c>
      <c r="AY52" s="382" t="str">
        <f>IF(ISERROR(AX52/AX53),"",IF(AX52/AX53=0,"-",IF(AX52/AX53&gt;2,"+++",AX52/AX53-1)))</f>
        <v/>
      </c>
      <c r="AZ52" s="417">
        <v>0</v>
      </c>
      <c r="BA52" s="382" t="str">
        <f>IF(ISERROR(AZ52/AZ53),"",IF(AZ52/AZ53=0,"-",IF(AZ52/AZ53&gt;2,"+++",AZ52/AZ53-1)))</f>
        <v/>
      </c>
      <c r="BB52" s="417">
        <v>0</v>
      </c>
      <c r="BC52" s="382" t="str">
        <f>IF(ISERROR(BB52/BB53),"",IF(BB52/BB53=0,"-",IF(BB52/BB53&gt;2,"+++",BB52/BB53-1)))</f>
        <v/>
      </c>
      <c r="BD52" s="417">
        <v>0</v>
      </c>
      <c r="BE52" s="382" t="str">
        <f>IF(ISERROR(BD52/BD53),"",IF(BD52/BD53=0,"-",IF(BD52/BD53&gt;2,"+++",BD52/BD53-1)))</f>
        <v/>
      </c>
      <c r="BF52" s="417">
        <v>0</v>
      </c>
      <c r="BG52" s="382" t="str">
        <f>IF(ISERROR(BF52/BF53),"",IF(BF52/BF53=0,"-",IF(BF52/BF53&gt;2,"+++",BF52/BF53-1)))</f>
        <v/>
      </c>
      <c r="BH52" s="417">
        <v>0</v>
      </c>
      <c r="BI52" s="382" t="str">
        <f>IF(ISERROR(BH52/BH53),"",IF(BH52/BH53=0,"-",IF(BH52/BH53&gt;2,"+++",BH52/BH53-1)))</f>
        <v/>
      </c>
      <c r="BJ52" s="417">
        <v>0</v>
      </c>
      <c r="BK52" s="382" t="str">
        <f>IF(ISERROR(BJ52/BJ53),"",IF(BJ52/BJ53=0,"-",IF(BJ52/BJ53&gt;2,"+++",BJ52/BJ53-1)))</f>
        <v/>
      </c>
      <c r="BL52" s="417">
        <v>0</v>
      </c>
      <c r="BM52" s="382" t="str">
        <f t="shared" ref="BM52" si="46">IF(ISERROR(BL52/BL53),"",IF(BL52/BL53=0,"-",IF(BL52/BL53&gt;2,"+++",BL52/BL53-1)))</f>
        <v/>
      </c>
      <c r="BN52" s="416">
        <f t="shared" si="21"/>
        <v>2E-3</v>
      </c>
      <c r="BO52" s="384" t="str">
        <f>IF(ISERROR(BN52/BN53),"",IF(BN52/BN53=0,"-",IF(BN52/BN53&gt;2,"+++",BN52/BN53-1)))</f>
        <v/>
      </c>
      <c r="BP52" s="416">
        <v>2E-3</v>
      </c>
      <c r="BQ52" s="384" t="str">
        <f>IF(ISERROR(BP52/BP53),"",IF(BP52/BP53=0,"-",IF(BP52/BP53&gt;2,"+++",BP52/BP53-1)))</f>
        <v/>
      </c>
      <c r="BR52" s="418"/>
      <c r="BS52" s="570"/>
      <c r="BT52" s="390"/>
      <c r="CI52" s="394"/>
      <c r="CJ52" s="394"/>
    </row>
    <row r="53" spans="1:88" ht="17.100000000000001" hidden="1" customHeight="1" outlineLevel="1">
      <c r="A53" s="411"/>
      <c r="B53" s="420"/>
      <c r="C53" s="421"/>
      <c r="D53" s="422" t="s">
        <v>137</v>
      </c>
      <c r="E53" s="423">
        <f>E52-1</f>
        <v>2023</v>
      </c>
      <c r="F53" s="424">
        <v>0.13300000000000001</v>
      </c>
      <c r="G53" s="439"/>
      <c r="H53" s="426">
        <v>0</v>
      </c>
      <c r="I53" s="439"/>
      <c r="J53" s="426">
        <v>0</v>
      </c>
      <c r="K53" s="439"/>
      <c r="L53" s="426">
        <v>0</v>
      </c>
      <c r="M53" s="439"/>
      <c r="N53" s="426">
        <v>0</v>
      </c>
      <c r="O53" s="439"/>
      <c r="P53" s="426">
        <v>0</v>
      </c>
      <c r="Q53" s="439"/>
      <c r="R53" s="426">
        <v>0</v>
      </c>
      <c r="S53" s="439"/>
      <c r="T53" s="426">
        <v>0</v>
      </c>
      <c r="U53" s="439"/>
      <c r="V53" s="426">
        <v>0</v>
      </c>
      <c r="W53" s="439"/>
      <c r="X53" s="426">
        <v>0</v>
      </c>
      <c r="Y53" s="439"/>
      <c r="Z53" s="426">
        <v>0.02</v>
      </c>
      <c r="AA53" s="439"/>
      <c r="AB53" s="426">
        <v>0</v>
      </c>
      <c r="AC53" s="439"/>
      <c r="AD53" s="426"/>
      <c r="AE53" s="439"/>
      <c r="AF53" s="424">
        <f t="shared" si="26"/>
        <v>1.452</v>
      </c>
      <c r="AG53" s="440"/>
      <c r="AH53" s="424">
        <v>1.605</v>
      </c>
      <c r="AI53" s="440"/>
      <c r="AJ53" s="424"/>
      <c r="AK53" s="579"/>
      <c r="AL53" s="386"/>
      <c r="AM53" s="411"/>
      <c r="AN53" s="420"/>
      <c r="AO53" s="421"/>
      <c r="AP53" s="422" t="s">
        <v>137</v>
      </c>
      <c r="AQ53" s="423">
        <f t="shared" si="20"/>
        <v>2023</v>
      </c>
      <c r="AR53" s="424">
        <v>0</v>
      </c>
      <c r="AS53" s="441"/>
      <c r="AT53" s="426">
        <v>0</v>
      </c>
      <c r="AU53" s="439"/>
      <c r="AV53" s="426">
        <v>0</v>
      </c>
      <c r="AW53" s="439"/>
      <c r="AX53" s="426">
        <v>0</v>
      </c>
      <c r="AY53" s="439"/>
      <c r="AZ53" s="426">
        <v>0</v>
      </c>
      <c r="BA53" s="439"/>
      <c r="BB53" s="426">
        <v>0</v>
      </c>
      <c r="BC53" s="439"/>
      <c r="BD53" s="426">
        <v>0</v>
      </c>
      <c r="BE53" s="439"/>
      <c r="BF53" s="426">
        <v>0</v>
      </c>
      <c r="BG53" s="439"/>
      <c r="BH53" s="426">
        <v>0</v>
      </c>
      <c r="BI53" s="439"/>
      <c r="BJ53" s="426">
        <v>0</v>
      </c>
      <c r="BK53" s="439"/>
      <c r="BL53" s="426">
        <v>0</v>
      </c>
      <c r="BM53" s="439"/>
      <c r="BN53" s="424">
        <f t="shared" si="21"/>
        <v>0</v>
      </c>
      <c r="BO53" s="440"/>
      <c r="BP53" s="424">
        <v>0</v>
      </c>
      <c r="BQ53" s="440"/>
      <c r="BR53" s="429"/>
      <c r="BS53" s="580"/>
      <c r="BT53" s="390"/>
      <c r="CI53" s="394"/>
      <c r="CJ53" s="394"/>
    </row>
    <row r="54" spans="1:88" ht="17.100000000000001" hidden="1" customHeight="1" outlineLevel="1">
      <c r="A54" s="411"/>
      <c r="B54" s="412" t="s">
        <v>109</v>
      </c>
      <c r="C54" s="413" t="s">
        <v>138</v>
      </c>
      <c r="D54" s="414" t="s">
        <v>139</v>
      </c>
      <c r="E54" s="415">
        <f>$R$5</f>
        <v>2024</v>
      </c>
      <c r="F54" s="416">
        <v>49.161999999999999</v>
      </c>
      <c r="G54" s="382">
        <f>IF(ISERROR(F54/F55),"",IF(F54/F55=0,"-",IF(F54/F55&gt;2,"+++",F54/F55-1)))</f>
        <v>0.25008264042515327</v>
      </c>
      <c r="H54" s="417">
        <v>0</v>
      </c>
      <c r="I54" s="382" t="str">
        <f>IF(ISERROR(H54/H55),"",IF(H54/H55=0,"-",IF(H54/H55&gt;2,"+++",H54/H55-1)))</f>
        <v>-</v>
      </c>
      <c r="J54" s="417">
        <v>0</v>
      </c>
      <c r="K54" s="382" t="str">
        <f>IF(ISERROR(J54/J55),"",IF(J54/J55=0,"-",IF(J54/J55&gt;2,"+++",J54/J55-1)))</f>
        <v>-</v>
      </c>
      <c r="L54" s="417">
        <v>0</v>
      </c>
      <c r="M54" s="382" t="str">
        <f>IF(ISERROR(L54/L55),"",IF(L54/L55=0,"-",IF(L54/L55&gt;2,"+++",L54/L55-1)))</f>
        <v/>
      </c>
      <c r="N54" s="417">
        <v>0.08</v>
      </c>
      <c r="O54" s="382">
        <f>IF(ISERROR(N54/N55),"",IF(N54/N55=0,"-",IF(N54/N55&gt;2,"+++",N54/N55-1)))</f>
        <v>-0.99941205867654404</v>
      </c>
      <c r="P54" s="417">
        <v>5.4209999999999994</v>
      </c>
      <c r="Q54" s="382">
        <f>IF(ISERROR(P54/P55),"",IF(P54/P55=0,"-",IF(P54/P55&gt;2,"+++",P54/P55-1)))</f>
        <v>0.10362377850162852</v>
      </c>
      <c r="R54" s="417">
        <v>1.7999999999999999E-2</v>
      </c>
      <c r="S54" s="382" t="str">
        <f>IF(ISERROR(R54/R55),"",IF(R54/R55=0,"-",IF(R54/R55&gt;2,"+++",R54/R55-1)))</f>
        <v/>
      </c>
      <c r="T54" s="417">
        <v>0.69300000000000006</v>
      </c>
      <c r="U54" s="382">
        <f>IF(ISERROR(T54/T55),"",IF(T54/T55=0,"-",IF(T54/T55&gt;2,"+++",T54/T55-1)))</f>
        <v>-0.11381074168797944</v>
      </c>
      <c r="V54" s="417">
        <v>24.026999999999997</v>
      </c>
      <c r="W54" s="382" t="str">
        <f>IF(ISERROR(V54/V55),"",IF(V54/V55=0,"-",IF(V54/V55&gt;2,"+++",V54/V55-1)))</f>
        <v>+++</v>
      </c>
      <c r="X54" s="417">
        <v>28.161999999999999</v>
      </c>
      <c r="Y54" s="382" t="str">
        <f>IF(ISERROR(X54/X55),"",IF(X54/X55=0,"-",IF(X54/X55&gt;2,"+++",X54/X55-1)))</f>
        <v>+++</v>
      </c>
      <c r="Z54" s="417">
        <v>61.295000000000002</v>
      </c>
      <c r="AA54" s="382">
        <f>IF(ISERROR(Z54/Z55),"",IF(Z54/Z55=0,"-",IF(Z54/Z55&gt;2,"+++",Z54/Z55-1)))</f>
        <v>0.13376986108798983</v>
      </c>
      <c r="AB54" s="417">
        <v>0</v>
      </c>
      <c r="AC54" s="382" t="str">
        <f>IF(ISERROR(AB54/AB55),"",IF(AB54/AB55=0,"-",IF(AB54/AB55&gt;2,"+++",AB54/AB55-1)))</f>
        <v/>
      </c>
      <c r="AD54" s="417"/>
      <c r="AE54" s="382"/>
      <c r="AF54" s="416">
        <f t="shared" si="26"/>
        <v>81.831999999999965</v>
      </c>
      <c r="AG54" s="384">
        <f>IF(ISERROR(AF54/AF55),"",IF(AF54/AF55=0,"-",IF(AF54/AF55&gt;2,"+++",AF54/AF55-1)))</f>
        <v>0.44858473031102175</v>
      </c>
      <c r="AH54" s="416">
        <v>250.69</v>
      </c>
      <c r="AI54" s="384">
        <f>IF(ISERROR(AH54/AH55),"",IF(AH54/AH55=0,"-",IF(AH54/AH55&gt;2,"+++",AH54/AH55-1)))</f>
        <v>-0.20682530793301246</v>
      </c>
      <c r="AJ54" s="416"/>
      <c r="AK54" s="569"/>
      <c r="AL54" s="386"/>
      <c r="AM54" s="411"/>
      <c r="AN54" s="412" t="s">
        <v>109</v>
      </c>
      <c r="AO54" s="413" t="s">
        <v>138</v>
      </c>
      <c r="AP54" s="414" t="s">
        <v>139</v>
      </c>
      <c r="AQ54" s="415">
        <f t="shared" si="18"/>
        <v>2024</v>
      </c>
      <c r="AR54" s="416">
        <v>20.128</v>
      </c>
      <c r="AS54" s="387">
        <f>IF(ISERROR(AR54/AR55),"",IF(AR54/AR55=0,"-",IF(AR54/AR55&gt;2,"+++",AR54/AR55-1)))</f>
        <v>-0.60680588384677003</v>
      </c>
      <c r="AT54" s="417">
        <v>0</v>
      </c>
      <c r="AU54" s="382" t="str">
        <f>IF(ISERROR(AT54/AT55),"",IF(AT54/AT55=0,"-",IF(AT54/AT55&gt;2,"+++",AT54/AT55-1)))</f>
        <v/>
      </c>
      <c r="AV54" s="417">
        <v>0</v>
      </c>
      <c r="AW54" s="382" t="str">
        <f>IF(ISERROR(AV54/AV55),"",IF(AV54/AV55=0,"-",IF(AV54/AV55&gt;2,"+++",AV54/AV55-1)))</f>
        <v/>
      </c>
      <c r="AX54" s="417">
        <v>0</v>
      </c>
      <c r="AY54" s="382" t="str">
        <f>IF(ISERROR(AX54/AX55),"",IF(AX54/AX55=0,"-",IF(AX54/AX55&gt;2,"+++",AX54/AX55-1)))</f>
        <v/>
      </c>
      <c r="AZ54" s="417">
        <v>2.1000000000000001E-2</v>
      </c>
      <c r="BA54" s="382" t="str">
        <f>IF(ISERROR(AZ54/AZ55),"",IF(AZ54/AZ55=0,"-",IF(AZ54/AZ55&gt;2,"+++",AZ54/AZ55-1)))</f>
        <v/>
      </c>
      <c r="BB54" s="417">
        <v>0</v>
      </c>
      <c r="BC54" s="382" t="str">
        <f>IF(ISERROR(BB54/BB55),"",IF(BB54/BB55=0,"-",IF(BB54/BB55&gt;2,"+++",BB54/BB55-1)))</f>
        <v/>
      </c>
      <c r="BD54" s="417">
        <v>0</v>
      </c>
      <c r="BE54" s="382" t="str">
        <f>IF(ISERROR(BD54/BD55),"",IF(BD54/BD55=0,"-",IF(BD54/BD55&gt;2,"+++",BD54/BD55-1)))</f>
        <v/>
      </c>
      <c r="BF54" s="417">
        <v>0</v>
      </c>
      <c r="BG54" s="382" t="str">
        <f>IF(ISERROR(BF54/BF55),"",IF(BF54/BF55=0,"-",IF(BF54/BF55&gt;2,"+++",BF54/BF55-1)))</f>
        <v/>
      </c>
      <c r="BH54" s="417">
        <v>0</v>
      </c>
      <c r="BI54" s="382" t="str">
        <f>IF(ISERROR(BH54/BH55),"",IF(BH54/BH55=0,"-",IF(BH54/BH55&gt;2,"+++",BH54/BH55-1)))</f>
        <v/>
      </c>
      <c r="BJ54" s="417">
        <v>320.322</v>
      </c>
      <c r="BK54" s="382">
        <f>IF(ISERROR(BJ54/BJ55),"",IF(BJ54/BJ55=0,"-",IF(BJ54/BJ55&gt;2,"+++",BJ54/BJ55-1)))</f>
        <v>0.12789039475213126</v>
      </c>
      <c r="BL54" s="417">
        <v>0</v>
      </c>
      <c r="BM54" s="382" t="str">
        <f t="shared" ref="BM54" si="47">IF(ISERROR(BL54/BL55),"",IF(BL54/BL55=0,"-",IF(BL54/BL55&gt;2,"+++",BL54/BL55-1)))</f>
        <v/>
      </c>
      <c r="BN54" s="416">
        <f t="shared" si="21"/>
        <v>7.0769999999999982</v>
      </c>
      <c r="BO54" s="384">
        <f>IF(ISERROR(BN54/BN55),"",IF(BN54/BN55=0,"-",IF(BN54/BN55&gt;2,"+++",BN54/BN55-1)))</f>
        <v>0.37310826542491338</v>
      </c>
      <c r="BP54" s="416">
        <v>347.548</v>
      </c>
      <c r="BQ54" s="384">
        <f>IF(ISERROR(BP54/BP55),"",IF(BP54/BP55=0,"-",IF(BP54/BP55&gt;2,"+++",BP54/BP55-1)))</f>
        <v>2.1160818696267958E-2</v>
      </c>
      <c r="BR54" s="418"/>
      <c r="BS54" s="570"/>
      <c r="BT54" s="390"/>
      <c r="CI54" s="394"/>
      <c r="CJ54" s="394"/>
    </row>
    <row r="55" spans="1:88" ht="17.100000000000001" hidden="1" customHeight="1" outlineLevel="1" thickBot="1">
      <c r="A55" s="411"/>
      <c r="B55" s="452"/>
      <c r="C55" s="453"/>
      <c r="D55" s="422" t="s">
        <v>139</v>
      </c>
      <c r="E55" s="454">
        <f>E54-1</f>
        <v>2023</v>
      </c>
      <c r="F55" s="444">
        <v>39.326999999999998</v>
      </c>
      <c r="G55" s="395"/>
      <c r="H55" s="445">
        <v>23</v>
      </c>
      <c r="I55" s="395"/>
      <c r="J55" s="445">
        <v>0.14699999999999999</v>
      </c>
      <c r="K55" s="395"/>
      <c r="L55" s="445">
        <v>0</v>
      </c>
      <c r="M55" s="395"/>
      <c r="N55" s="445">
        <v>136.06800000000001</v>
      </c>
      <c r="O55" s="395"/>
      <c r="P55" s="445">
        <v>4.9119999999999999</v>
      </c>
      <c r="Q55" s="395"/>
      <c r="R55" s="445">
        <v>0</v>
      </c>
      <c r="S55" s="395"/>
      <c r="T55" s="445">
        <v>0.78200000000000003</v>
      </c>
      <c r="U55" s="395"/>
      <c r="V55" s="445">
        <v>1.1259999999999999</v>
      </c>
      <c r="W55" s="395"/>
      <c r="X55" s="445">
        <v>0.14299999999999999</v>
      </c>
      <c r="Y55" s="395"/>
      <c r="Z55" s="445">
        <v>54.063000000000002</v>
      </c>
      <c r="AA55" s="395"/>
      <c r="AB55" s="445">
        <v>0</v>
      </c>
      <c r="AC55" s="395"/>
      <c r="AD55" s="445"/>
      <c r="AE55" s="395"/>
      <c r="AF55" s="444">
        <f t="shared" si="26"/>
        <v>56.491000000000028</v>
      </c>
      <c r="AG55" s="396"/>
      <c r="AH55" s="444">
        <v>316.05899999999997</v>
      </c>
      <c r="AI55" s="396"/>
      <c r="AJ55" s="444"/>
      <c r="AK55" s="571"/>
      <c r="AL55" s="386"/>
      <c r="AM55" s="411"/>
      <c r="AN55" s="452"/>
      <c r="AO55" s="453"/>
      <c r="AP55" s="422" t="s">
        <v>139</v>
      </c>
      <c r="AQ55" s="454">
        <f t="shared" si="20"/>
        <v>2023</v>
      </c>
      <c r="AR55" s="444">
        <v>51.191000000000003</v>
      </c>
      <c r="AS55" s="397"/>
      <c r="AT55" s="445">
        <v>0</v>
      </c>
      <c r="AU55" s="395"/>
      <c r="AV55" s="445">
        <v>0</v>
      </c>
      <c r="AW55" s="395"/>
      <c r="AX55" s="445">
        <v>0</v>
      </c>
      <c r="AY55" s="395"/>
      <c r="AZ55" s="445">
        <v>0</v>
      </c>
      <c r="BA55" s="395"/>
      <c r="BB55" s="445">
        <v>0</v>
      </c>
      <c r="BC55" s="395"/>
      <c r="BD55" s="445">
        <v>0</v>
      </c>
      <c r="BE55" s="395"/>
      <c r="BF55" s="445">
        <v>0</v>
      </c>
      <c r="BG55" s="395"/>
      <c r="BH55" s="445">
        <v>0</v>
      </c>
      <c r="BI55" s="395"/>
      <c r="BJ55" s="445">
        <v>284.00099999999998</v>
      </c>
      <c r="BK55" s="395"/>
      <c r="BL55" s="445">
        <v>0</v>
      </c>
      <c r="BM55" s="395"/>
      <c r="BN55" s="444">
        <f t="shared" si="21"/>
        <v>5.1539999999999964</v>
      </c>
      <c r="BO55" s="396"/>
      <c r="BP55" s="444">
        <v>340.346</v>
      </c>
      <c r="BQ55" s="396"/>
      <c r="BR55" s="446"/>
      <c r="BS55" s="572"/>
      <c r="BT55" s="390"/>
      <c r="CI55" s="394"/>
      <c r="CJ55" s="394"/>
    </row>
    <row r="56" spans="1:88" s="464" customFormat="1" ht="18" customHeight="1" collapsed="1">
      <c r="A56" s="447" t="s">
        <v>134</v>
      </c>
      <c r="B56" s="399" t="s">
        <v>140</v>
      </c>
      <c r="C56" s="399"/>
      <c r="D56" s="400"/>
      <c r="E56" s="401">
        <f>$R$5</f>
        <v>2024</v>
      </c>
      <c r="F56" s="402">
        <f>F58+F60+F62</f>
        <v>24.954000000000001</v>
      </c>
      <c r="G56" s="457">
        <f>IF(ISERROR(F56/F57),"",IF(F56/F57=0,"-",IF(F56/F57&gt;2,"+++",F56/F57-1)))</f>
        <v>-0.3275304516546298</v>
      </c>
      <c r="H56" s="404">
        <f>H58+H60+H62</f>
        <v>0</v>
      </c>
      <c r="I56" s="457" t="str">
        <f>IF(ISERROR(H56/H57),"",IF(H56/H57=0,"-",IF(H56/H57&gt;2,"+++",H56/H57-1)))</f>
        <v/>
      </c>
      <c r="J56" s="404">
        <f>J58+J60+J62</f>
        <v>1</v>
      </c>
      <c r="K56" s="458">
        <f>IF(ISERROR(J56/J57),"",IF(J56/J57=0,"-",IF(J56/J57&gt;2,"+++",J56/J57-1)))</f>
        <v>-0.73684210526315796</v>
      </c>
      <c r="L56" s="404">
        <f>L58+L60+L62</f>
        <v>0</v>
      </c>
      <c r="M56" s="457" t="str">
        <f>IF(ISERROR(L56/L57),"",IF(L56/L57=0,"-",IF(L56/L57&gt;2,"+++",L56/L57-1)))</f>
        <v/>
      </c>
      <c r="N56" s="404">
        <f>N58+N60+N62</f>
        <v>0</v>
      </c>
      <c r="O56" s="457" t="str">
        <f>IF(ISERROR(N56/N57),"",IF(N56/N57=0,"-",IF(N56/N57&gt;2,"+++",N56/N57-1)))</f>
        <v/>
      </c>
      <c r="P56" s="404">
        <f>P58+P60+P62</f>
        <v>0</v>
      </c>
      <c r="Q56" s="458" t="str">
        <f>IF(ISERROR(P56/P57),"",IF(P56/P57=0,"-",IF(P56/P57&gt;2,"+++",P56/P57-1)))</f>
        <v/>
      </c>
      <c r="R56" s="404">
        <f>R58+R60+R62</f>
        <v>0.2</v>
      </c>
      <c r="S56" s="457" t="str">
        <f>IF(ISERROR(R56/R57),"",IF(R56/R57=0,"-",IF(R56/R57&gt;2,"+++",R56/R57-1)))</f>
        <v/>
      </c>
      <c r="T56" s="404">
        <f>T58+T60+T62</f>
        <v>0</v>
      </c>
      <c r="U56" s="457" t="str">
        <f>IF(ISERROR(T56/T57),"",IF(T56/T57=0,"-",IF(T56/T57&gt;2,"+++",T56/T57-1)))</f>
        <v/>
      </c>
      <c r="V56" s="404">
        <f>V58+V60+V62</f>
        <v>0</v>
      </c>
      <c r="W56" s="457" t="str">
        <f>IF(ISERROR(V56/V57),"",IF(V56/V57=0,"-",IF(V56/V57&gt;2,"+++",V56/V57-1)))</f>
        <v>-</v>
      </c>
      <c r="X56" s="404">
        <f>X58+X60+X62</f>
        <v>23.58</v>
      </c>
      <c r="Y56" s="458" t="str">
        <f>IF(ISERROR(X56/X57),"",IF(X56/X57=0,"-",IF(X56/X57&gt;2,"+++",X56/X57-1)))</f>
        <v/>
      </c>
      <c r="Z56" s="404">
        <f>Z58+Z60+Z62</f>
        <v>7.3309999999999995</v>
      </c>
      <c r="AA56" s="457" t="str">
        <f>IF(ISERROR(Z56/Z57),"",IF(Z56/Z57=0,"-",IF(Z56/Z57&gt;2,"+++",Z56/Z57-1)))</f>
        <v>+++</v>
      </c>
      <c r="AB56" s="404">
        <f>AB58+AB60+AB62</f>
        <v>0</v>
      </c>
      <c r="AC56" s="457" t="str">
        <f>IF(ISERROR(AB56/AB57),"",IF(AB56/AB57=0,"-",IF(AB56/AB57&gt;2,"+++",AB56/AB57-1)))</f>
        <v/>
      </c>
      <c r="AD56" s="404"/>
      <c r="AE56" s="457"/>
      <c r="AF56" s="402">
        <f t="shared" si="26"/>
        <v>2732.4120000000003</v>
      </c>
      <c r="AG56" s="459">
        <f>IF(ISERROR(AF56/AF57),"",IF(AF56/AF57=0,"-",IF(AF56/AF57&gt;2,"+++",AF56/AF57-1)))</f>
        <v>0.69072555345587361</v>
      </c>
      <c r="AH56" s="402">
        <f>AH58+AH60+AH62</f>
        <v>2789.4770000000003</v>
      </c>
      <c r="AI56" s="459">
        <f>IF(ISERROR(AH56/AH57),"",IF(AH56/AH57=0,"-",IF(AH56/AH57&gt;2,"+++",AH56/AH57-1)))</f>
        <v>0.67988463833854151</v>
      </c>
      <c r="AJ56" s="402"/>
      <c r="AK56" s="569"/>
      <c r="AL56" s="460"/>
      <c r="AM56" s="447" t="s">
        <v>134</v>
      </c>
      <c r="AN56" s="399" t="s">
        <v>140</v>
      </c>
      <c r="AO56" s="399"/>
      <c r="AP56" s="400"/>
      <c r="AQ56" s="401">
        <f t="shared" si="18"/>
        <v>2024</v>
      </c>
      <c r="AR56" s="402">
        <f>AR58+AR60+AR62</f>
        <v>4.407</v>
      </c>
      <c r="AS56" s="461">
        <f>IF(ISERROR(AR56/AR57),"",IF(AR56/AR57=0,"-",IF(AR56/AR57&gt;2,"+++",AR56/AR57-1)))</f>
        <v>-0.14110309881114791</v>
      </c>
      <c r="AT56" s="404">
        <f>AT58+AT60+AT62</f>
        <v>0</v>
      </c>
      <c r="AU56" s="457" t="str">
        <f>IF(ISERROR(AT56/AT57),"",IF(AT56/AT57=0,"-",IF(AT56/AT57&gt;2,"+++",AT56/AT57-1)))</f>
        <v/>
      </c>
      <c r="AV56" s="404">
        <f>AV58+AV60+AV62</f>
        <v>0</v>
      </c>
      <c r="AW56" s="457" t="str">
        <f>IF(ISERROR(AV56/AV57),"",IF(AV56/AV57=0,"-",IF(AV56/AV57&gt;2,"+++",AV56/AV57-1)))</f>
        <v/>
      </c>
      <c r="AX56" s="404">
        <f>AX58+AX60+AX62</f>
        <v>0</v>
      </c>
      <c r="AY56" s="457" t="str">
        <f>IF(ISERROR(AX56/AX57),"",IF(AX56/AX57=0,"-",IF(AX56/AX57&gt;2,"+++",AX56/AX57-1)))</f>
        <v/>
      </c>
      <c r="AZ56" s="404">
        <f>AZ58+AZ60+AZ62</f>
        <v>5.0000000000000001E-3</v>
      </c>
      <c r="BA56" s="457" t="str">
        <f>IF(ISERROR(AZ56/AZ57),"",IF(AZ56/AZ57=0,"-",IF(AZ56/AZ57&gt;2,"+++",AZ56/AZ57-1)))</f>
        <v>+++</v>
      </c>
      <c r="BB56" s="404">
        <f>BB58+BB60+BB62</f>
        <v>0</v>
      </c>
      <c r="BC56" s="457" t="str">
        <f>IF(ISERROR(BB56/BB57),"",IF(BB56/BB57=0,"-",IF(BB56/BB57&gt;2,"+++",BB56/BB57-1)))</f>
        <v/>
      </c>
      <c r="BD56" s="404">
        <f>BD58+BD60+BD62</f>
        <v>0</v>
      </c>
      <c r="BE56" s="457" t="str">
        <f>IF(ISERROR(BD56/BD57),"",IF(BD56/BD57=0,"-",IF(BD56/BD57&gt;2,"+++",BD56/BD57-1)))</f>
        <v/>
      </c>
      <c r="BF56" s="404">
        <f>BF58+BF60+BF62</f>
        <v>0</v>
      </c>
      <c r="BG56" s="457" t="str">
        <f>IF(ISERROR(BF56/BF57),"",IF(BF56/BF57=0,"-",IF(BF56/BF57&gt;2,"+++",BF56/BF57-1)))</f>
        <v/>
      </c>
      <c r="BH56" s="404">
        <f>BH58+BH60+BH62</f>
        <v>0</v>
      </c>
      <c r="BI56" s="457" t="str">
        <f>IF(ISERROR(BH56/BH57),"",IF(BH56/BH57=0,"-",IF(BH56/BH57&gt;2,"+++",BH56/BH57-1)))</f>
        <v/>
      </c>
      <c r="BJ56" s="404">
        <f>BJ58+BJ60+BJ62</f>
        <v>0.60199999999999998</v>
      </c>
      <c r="BK56" s="457" t="str">
        <f>IF(ISERROR(BJ56/BJ57),"",IF(BJ56/BJ57=0,"-",IF(BJ56/BJ57&gt;2,"+++",BJ56/BJ57-1)))</f>
        <v>+++</v>
      </c>
      <c r="BL56" s="404">
        <f t="shared" ref="BL56:BL57" si="48">BL58+BL60+BL62</f>
        <v>3.125</v>
      </c>
      <c r="BM56" s="457">
        <f t="shared" ref="BM56" si="49">IF(ISERROR(BL56/BL57),"",IF(BL56/BL57=0,"-",IF(BL56/BL57&gt;2,"+++",BL56/BL57-1)))</f>
        <v>-0.31723836574175224</v>
      </c>
      <c r="BN56" s="402">
        <f t="shared" si="21"/>
        <v>2.8000000000000469E-2</v>
      </c>
      <c r="BO56" s="462">
        <f>IF(ISERROR(BN56/BN57),"",IF(BN56/BN57=0,"-",IF(BN56/BN57&gt;2,"+++",BN56/BN57-1)))</f>
        <v>-0.45098039215685526</v>
      </c>
      <c r="BP56" s="402">
        <f>BP58+BP60+BP62</f>
        <v>8.1669999999999998</v>
      </c>
      <c r="BQ56" s="462">
        <f>IF(ISERROR(BP56/BP57),"",IF(BP56/BP57=0,"-",IF(BP56/BP57&gt;2,"+++",BP56/BP57-1)))</f>
        <v>-0.16347434190310361</v>
      </c>
      <c r="BR56" s="407"/>
      <c r="BS56" s="570"/>
      <c r="BT56" s="463"/>
      <c r="CI56" s="465"/>
      <c r="CJ56" s="465"/>
    </row>
    <row r="57" spans="1:88" s="464" customFormat="1" ht="18" customHeight="1" thickBot="1">
      <c r="A57" s="456"/>
      <c r="B57" s="408"/>
      <c r="C57" s="408"/>
      <c r="D57" s="367"/>
      <c r="E57" s="368">
        <f>E56-1</f>
        <v>2023</v>
      </c>
      <c r="F57" s="369">
        <f>F59+F61+F63</f>
        <v>37.108000000000004</v>
      </c>
      <c r="G57" s="466"/>
      <c r="H57" s="371">
        <f>H59+H61+H63</f>
        <v>0</v>
      </c>
      <c r="I57" s="466"/>
      <c r="J57" s="371">
        <f>J59+J61+J63</f>
        <v>3.8</v>
      </c>
      <c r="K57" s="466"/>
      <c r="L57" s="371">
        <f>L59+L61+L63</f>
        <v>0</v>
      </c>
      <c r="M57" s="466"/>
      <c r="N57" s="371">
        <f>N59+N61+N63</f>
        <v>0</v>
      </c>
      <c r="O57" s="466"/>
      <c r="P57" s="371">
        <f>P59+P61+P63</f>
        <v>0</v>
      </c>
      <c r="Q57" s="466"/>
      <c r="R57" s="371">
        <f>R59+R61+R63</f>
        <v>0</v>
      </c>
      <c r="S57" s="466"/>
      <c r="T57" s="371">
        <f>T59+T61+T63</f>
        <v>0</v>
      </c>
      <c r="U57" s="466"/>
      <c r="V57" s="371">
        <f>V59+V61+V63</f>
        <v>2.1999999999999999E-2</v>
      </c>
      <c r="W57" s="466"/>
      <c r="X57" s="371">
        <f>X59+X61+X63</f>
        <v>0</v>
      </c>
      <c r="Y57" s="466"/>
      <c r="Z57" s="371">
        <f>Z59+Z61+Z63</f>
        <v>3.4690000000000003</v>
      </c>
      <c r="AA57" s="466"/>
      <c r="AB57" s="371">
        <f>AB59+AB61+AB63</f>
        <v>0</v>
      </c>
      <c r="AC57" s="466"/>
      <c r="AD57" s="371"/>
      <c r="AE57" s="466"/>
      <c r="AF57" s="369">
        <f t="shared" si="26"/>
        <v>1616.1180000000004</v>
      </c>
      <c r="AG57" s="467"/>
      <c r="AH57" s="369">
        <f>AH59+AH61+AH63</f>
        <v>1660.5170000000003</v>
      </c>
      <c r="AI57" s="467"/>
      <c r="AJ57" s="369"/>
      <c r="AK57" s="581"/>
      <c r="AL57" s="460"/>
      <c r="AM57" s="448"/>
      <c r="AN57" s="408"/>
      <c r="AO57" s="408"/>
      <c r="AP57" s="367"/>
      <c r="AQ57" s="368">
        <f t="shared" si="20"/>
        <v>2023</v>
      </c>
      <c r="AR57" s="369">
        <f>AR59+AR61+AR63</f>
        <v>5.1310000000000002</v>
      </c>
      <c r="AS57" s="468"/>
      <c r="AT57" s="371">
        <f>AT59+AT61+AT63</f>
        <v>0</v>
      </c>
      <c r="AU57" s="466"/>
      <c r="AV57" s="371">
        <f>AV59+AV61+AV63</f>
        <v>0</v>
      </c>
      <c r="AW57" s="466"/>
      <c r="AX57" s="371">
        <f>AX59+AX61+AX63</f>
        <v>0</v>
      </c>
      <c r="AY57" s="466"/>
      <c r="AZ57" s="371">
        <f>AZ59+AZ61+AZ63</f>
        <v>2E-3</v>
      </c>
      <c r="BA57" s="466"/>
      <c r="BB57" s="371">
        <f>BB59+BB61+BB63</f>
        <v>0</v>
      </c>
      <c r="BC57" s="466"/>
      <c r="BD57" s="371">
        <f>BD59+BD61+BD63</f>
        <v>0</v>
      </c>
      <c r="BE57" s="466"/>
      <c r="BF57" s="371">
        <f>BF59+BF61+BF63</f>
        <v>0</v>
      </c>
      <c r="BG57" s="466"/>
      <c r="BH57" s="371">
        <f>BH59+BH61+BH63</f>
        <v>0</v>
      </c>
      <c r="BI57" s="466"/>
      <c r="BJ57" s="371">
        <f>BJ59+BJ61+BJ63</f>
        <v>2E-3</v>
      </c>
      <c r="BK57" s="466"/>
      <c r="BL57" s="371">
        <f t="shared" si="48"/>
        <v>4.577</v>
      </c>
      <c r="BM57" s="466"/>
      <c r="BN57" s="369">
        <f t="shared" si="21"/>
        <v>5.1000000000000156E-2</v>
      </c>
      <c r="BO57" s="467"/>
      <c r="BP57" s="369">
        <f>BP59+BP61+BP63</f>
        <v>9.7629999999999999</v>
      </c>
      <c r="BQ57" s="467"/>
      <c r="BR57" s="374"/>
      <c r="BS57" s="582"/>
      <c r="BT57" s="463"/>
      <c r="CI57" s="465"/>
      <c r="CJ57" s="465"/>
    </row>
    <row r="58" spans="1:88" s="296" customFormat="1" ht="18" hidden="1" customHeight="1" outlineLevel="1">
      <c r="A58" s="411"/>
      <c r="B58" s="412" t="s">
        <v>141</v>
      </c>
      <c r="C58" s="413" t="s">
        <v>142</v>
      </c>
      <c r="D58" s="414" t="s">
        <v>143</v>
      </c>
      <c r="E58" s="415">
        <f>$R$5</f>
        <v>2024</v>
      </c>
      <c r="F58" s="416">
        <v>0</v>
      </c>
      <c r="G58" s="470" t="str">
        <f>IF(ISERROR(F58/F59),"",IF(F58/F59=0,"-",IF(F58/F59&gt;2,"+++",F58/F59-1)))</f>
        <v/>
      </c>
      <c r="H58" s="417">
        <v>0</v>
      </c>
      <c r="I58" s="470" t="str">
        <f>IF(ISERROR(H58/H59),"",IF(H58/H59=0,"-",IF(H58/H59&gt;2,"+++",H58/H59-1)))</f>
        <v/>
      </c>
      <c r="J58" s="417">
        <v>0</v>
      </c>
      <c r="K58" s="470" t="str">
        <f>IF(ISERROR(J58/J59),"",IF(J58/J59=0,"-",IF(J58/J59&gt;2,"+++",J58/J59-1)))</f>
        <v/>
      </c>
      <c r="L58" s="417">
        <v>0</v>
      </c>
      <c r="M58" s="470" t="str">
        <f>IF(ISERROR(L58/L59),"",IF(L58/L59=0,"-",IF(L58/L59&gt;2,"+++",L58/L59-1)))</f>
        <v/>
      </c>
      <c r="N58" s="417">
        <v>0</v>
      </c>
      <c r="O58" s="470" t="str">
        <f>IF(ISERROR(N58/N59),"",IF(N58/N59=0,"-",IF(N58/N59&gt;2,"+++",N58/N59-1)))</f>
        <v/>
      </c>
      <c r="P58" s="417">
        <v>0</v>
      </c>
      <c r="Q58" s="470" t="str">
        <f>IF(ISERROR(P58/P59),"",IF(P58/P59=0,"-",IF(P58/P59&gt;2,"+++",P58/P59-1)))</f>
        <v/>
      </c>
      <c r="R58" s="417">
        <v>0</v>
      </c>
      <c r="S58" s="470" t="str">
        <f>IF(ISERROR(R58/R59),"",IF(R58/R59=0,"-",IF(R58/R59&gt;2,"+++",R58/R59-1)))</f>
        <v/>
      </c>
      <c r="T58" s="417">
        <v>0</v>
      </c>
      <c r="U58" s="470" t="str">
        <f>IF(ISERROR(T58/T59),"",IF(T58/T59=0,"-",IF(T58/T59&gt;2,"+++",T58/T59-1)))</f>
        <v/>
      </c>
      <c r="V58" s="417">
        <v>0</v>
      </c>
      <c r="W58" s="470" t="str">
        <f>IF(ISERROR(V58/V59),"",IF(V58/V59=0,"-",IF(V58/V59&gt;2,"+++",V58/V59-1)))</f>
        <v/>
      </c>
      <c r="X58" s="417">
        <v>0</v>
      </c>
      <c r="Y58" s="470" t="str">
        <f>IF(ISERROR(X58/X59),"",IF(X58/X59=0,"-",IF(X58/X59&gt;2,"+++",X58/X59-1)))</f>
        <v/>
      </c>
      <c r="Z58" s="417">
        <v>0</v>
      </c>
      <c r="AA58" s="470" t="str">
        <f>IF(ISERROR(Z58/Z59),"",IF(Z58/Z59=0,"-",IF(Z58/Z59&gt;2,"+++",Z58/Z59-1)))</f>
        <v/>
      </c>
      <c r="AB58" s="417">
        <v>0</v>
      </c>
      <c r="AC58" s="470" t="str">
        <f>IF(ISERROR(AB58/AB59),"",IF(AB58/AB59=0,"-",IF(AB58/AB59&gt;2,"+++",AB58/AB59-1)))</f>
        <v/>
      </c>
      <c r="AD58" s="417"/>
      <c r="AE58" s="470"/>
      <c r="AF58" s="416">
        <f t="shared" si="26"/>
        <v>11.228999999999999</v>
      </c>
      <c r="AG58" s="471" t="str">
        <f>IF(ISERROR(AF58/AF59),"",IF(AF58/AF59=0,"-",IF(AF58/AF59&gt;2,"+++",AF58/AF59-1)))</f>
        <v/>
      </c>
      <c r="AH58" s="416">
        <v>11.228999999999999</v>
      </c>
      <c r="AI58" s="471" t="str">
        <f>IF(ISERROR(AH58/AH59),"",IF(AH58/AH59=0,"-",IF(AH58/AH59&gt;2,"+++",AH58/AH59-1)))</f>
        <v/>
      </c>
      <c r="AJ58" s="416"/>
      <c r="AK58" s="583"/>
      <c r="AL58" s="355"/>
      <c r="AM58" s="411"/>
      <c r="AN58" s="412" t="s">
        <v>141</v>
      </c>
      <c r="AO58" s="413" t="s">
        <v>142</v>
      </c>
      <c r="AP58" s="414" t="s">
        <v>143</v>
      </c>
      <c r="AQ58" s="415">
        <f t="shared" si="18"/>
        <v>2024</v>
      </c>
      <c r="AR58" s="416">
        <v>0</v>
      </c>
      <c r="AS58" s="433" t="str">
        <f>IF(ISERROR(AR58/AR59),"",IF(AR58/AR59=0,"-",IF(AR58/AR59&gt;2,"+++",AR58/AR59-1)))</f>
        <v>-</v>
      </c>
      <c r="AT58" s="417">
        <v>0</v>
      </c>
      <c r="AU58" s="431" t="str">
        <f>IF(ISERROR(AT58/AT59),"",IF(AT58/AT59=0,"-",IF(AT58/AT59&gt;2,"+++",AT58/AT59-1)))</f>
        <v/>
      </c>
      <c r="AV58" s="417">
        <v>0</v>
      </c>
      <c r="AW58" s="431" t="str">
        <f>IF(ISERROR(AV58/AV59),"",IF(AV58/AV59=0,"-",IF(AV58/AV59&gt;2,"+++",AV58/AV59-1)))</f>
        <v/>
      </c>
      <c r="AX58" s="417">
        <v>0</v>
      </c>
      <c r="AY58" s="431" t="str">
        <f>IF(ISERROR(AX58/AX59),"",IF(AX58/AX59=0,"-",IF(AX58/AX59&gt;2,"+++",AX58/AX59-1)))</f>
        <v/>
      </c>
      <c r="AZ58" s="417">
        <v>0</v>
      </c>
      <c r="BA58" s="431" t="str">
        <f>IF(ISERROR(AZ58/AZ59),"",IF(AZ58/AZ59=0,"-",IF(AZ58/AZ59&gt;2,"+++",AZ58/AZ59-1)))</f>
        <v/>
      </c>
      <c r="BB58" s="417">
        <v>0</v>
      </c>
      <c r="BC58" s="431" t="str">
        <f>IF(ISERROR(BB58/BB59),"",IF(BB58/BB59=0,"-",IF(BB58/BB59&gt;2,"+++",BB58/BB59-1)))</f>
        <v/>
      </c>
      <c r="BD58" s="417">
        <v>0</v>
      </c>
      <c r="BE58" s="431" t="str">
        <f>IF(ISERROR(BD58/BD59),"",IF(BD58/BD59=0,"-",IF(BD58/BD59&gt;2,"+++",BD58/BD59-1)))</f>
        <v/>
      </c>
      <c r="BF58" s="417">
        <v>0</v>
      </c>
      <c r="BG58" s="431" t="str">
        <f>IF(ISERROR(BF58/BF59),"",IF(BF58/BF59=0,"-",IF(BF58/BF59&gt;2,"+++",BF58/BF59-1)))</f>
        <v/>
      </c>
      <c r="BH58" s="417">
        <v>0</v>
      </c>
      <c r="BI58" s="431" t="str">
        <f>IF(ISERROR(BH58/BH59),"",IF(BH58/BH59=0,"-",IF(BH58/BH59&gt;2,"+++",BH58/BH59-1)))</f>
        <v/>
      </c>
      <c r="BJ58" s="417">
        <v>0</v>
      </c>
      <c r="BK58" s="431" t="str">
        <f>IF(ISERROR(BJ58/BJ59),"",IF(BJ58/BJ59=0,"-",IF(BJ58/BJ59&gt;2,"+++",BJ58/BJ59-1)))</f>
        <v/>
      </c>
      <c r="BL58" s="417">
        <v>0</v>
      </c>
      <c r="BM58" s="431" t="str">
        <f t="shared" ref="BM58" si="50">IF(ISERROR(BL58/BL59),"",IF(BL58/BL59=0,"-",IF(BL58/BL59&gt;2,"+++",BL58/BL59-1)))</f>
        <v/>
      </c>
      <c r="BN58" s="416">
        <f t="shared" si="21"/>
        <v>0</v>
      </c>
      <c r="BO58" s="432" t="str">
        <f>IF(ISERROR(BN58/BN59),"",IF(BN58/BN59=0,"-",IF(BN58/BN59&gt;2,"+++",BN58/BN59-1)))</f>
        <v/>
      </c>
      <c r="BP58" s="416">
        <v>0</v>
      </c>
      <c r="BQ58" s="432" t="str">
        <f>IF(ISERROR(BP58/BP59),"",IF(BP58/BP59=0,"-",IF(BP58/BP59&gt;2,"+++",BP58/BP59-1)))</f>
        <v>-</v>
      </c>
      <c r="BR58" s="418"/>
      <c r="BS58" s="584"/>
      <c r="BT58" s="359"/>
      <c r="CI58" s="364"/>
      <c r="CJ58" s="364"/>
    </row>
    <row r="59" spans="1:88" s="296" customFormat="1" ht="18" hidden="1" customHeight="1" outlineLevel="1">
      <c r="A59" s="411"/>
      <c r="B59" s="420"/>
      <c r="C59" s="421"/>
      <c r="D59" s="422" t="s">
        <v>143</v>
      </c>
      <c r="E59" s="423">
        <f>E58-1</f>
        <v>2023</v>
      </c>
      <c r="F59" s="424">
        <v>0</v>
      </c>
      <c r="G59" s="435"/>
      <c r="H59" s="426">
        <v>0</v>
      </c>
      <c r="I59" s="435"/>
      <c r="J59" s="426">
        <v>0</v>
      </c>
      <c r="K59" s="435"/>
      <c r="L59" s="426">
        <v>0</v>
      </c>
      <c r="M59" s="435"/>
      <c r="N59" s="426">
        <v>0</v>
      </c>
      <c r="O59" s="435"/>
      <c r="P59" s="426">
        <v>0</v>
      </c>
      <c r="Q59" s="435"/>
      <c r="R59" s="426">
        <v>0</v>
      </c>
      <c r="S59" s="435"/>
      <c r="T59" s="426">
        <v>0</v>
      </c>
      <c r="U59" s="435"/>
      <c r="V59" s="426">
        <v>0</v>
      </c>
      <c r="W59" s="435"/>
      <c r="X59" s="426">
        <v>0</v>
      </c>
      <c r="Y59" s="435"/>
      <c r="Z59" s="426">
        <v>0</v>
      </c>
      <c r="AA59" s="435"/>
      <c r="AB59" s="426">
        <v>0</v>
      </c>
      <c r="AC59" s="435"/>
      <c r="AD59" s="426"/>
      <c r="AE59" s="435"/>
      <c r="AF59" s="424">
        <f t="shared" si="26"/>
        <v>0</v>
      </c>
      <c r="AG59" s="436"/>
      <c r="AH59" s="424">
        <v>0</v>
      </c>
      <c r="AI59" s="436"/>
      <c r="AJ59" s="424"/>
      <c r="AK59" s="577"/>
      <c r="AL59" s="355"/>
      <c r="AM59" s="411"/>
      <c r="AN59" s="420"/>
      <c r="AO59" s="421"/>
      <c r="AP59" s="422" t="s">
        <v>143</v>
      </c>
      <c r="AQ59" s="423">
        <f t="shared" si="20"/>
        <v>2023</v>
      </c>
      <c r="AR59" s="424">
        <v>0.98299999999999998</v>
      </c>
      <c r="AS59" s="437"/>
      <c r="AT59" s="426">
        <v>0</v>
      </c>
      <c r="AU59" s="435"/>
      <c r="AV59" s="426">
        <v>0</v>
      </c>
      <c r="AW59" s="435"/>
      <c r="AX59" s="426">
        <v>0</v>
      </c>
      <c r="AY59" s="435"/>
      <c r="AZ59" s="426">
        <v>0</v>
      </c>
      <c r="BA59" s="435"/>
      <c r="BB59" s="426">
        <v>0</v>
      </c>
      <c r="BC59" s="435"/>
      <c r="BD59" s="426">
        <v>0</v>
      </c>
      <c r="BE59" s="435"/>
      <c r="BF59" s="426">
        <v>0</v>
      </c>
      <c r="BG59" s="435"/>
      <c r="BH59" s="426">
        <v>0</v>
      </c>
      <c r="BI59" s="435"/>
      <c r="BJ59" s="426">
        <v>0</v>
      </c>
      <c r="BK59" s="435"/>
      <c r="BL59" s="426">
        <v>0</v>
      </c>
      <c r="BM59" s="435"/>
      <c r="BN59" s="424">
        <f t="shared" si="21"/>
        <v>0</v>
      </c>
      <c r="BO59" s="436"/>
      <c r="BP59" s="424">
        <v>0.98299999999999998</v>
      </c>
      <c r="BQ59" s="436"/>
      <c r="BR59" s="429"/>
      <c r="BS59" s="578"/>
      <c r="BT59" s="359"/>
      <c r="CI59" s="364"/>
      <c r="CJ59" s="364"/>
    </row>
    <row r="60" spans="1:88" ht="15" hidden="1" customHeight="1" outlineLevel="1">
      <c r="A60" s="411"/>
      <c r="B60" s="412" t="s">
        <v>144</v>
      </c>
      <c r="C60" s="413" t="s">
        <v>145</v>
      </c>
      <c r="D60" s="414" t="s">
        <v>146</v>
      </c>
      <c r="E60" s="415">
        <f>$R$5</f>
        <v>2024</v>
      </c>
      <c r="F60" s="416">
        <v>0</v>
      </c>
      <c r="G60" s="382" t="str">
        <f>IF(ISERROR(F60/F61),"",IF(F60/F61=0,"-",IF(F60/F61&gt;2,"+++",F60/F61-1)))</f>
        <v>-</v>
      </c>
      <c r="H60" s="417">
        <v>0</v>
      </c>
      <c r="I60" s="382" t="str">
        <f>IF(ISERROR(H60/H61),"",IF(H60/H61=0,"-",IF(H60/H61&gt;2,"+++",H60/H61-1)))</f>
        <v/>
      </c>
      <c r="J60" s="417">
        <v>0</v>
      </c>
      <c r="K60" s="382" t="str">
        <f>IF(ISERROR(J60/J61),"",IF(J60/J61=0,"-",IF(J60/J61&gt;2,"+++",J60/J61-1)))</f>
        <v/>
      </c>
      <c r="L60" s="417">
        <v>0</v>
      </c>
      <c r="M60" s="382" t="str">
        <f>IF(ISERROR(L60/L61),"",IF(L60/L61=0,"-",IF(L60/L61&gt;2,"+++",L60/L61-1)))</f>
        <v/>
      </c>
      <c r="N60" s="417">
        <v>0</v>
      </c>
      <c r="O60" s="382" t="str">
        <f>IF(ISERROR(N60/N61),"",IF(N60/N61=0,"-",IF(N60/N61&gt;2,"+++",N60/N61-1)))</f>
        <v/>
      </c>
      <c r="P60" s="417">
        <v>0</v>
      </c>
      <c r="Q60" s="382" t="str">
        <f>IF(ISERROR(P60/P61),"",IF(P60/P61=0,"-",IF(P60/P61&gt;2,"+++",P60/P61-1)))</f>
        <v/>
      </c>
      <c r="R60" s="417">
        <v>0</v>
      </c>
      <c r="S60" s="382" t="str">
        <f>IF(ISERROR(R60/R61),"",IF(R60/R61=0,"-",IF(R60/R61&gt;2,"+++",R60/R61-1)))</f>
        <v/>
      </c>
      <c r="T60" s="417">
        <v>0</v>
      </c>
      <c r="U60" s="382" t="str">
        <f>IF(ISERROR(T60/T61),"",IF(T60/T61=0,"-",IF(T60/T61&gt;2,"+++",T60/T61-1)))</f>
        <v/>
      </c>
      <c r="V60" s="417">
        <v>0</v>
      </c>
      <c r="W60" s="382" t="str">
        <f>IF(ISERROR(V60/V61),"",IF(V60/V61=0,"-",IF(V60/V61&gt;2,"+++",V60/V61-1)))</f>
        <v/>
      </c>
      <c r="X60" s="417">
        <v>0</v>
      </c>
      <c r="Y60" s="382" t="str">
        <f>IF(ISERROR(X60/X61),"",IF(X60/X61=0,"-",IF(X60/X61&gt;2,"+++",X60/X61-1)))</f>
        <v/>
      </c>
      <c r="Z60" s="417">
        <v>0</v>
      </c>
      <c r="AA60" s="382" t="str">
        <f>IF(ISERROR(Z60/Z61),"",IF(Z60/Z61=0,"-",IF(Z60/Z61&gt;2,"+++",Z60/Z61-1)))</f>
        <v/>
      </c>
      <c r="AB60" s="417">
        <v>0</v>
      </c>
      <c r="AC60" s="382" t="str">
        <f>IF(ISERROR(AB60/AB61),"",IF(AB60/AB61=0,"-",IF(AB60/AB61&gt;2,"+++",AB60/AB61-1)))</f>
        <v/>
      </c>
      <c r="AD60" s="417"/>
      <c r="AE60" s="382"/>
      <c r="AF60" s="416">
        <f t="shared" si="26"/>
        <v>15.879000000000001</v>
      </c>
      <c r="AG60" s="384">
        <f>IF(ISERROR(AF60/AF61),"",IF(AF60/AF61=0,"-",IF(AF60/AF61&gt;2,"+++",AF60/AF61-1)))</f>
        <v>-0.57141700404858287</v>
      </c>
      <c r="AH60" s="416">
        <v>15.879000000000001</v>
      </c>
      <c r="AI60" s="384">
        <f>IF(ISERROR(AH60/AH61),"",IF(AH60/AH61=0,"-",IF(AH60/AH61&gt;2,"+++",AH60/AH61-1)))</f>
        <v>-0.58018718274111669</v>
      </c>
      <c r="AJ60" s="416"/>
      <c r="AK60" s="569"/>
      <c r="AL60" s="386"/>
      <c r="AM60" s="411"/>
      <c r="AN60" s="412" t="s">
        <v>144</v>
      </c>
      <c r="AO60" s="413" t="s">
        <v>145</v>
      </c>
      <c r="AP60" s="414" t="s">
        <v>146</v>
      </c>
      <c r="AQ60" s="415">
        <f t="shared" si="18"/>
        <v>2024</v>
      </c>
      <c r="AR60" s="416">
        <v>2E-3</v>
      </c>
      <c r="AS60" s="387">
        <f>IF(ISERROR(AR60/AR61),"",IF(AR60/AR61=0,"-",IF(AR60/AR61&gt;2,"+++",AR60/AR61-1)))</f>
        <v>0</v>
      </c>
      <c r="AT60" s="417">
        <v>0</v>
      </c>
      <c r="AU60" s="382" t="str">
        <f>IF(ISERROR(AT60/AT61),"",IF(AT60/AT61=0,"-",IF(AT60/AT61&gt;2,"+++",AT60/AT61-1)))</f>
        <v/>
      </c>
      <c r="AV60" s="417">
        <v>0</v>
      </c>
      <c r="AW60" s="382" t="str">
        <f>IF(ISERROR(AV60/AV61),"",IF(AV60/AV61=0,"-",IF(AV60/AV61&gt;2,"+++",AV60/AV61-1)))</f>
        <v/>
      </c>
      <c r="AX60" s="417">
        <v>0</v>
      </c>
      <c r="AY60" s="382" t="str">
        <f>IF(ISERROR(AX60/AX61),"",IF(AX60/AX61=0,"-",IF(AX60/AX61&gt;2,"+++",AX60/AX61-1)))</f>
        <v/>
      </c>
      <c r="AZ60" s="417">
        <v>0</v>
      </c>
      <c r="BA60" s="382" t="str">
        <f>IF(ISERROR(AZ60/AZ61),"",IF(AZ60/AZ61=0,"-",IF(AZ60/AZ61&gt;2,"+++",AZ60/AZ61-1)))</f>
        <v/>
      </c>
      <c r="BB60" s="417">
        <v>0</v>
      </c>
      <c r="BC60" s="382" t="str">
        <f>IF(ISERROR(BB60/BB61),"",IF(BB60/BB61=0,"-",IF(BB60/BB61&gt;2,"+++",BB60/BB61-1)))</f>
        <v/>
      </c>
      <c r="BD60" s="417">
        <v>0</v>
      </c>
      <c r="BE60" s="382" t="str">
        <f>IF(ISERROR(BD60/BD61),"",IF(BD60/BD61=0,"-",IF(BD60/BD61&gt;2,"+++",BD60/BD61-1)))</f>
        <v/>
      </c>
      <c r="BF60" s="417">
        <v>0</v>
      </c>
      <c r="BG60" s="382" t="str">
        <f>IF(ISERROR(BF60/BF61),"",IF(BF60/BF61=0,"-",IF(BF60/BF61&gt;2,"+++",BF60/BF61-1)))</f>
        <v/>
      </c>
      <c r="BH60" s="417">
        <v>0</v>
      </c>
      <c r="BI60" s="382" t="str">
        <f>IF(ISERROR(BH60/BH61),"",IF(BH60/BH61=0,"-",IF(BH60/BH61&gt;2,"+++",BH60/BH61-1)))</f>
        <v/>
      </c>
      <c r="BJ60" s="417">
        <v>0</v>
      </c>
      <c r="BK60" s="382" t="str">
        <f>IF(ISERROR(BJ60/BJ61),"",IF(BJ60/BJ61=0,"-",IF(BJ60/BJ61&gt;2,"+++",BJ60/BJ61-1)))</f>
        <v/>
      </c>
      <c r="BL60" s="417">
        <v>0</v>
      </c>
      <c r="BM60" s="382" t="str">
        <f t="shared" ref="BM60" si="51">IF(ISERROR(BL60/BL61),"",IF(BL60/BL61=0,"-",IF(BL60/BL61&gt;2,"+++",BL60/BL61-1)))</f>
        <v/>
      </c>
      <c r="BN60" s="416">
        <f t="shared" si="21"/>
        <v>0</v>
      </c>
      <c r="BO60" s="384" t="str">
        <f>IF(ISERROR(BN60/BN61),"",IF(BN60/BN61=0,"-",IF(BN60/BN61&gt;2,"+++",BN60/BN61-1)))</f>
        <v/>
      </c>
      <c r="BP60" s="416">
        <v>2E-3</v>
      </c>
      <c r="BQ60" s="384">
        <f>IF(ISERROR(BP60/BP61),"",IF(BP60/BP61=0,"-",IF(BP60/BP61&gt;2,"+++",BP60/BP61-1)))</f>
        <v>0</v>
      </c>
      <c r="BR60" s="418"/>
      <c r="BS60" s="570"/>
      <c r="BT60" s="390"/>
      <c r="CI60" s="394"/>
      <c r="CJ60" s="394"/>
    </row>
    <row r="61" spans="1:88" ht="15" hidden="1" customHeight="1" outlineLevel="1">
      <c r="A61" s="411"/>
      <c r="B61" s="420"/>
      <c r="C61" s="421"/>
      <c r="D61" s="422" t="s">
        <v>146</v>
      </c>
      <c r="E61" s="423">
        <f>E60-1</f>
        <v>2023</v>
      </c>
      <c r="F61" s="424">
        <v>0.77400000000000002</v>
      </c>
      <c r="G61" s="439"/>
      <c r="H61" s="426">
        <v>0</v>
      </c>
      <c r="I61" s="439"/>
      <c r="J61" s="426">
        <v>0</v>
      </c>
      <c r="K61" s="439"/>
      <c r="L61" s="426">
        <v>0</v>
      </c>
      <c r="M61" s="439"/>
      <c r="N61" s="426">
        <v>0</v>
      </c>
      <c r="O61" s="439"/>
      <c r="P61" s="426">
        <v>0</v>
      </c>
      <c r="Q61" s="439"/>
      <c r="R61" s="426">
        <v>0</v>
      </c>
      <c r="S61" s="439"/>
      <c r="T61" s="426">
        <v>0</v>
      </c>
      <c r="U61" s="439"/>
      <c r="V61" s="426">
        <v>0</v>
      </c>
      <c r="W61" s="439"/>
      <c r="X61" s="426">
        <v>0</v>
      </c>
      <c r="Y61" s="439"/>
      <c r="Z61" s="426">
        <v>0</v>
      </c>
      <c r="AA61" s="439"/>
      <c r="AB61" s="426">
        <v>0</v>
      </c>
      <c r="AC61" s="439"/>
      <c r="AD61" s="426"/>
      <c r="AE61" s="439"/>
      <c r="AF61" s="424">
        <f t="shared" si="26"/>
        <v>37.049999999999997</v>
      </c>
      <c r="AG61" s="440"/>
      <c r="AH61" s="424">
        <v>37.823999999999998</v>
      </c>
      <c r="AI61" s="440"/>
      <c r="AJ61" s="424"/>
      <c r="AK61" s="579"/>
      <c r="AL61" s="386"/>
      <c r="AM61" s="411"/>
      <c r="AN61" s="420"/>
      <c r="AO61" s="421"/>
      <c r="AP61" s="422" t="s">
        <v>146</v>
      </c>
      <c r="AQ61" s="423">
        <f t="shared" si="20"/>
        <v>2023</v>
      </c>
      <c r="AR61" s="424">
        <v>2E-3</v>
      </c>
      <c r="AS61" s="441"/>
      <c r="AT61" s="426">
        <v>0</v>
      </c>
      <c r="AU61" s="439"/>
      <c r="AV61" s="426">
        <v>0</v>
      </c>
      <c r="AW61" s="439"/>
      <c r="AX61" s="426">
        <v>0</v>
      </c>
      <c r="AY61" s="439"/>
      <c r="AZ61" s="426">
        <v>0</v>
      </c>
      <c r="BA61" s="439"/>
      <c r="BB61" s="426">
        <v>0</v>
      </c>
      <c r="BC61" s="439"/>
      <c r="BD61" s="426">
        <v>0</v>
      </c>
      <c r="BE61" s="439"/>
      <c r="BF61" s="426">
        <v>0</v>
      </c>
      <c r="BG61" s="439"/>
      <c r="BH61" s="426">
        <v>0</v>
      </c>
      <c r="BI61" s="439"/>
      <c r="BJ61" s="426">
        <v>0</v>
      </c>
      <c r="BK61" s="439"/>
      <c r="BL61" s="426">
        <v>0</v>
      </c>
      <c r="BM61" s="439"/>
      <c r="BN61" s="424">
        <f t="shared" si="21"/>
        <v>0</v>
      </c>
      <c r="BO61" s="440"/>
      <c r="BP61" s="424">
        <v>2E-3</v>
      </c>
      <c r="BQ61" s="440"/>
      <c r="BR61" s="429"/>
      <c r="BS61" s="580"/>
      <c r="BT61" s="390"/>
      <c r="CI61" s="394"/>
      <c r="CJ61" s="394"/>
    </row>
    <row r="62" spans="1:88" ht="15" hidden="1" customHeight="1" outlineLevel="1">
      <c r="A62" s="411"/>
      <c r="B62" s="412" t="s">
        <v>147</v>
      </c>
      <c r="C62" s="413" t="s">
        <v>148</v>
      </c>
      <c r="D62" s="414" t="s">
        <v>149</v>
      </c>
      <c r="E62" s="415">
        <f>$R$5</f>
        <v>2024</v>
      </c>
      <c r="F62" s="416">
        <v>24.954000000000001</v>
      </c>
      <c r="G62" s="382">
        <f>IF(ISERROR(F62/F63),"",IF(F62/F63=0,"-",IF(F62/F63&gt;2,"+++",F62/F63-1)))</f>
        <v>-0.31320526228876544</v>
      </c>
      <c r="H62" s="417">
        <v>0</v>
      </c>
      <c r="I62" s="382" t="str">
        <f>IF(ISERROR(H62/H63),"",IF(H62/H63=0,"-",IF(H62/H63&gt;2,"+++",H62/H63-1)))</f>
        <v/>
      </c>
      <c r="J62" s="417">
        <v>1</v>
      </c>
      <c r="K62" s="382">
        <f>IF(ISERROR(J62/J63),"",IF(J62/J63=0,"-",IF(J62/J63&gt;2,"+++",J62/J63-1)))</f>
        <v>-0.73684210526315796</v>
      </c>
      <c r="L62" s="417">
        <v>0</v>
      </c>
      <c r="M62" s="382" t="str">
        <f>IF(ISERROR(L62/L63),"",IF(L62/L63=0,"-",IF(L62/L63&gt;2,"+++",L62/L63-1)))</f>
        <v/>
      </c>
      <c r="N62" s="417">
        <v>0</v>
      </c>
      <c r="O62" s="382" t="str">
        <f>IF(ISERROR(N62/N63),"",IF(N62/N63=0,"-",IF(N62/N63&gt;2,"+++",N62/N63-1)))</f>
        <v/>
      </c>
      <c r="P62" s="417">
        <v>0</v>
      </c>
      <c r="Q62" s="382" t="str">
        <f>IF(ISERROR(P62/P63),"",IF(P62/P63=0,"-",IF(P62/P63&gt;2,"+++",P62/P63-1)))</f>
        <v/>
      </c>
      <c r="R62" s="417">
        <v>0.2</v>
      </c>
      <c r="S62" s="382" t="str">
        <f>IF(ISERROR(R62/R63),"",IF(R62/R63=0,"-",IF(R62/R63&gt;2,"+++",R62/R63-1)))</f>
        <v/>
      </c>
      <c r="T62" s="417">
        <v>0</v>
      </c>
      <c r="U62" s="382" t="str">
        <f>IF(ISERROR(T62/T63),"",IF(T62/T63=0,"-",IF(T62/T63&gt;2,"+++",T62/T63-1)))</f>
        <v/>
      </c>
      <c r="V62" s="417">
        <v>0</v>
      </c>
      <c r="W62" s="382" t="str">
        <f>IF(ISERROR(V62/V63),"",IF(V62/V63=0,"-",IF(V62/V63&gt;2,"+++",V62/V63-1)))</f>
        <v>-</v>
      </c>
      <c r="X62" s="417">
        <v>23.58</v>
      </c>
      <c r="Y62" s="382" t="str">
        <f>IF(ISERROR(X62/X63),"",IF(X62/X63=0,"-",IF(X62/X63&gt;2,"+++",X62/X63-1)))</f>
        <v/>
      </c>
      <c r="Z62" s="417">
        <v>7.3309999999999995</v>
      </c>
      <c r="AA62" s="382" t="str">
        <f>IF(ISERROR(Z62/Z63),"",IF(Z62/Z63=0,"-",IF(Z62/Z63&gt;2,"+++",Z62/Z63-1)))</f>
        <v>+++</v>
      </c>
      <c r="AB62" s="417">
        <v>0</v>
      </c>
      <c r="AC62" s="382" t="str">
        <f>IF(ISERROR(AB62/AB63),"",IF(AB62/AB63=0,"-",IF(AB62/AB63&gt;2,"+++",AB62/AB63-1)))</f>
        <v/>
      </c>
      <c r="AD62" s="417"/>
      <c r="AE62" s="382"/>
      <c r="AF62" s="416">
        <f t="shared" si="26"/>
        <v>2705.3040000000001</v>
      </c>
      <c r="AG62" s="384">
        <f>IF(ISERROR(AF62/AF63),"",IF(AF62/AF63=0,"-",IF(AF62/AF63&gt;2,"+++",AF62/AF63-1)))</f>
        <v>0.71322830935716497</v>
      </c>
      <c r="AH62" s="416">
        <v>2762.3690000000001</v>
      </c>
      <c r="AI62" s="384">
        <f>IF(ISERROR(AH62/AH63),"",IF(AH62/AH63=0,"-",IF(AH62/AH63&gt;2,"+++",AH62/AH63-1)))</f>
        <v>0.70233617819267091</v>
      </c>
      <c r="AJ62" s="416"/>
      <c r="AK62" s="569"/>
      <c r="AL62" s="386"/>
      <c r="AM62" s="411"/>
      <c r="AN62" s="412" t="s">
        <v>147</v>
      </c>
      <c r="AO62" s="413" t="s">
        <v>148</v>
      </c>
      <c r="AP62" s="414" t="s">
        <v>149</v>
      </c>
      <c r="AQ62" s="415">
        <f t="shared" si="18"/>
        <v>2024</v>
      </c>
      <c r="AR62" s="416">
        <v>4.4050000000000002</v>
      </c>
      <c r="AS62" s="387">
        <f>IF(ISERROR(AR62/AR63),"",IF(AR62/AR63=0,"-",IF(AR62/AR63&gt;2,"+++",AR62/AR63-1)))</f>
        <v>6.2469850458273024E-2</v>
      </c>
      <c r="AT62" s="417">
        <v>0</v>
      </c>
      <c r="AU62" s="382" t="str">
        <f>IF(ISERROR(AT62/AT63),"",IF(AT62/AT63=0,"-",IF(AT62/AT63&gt;2,"+++",AT62/AT63-1)))</f>
        <v/>
      </c>
      <c r="AV62" s="417">
        <v>0</v>
      </c>
      <c r="AW62" s="382" t="str">
        <f>IF(ISERROR(AV62/AV63),"",IF(AV62/AV63=0,"-",IF(AV62/AV63&gt;2,"+++",AV62/AV63-1)))</f>
        <v/>
      </c>
      <c r="AX62" s="417">
        <v>0</v>
      </c>
      <c r="AY62" s="382" t="str">
        <f>IF(ISERROR(AX62/AX63),"",IF(AX62/AX63=0,"-",IF(AX62/AX63&gt;2,"+++",AX62/AX63-1)))</f>
        <v/>
      </c>
      <c r="AZ62" s="417">
        <v>5.0000000000000001E-3</v>
      </c>
      <c r="BA62" s="382" t="str">
        <f>IF(ISERROR(AZ62/AZ63),"",IF(AZ62/AZ63=0,"-",IF(AZ62/AZ63&gt;2,"+++",AZ62/AZ63-1)))</f>
        <v>+++</v>
      </c>
      <c r="BB62" s="417">
        <v>0</v>
      </c>
      <c r="BC62" s="382" t="str">
        <f>IF(ISERROR(BB62/BB63),"",IF(BB62/BB63=0,"-",IF(BB62/BB63&gt;2,"+++",BB62/BB63-1)))</f>
        <v/>
      </c>
      <c r="BD62" s="417">
        <v>0</v>
      </c>
      <c r="BE62" s="382" t="str">
        <f>IF(ISERROR(BD62/BD63),"",IF(BD62/BD63=0,"-",IF(BD62/BD63&gt;2,"+++",BD62/BD63-1)))</f>
        <v/>
      </c>
      <c r="BF62" s="417">
        <v>0</v>
      </c>
      <c r="BG62" s="382" t="str">
        <f>IF(ISERROR(BF62/BF63),"",IF(BF62/BF63=0,"-",IF(BF62/BF63&gt;2,"+++",BF62/BF63-1)))</f>
        <v/>
      </c>
      <c r="BH62" s="417">
        <v>0</v>
      </c>
      <c r="BI62" s="382" t="str">
        <f>IF(ISERROR(BH62/BH63),"",IF(BH62/BH63=0,"-",IF(BH62/BH63&gt;2,"+++",BH62/BH63-1)))</f>
        <v/>
      </c>
      <c r="BJ62" s="417">
        <v>0.60199999999999998</v>
      </c>
      <c r="BK62" s="382" t="str">
        <f>IF(ISERROR(BJ62/BJ63),"",IF(BJ62/BJ63=0,"-",IF(BJ62/BJ63&gt;2,"+++",BJ62/BJ63-1)))</f>
        <v>+++</v>
      </c>
      <c r="BL62" s="417">
        <v>3.125</v>
      </c>
      <c r="BM62" s="382">
        <f t="shared" ref="BM62" si="52">IF(ISERROR(BL62/BL63),"",IF(BL62/BL63=0,"-",IF(BL62/BL63&gt;2,"+++",BL62/BL63-1)))</f>
        <v>-0.31723836574175224</v>
      </c>
      <c r="BN62" s="416">
        <f t="shared" si="21"/>
        <v>2.7999999999998693E-2</v>
      </c>
      <c r="BO62" s="384">
        <f>IF(ISERROR(BN62/BN63),"",IF(BN62/BN63=0,"-",IF(BN62/BN63&gt;2,"+++",BN62/BN63-1)))</f>
        <v>-0.45098039215689001</v>
      </c>
      <c r="BP62" s="416">
        <v>8.1649999999999991</v>
      </c>
      <c r="BQ62" s="384">
        <f>IF(ISERROR(BP62/BP63),"",IF(BP62/BP63=0,"-",IF(BP62/BP63&gt;2,"+++",BP62/BP63-1)))</f>
        <v>-6.9833675096833137E-2</v>
      </c>
      <c r="BR62" s="418"/>
      <c r="BS62" s="570"/>
      <c r="BT62" s="390"/>
      <c r="CI62" s="394"/>
      <c r="CJ62" s="394"/>
    </row>
    <row r="63" spans="1:88" ht="15" hidden="1" customHeight="1" outlineLevel="1" thickBot="1">
      <c r="A63" s="411"/>
      <c r="B63" s="452"/>
      <c r="C63" s="453"/>
      <c r="D63" s="422" t="s">
        <v>149</v>
      </c>
      <c r="E63" s="473">
        <f>E62-1</f>
        <v>2023</v>
      </c>
      <c r="F63" s="444">
        <v>36.334000000000003</v>
      </c>
      <c r="G63" s="395"/>
      <c r="H63" s="445">
        <v>0</v>
      </c>
      <c r="I63" s="395"/>
      <c r="J63" s="445">
        <v>3.8</v>
      </c>
      <c r="K63" s="395"/>
      <c r="L63" s="445">
        <v>0</v>
      </c>
      <c r="M63" s="395"/>
      <c r="N63" s="445">
        <v>0</v>
      </c>
      <c r="O63" s="395"/>
      <c r="P63" s="445">
        <v>0</v>
      </c>
      <c r="Q63" s="395"/>
      <c r="R63" s="445">
        <v>0</v>
      </c>
      <c r="S63" s="395"/>
      <c r="T63" s="445">
        <v>0</v>
      </c>
      <c r="U63" s="395"/>
      <c r="V63" s="445">
        <v>2.1999999999999999E-2</v>
      </c>
      <c r="W63" s="395"/>
      <c r="X63" s="445">
        <v>0</v>
      </c>
      <c r="Y63" s="395"/>
      <c r="Z63" s="445">
        <v>3.4690000000000003</v>
      </c>
      <c r="AA63" s="395"/>
      <c r="AB63" s="445">
        <v>0</v>
      </c>
      <c r="AC63" s="395"/>
      <c r="AD63" s="445"/>
      <c r="AE63" s="395"/>
      <c r="AF63" s="444">
        <f t="shared" si="26"/>
        <v>1579.0680000000002</v>
      </c>
      <c r="AG63" s="396"/>
      <c r="AH63" s="444">
        <v>1622.6930000000002</v>
      </c>
      <c r="AI63" s="396"/>
      <c r="AJ63" s="444"/>
      <c r="AK63" s="571"/>
      <c r="AL63" s="386"/>
      <c r="AM63" s="411"/>
      <c r="AN63" s="452"/>
      <c r="AO63" s="453"/>
      <c r="AP63" s="422" t="s">
        <v>149</v>
      </c>
      <c r="AQ63" s="473">
        <f t="shared" si="20"/>
        <v>2023</v>
      </c>
      <c r="AR63" s="444">
        <v>4.1459999999999999</v>
      </c>
      <c r="AS63" s="397"/>
      <c r="AT63" s="445">
        <v>0</v>
      </c>
      <c r="AU63" s="395"/>
      <c r="AV63" s="445">
        <v>0</v>
      </c>
      <c r="AW63" s="395"/>
      <c r="AX63" s="445">
        <v>0</v>
      </c>
      <c r="AY63" s="395"/>
      <c r="AZ63" s="445">
        <v>2E-3</v>
      </c>
      <c r="BA63" s="395"/>
      <c r="BB63" s="445">
        <v>0</v>
      </c>
      <c r="BC63" s="395"/>
      <c r="BD63" s="445">
        <v>0</v>
      </c>
      <c r="BE63" s="395"/>
      <c r="BF63" s="445">
        <v>0</v>
      </c>
      <c r="BG63" s="395"/>
      <c r="BH63" s="445">
        <v>0</v>
      </c>
      <c r="BI63" s="395"/>
      <c r="BJ63" s="445">
        <v>2E-3</v>
      </c>
      <c r="BK63" s="395"/>
      <c r="BL63" s="445">
        <v>4.577</v>
      </c>
      <c r="BM63" s="395"/>
      <c r="BN63" s="444">
        <f t="shared" si="21"/>
        <v>5.1000000000000156E-2</v>
      </c>
      <c r="BO63" s="396"/>
      <c r="BP63" s="444">
        <v>8.7780000000000005</v>
      </c>
      <c r="BQ63" s="396"/>
      <c r="BR63" s="446"/>
      <c r="BS63" s="572"/>
      <c r="BT63" s="390"/>
      <c r="CI63" s="394"/>
      <c r="CJ63" s="394"/>
    </row>
    <row r="64" spans="1:88" ht="15" customHeight="1" collapsed="1">
      <c r="A64" s="447" t="s">
        <v>150</v>
      </c>
      <c r="B64" s="399" t="s">
        <v>151</v>
      </c>
      <c r="C64" s="399"/>
      <c r="D64" s="400" t="s">
        <v>150</v>
      </c>
      <c r="E64" s="380">
        <f>$R$5</f>
        <v>2024</v>
      </c>
      <c r="F64" s="381">
        <v>1088.614</v>
      </c>
      <c r="G64" s="382">
        <f>IF(ISERROR(F64/F65),"",IF(F64/F65=0,"-",IF(F64/F65&gt;2,"+++",F64/F65-1)))</f>
        <v>0.664053782211393</v>
      </c>
      <c r="H64" s="383">
        <v>0.08</v>
      </c>
      <c r="I64" s="382" t="str">
        <f>IF(ISERROR(H64/H65),"",IF(H64/H65=0,"-",IF(H64/H65&gt;2,"+++",H64/H65-1)))</f>
        <v/>
      </c>
      <c r="J64" s="383">
        <v>157.04599999999999</v>
      </c>
      <c r="K64" s="382">
        <f>IF(ISERROR(J64/J65),"",IF(J64/J65=0,"-",IF(J64/J65&gt;2,"+++",J64/J65-1)))</f>
        <v>0.42481537261163838</v>
      </c>
      <c r="L64" s="383">
        <v>101.94800000000001</v>
      </c>
      <c r="M64" s="382">
        <f>IF(ISERROR(L64/L65),"",IF(L64/L65=0,"-",IF(L64/L65&gt;2,"+++",L64/L65-1)))</f>
        <v>-0.19163309968600339</v>
      </c>
      <c r="N64" s="383">
        <v>0</v>
      </c>
      <c r="O64" s="382" t="str">
        <f>IF(ISERROR(N64/N65),"",IF(N64/N65=0,"-",IF(N64/N65&gt;2,"+++",N64/N65-1)))</f>
        <v/>
      </c>
      <c r="P64" s="383">
        <v>0</v>
      </c>
      <c r="Q64" s="382" t="str">
        <f>IF(ISERROR(P64/P65),"",IF(P64/P65=0,"-",IF(P64/P65&gt;2,"+++",P64/P65-1)))</f>
        <v/>
      </c>
      <c r="R64" s="383">
        <v>0</v>
      </c>
      <c r="S64" s="382" t="str">
        <f>IF(ISERROR(R64/R65),"",IF(R64/R65=0,"-",IF(R64/R65&gt;2,"+++",R64/R65-1)))</f>
        <v/>
      </c>
      <c r="T64" s="383">
        <v>12.500999999999999</v>
      </c>
      <c r="U64" s="382" t="str">
        <f>IF(ISERROR(T64/T65),"",IF(T64/T65=0,"-",IF(T64/T65&gt;2,"+++",T64/T65-1)))</f>
        <v/>
      </c>
      <c r="V64" s="383">
        <v>12.995999999999999</v>
      </c>
      <c r="W64" s="382" t="str">
        <f>IF(ISERROR(V64/V65),"",IF(V64/V65=0,"-",IF(V64/V65&gt;2,"+++",V64/V65-1)))</f>
        <v/>
      </c>
      <c r="X64" s="383">
        <v>365.64</v>
      </c>
      <c r="Y64" s="382">
        <f>IF(ISERROR(X64/X65),"",IF(X64/X65=0,"-",IF(X64/X65&gt;2,"+++",X64/X65-1)))</f>
        <v>0.91309352517985598</v>
      </c>
      <c r="Z64" s="383">
        <v>274.07800000000003</v>
      </c>
      <c r="AA64" s="382">
        <f>IF(ISERROR(Z64/Z65),"",IF(Z64/Z65=0,"-",IF(Z64/Z65&gt;2,"+++",Z64/Z65-1)))</f>
        <v>-0.60550125944584376</v>
      </c>
      <c r="AB64" s="383">
        <v>0</v>
      </c>
      <c r="AC64" s="382" t="str">
        <f>IF(ISERROR(AB64/AB65),"",IF(AB64/AB65=0,"-",IF(AB64/AB65&gt;2,"+++",AB64/AB65-1)))</f>
        <v/>
      </c>
      <c r="AD64" s="383"/>
      <c r="AE64" s="382"/>
      <c r="AF64" s="381">
        <f t="shared" si="26"/>
        <v>830.04199999999969</v>
      </c>
      <c r="AG64" s="384">
        <f>IF(ISERROR(AF64/AF65),"",IF(AF64/AF65=0,"-",IF(AF64/AF65&gt;2,"+++",AF64/AF65-1)))</f>
        <v>5.7386425883509729E-2</v>
      </c>
      <c r="AH64" s="381">
        <v>2842.9449999999997</v>
      </c>
      <c r="AI64" s="384">
        <f>IF(ISERROR(AH64/AH65),"",IF(AH64/AH65=0,"-",IF(AH64/AH65&gt;2,"+++",AH64/AH65-1)))</f>
        <v>0.10991797067308084</v>
      </c>
      <c r="AJ64" s="381"/>
      <c r="AK64" s="569"/>
      <c r="AL64" s="386"/>
      <c r="AM64" s="447" t="s">
        <v>150</v>
      </c>
      <c r="AN64" s="399" t="s">
        <v>151</v>
      </c>
      <c r="AO64" s="399"/>
      <c r="AP64" s="400" t="s">
        <v>150</v>
      </c>
      <c r="AQ64" s="401">
        <f t="shared" si="18"/>
        <v>2024</v>
      </c>
      <c r="AR64" s="402">
        <v>1894.2559999999999</v>
      </c>
      <c r="AS64" s="406">
        <f>IF(ISERROR(AR64/AR65),"",IF(AR64/AR65=0,"-",IF(AR64/AR65&gt;2,"+++",AR64/AR65-1)))</f>
        <v>0.38528954050290776</v>
      </c>
      <c r="AT64" s="404">
        <v>6.0999999999999999E-2</v>
      </c>
      <c r="AU64" s="403">
        <f>IF(ISERROR(AT64/AT65),"",IF(AT64/AT65=0,"-",IF(AT64/AT65&gt;2,"+++",AT64/AT65-1)))</f>
        <v>0.8484848484848484</v>
      </c>
      <c r="AV64" s="404">
        <v>0</v>
      </c>
      <c r="AW64" s="403" t="str">
        <f>IF(ISERROR(AV64/AV65),"",IF(AV64/AV65=0,"-",IF(AV64/AV65&gt;2,"+++",AV64/AV65-1)))</f>
        <v/>
      </c>
      <c r="AX64" s="404">
        <v>0</v>
      </c>
      <c r="AY64" s="403" t="str">
        <f>IF(ISERROR(AX64/AX65),"",IF(AX64/AX65=0,"-",IF(AX64/AX65&gt;2,"+++",AX64/AX65-1)))</f>
        <v/>
      </c>
      <c r="AZ64" s="404">
        <v>0</v>
      </c>
      <c r="BA64" s="403" t="str">
        <f>IF(ISERROR(AZ64/AZ65),"",IF(AZ64/AZ65=0,"-",IF(AZ64/AZ65&gt;2,"+++",AZ64/AZ65-1)))</f>
        <v/>
      </c>
      <c r="BB64" s="404">
        <v>0</v>
      </c>
      <c r="BC64" s="403" t="str">
        <f>IF(ISERROR(BB64/BB65),"",IF(BB64/BB65=0,"-",IF(BB64/BB65&gt;2,"+++",BB64/BB65-1)))</f>
        <v/>
      </c>
      <c r="BD64" s="404">
        <v>0</v>
      </c>
      <c r="BE64" s="403" t="str">
        <f>IF(ISERROR(BD64/BD65),"",IF(BD64/BD65=0,"-",IF(BD64/BD65&gt;2,"+++",BD64/BD65-1)))</f>
        <v/>
      </c>
      <c r="BF64" s="404">
        <v>0</v>
      </c>
      <c r="BG64" s="403" t="str">
        <f>IF(ISERROR(BF64/BF65),"",IF(BF64/BF65=0,"-",IF(BF64/BF65&gt;2,"+++",BF64/BF65-1)))</f>
        <v/>
      </c>
      <c r="BH64" s="404">
        <v>0</v>
      </c>
      <c r="BI64" s="403" t="str">
        <f>IF(ISERROR(BH64/BH65),"",IF(BH64/BH65=0,"-",IF(BH64/BH65&gt;2,"+++",BH64/BH65-1)))</f>
        <v/>
      </c>
      <c r="BJ64" s="404">
        <v>37.180999999999997</v>
      </c>
      <c r="BK64" s="403" t="str">
        <f>IF(ISERROR(BJ64/BJ65),"",IF(BJ64/BJ65=0,"-",IF(BJ64/BJ65&gt;2,"+++",BJ64/BJ65-1)))</f>
        <v>+++</v>
      </c>
      <c r="BL64" s="404">
        <v>0</v>
      </c>
      <c r="BM64" s="403" t="str">
        <f t="shared" ref="BM64" si="53">IF(ISERROR(BL64/BL65),"",IF(BL64/BL65=0,"-",IF(BL64/BL65&gt;2,"+++",BL64/BL65-1)))</f>
        <v/>
      </c>
      <c r="BN64" s="402">
        <f t="shared" si="21"/>
        <v>4.8000000000229193E-2</v>
      </c>
      <c r="BO64" s="405" t="str">
        <f>IF(ISERROR(BN64/BN65),"",IF(BN64/BN65=0,"-",IF(BN64/BN65&gt;2,"+++",BN64/BN65-1)))</f>
        <v>+++</v>
      </c>
      <c r="BP64" s="402">
        <v>1931.546</v>
      </c>
      <c r="BQ64" s="405">
        <f>IF(ISERROR(BP64/BP65),"",IF(BP64/BP65=0,"-",IF(BP64/BP65&gt;2,"+++",BP64/BP65-1)))</f>
        <v>0.39427275411215845</v>
      </c>
      <c r="BR64" s="407"/>
      <c r="BS64" s="570"/>
      <c r="BT64" s="390"/>
      <c r="CI64" s="394"/>
      <c r="CJ64" s="394"/>
    </row>
    <row r="65" spans="1:88" ht="15" customHeight="1" thickBot="1">
      <c r="A65" s="448"/>
      <c r="B65" s="455"/>
      <c r="C65" s="455"/>
      <c r="D65" s="367" t="s">
        <v>150</v>
      </c>
      <c r="E65" s="368">
        <f>E64-1</f>
        <v>2023</v>
      </c>
      <c r="F65" s="369">
        <v>654.19399999999996</v>
      </c>
      <c r="G65" s="395"/>
      <c r="H65" s="371">
        <v>0</v>
      </c>
      <c r="I65" s="395"/>
      <c r="J65" s="371">
        <v>110.22199999999999</v>
      </c>
      <c r="K65" s="395"/>
      <c r="L65" s="371">
        <v>126.11600000000001</v>
      </c>
      <c r="M65" s="395"/>
      <c r="N65" s="371">
        <v>0</v>
      </c>
      <c r="O65" s="395"/>
      <c r="P65" s="371">
        <v>0</v>
      </c>
      <c r="Q65" s="395"/>
      <c r="R65" s="371">
        <v>0</v>
      </c>
      <c r="S65" s="395"/>
      <c r="T65" s="371">
        <v>0</v>
      </c>
      <c r="U65" s="395"/>
      <c r="V65" s="371">
        <v>0</v>
      </c>
      <c r="W65" s="395"/>
      <c r="X65" s="371">
        <v>191.125</v>
      </c>
      <c r="Y65" s="395"/>
      <c r="Z65" s="371">
        <v>694.75</v>
      </c>
      <c r="AA65" s="395"/>
      <c r="AB65" s="371">
        <v>0</v>
      </c>
      <c r="AC65" s="395"/>
      <c r="AD65" s="371"/>
      <c r="AE65" s="395"/>
      <c r="AF65" s="369">
        <f t="shared" si="26"/>
        <v>784.99399999999991</v>
      </c>
      <c r="AG65" s="396"/>
      <c r="AH65" s="369">
        <v>2561.4009999999998</v>
      </c>
      <c r="AI65" s="396"/>
      <c r="AJ65" s="369"/>
      <c r="AK65" s="571"/>
      <c r="AL65" s="386"/>
      <c r="AM65" s="448"/>
      <c r="AN65" s="408"/>
      <c r="AO65" s="408"/>
      <c r="AP65" s="367" t="s">
        <v>150</v>
      </c>
      <c r="AQ65" s="368">
        <f t="shared" si="20"/>
        <v>2023</v>
      </c>
      <c r="AR65" s="369">
        <v>1367.4079999999999</v>
      </c>
      <c r="AS65" s="397"/>
      <c r="AT65" s="371">
        <v>3.3000000000000002E-2</v>
      </c>
      <c r="AU65" s="395"/>
      <c r="AV65" s="371">
        <v>0</v>
      </c>
      <c r="AW65" s="395"/>
      <c r="AX65" s="371">
        <v>0</v>
      </c>
      <c r="AY65" s="395"/>
      <c r="AZ65" s="371">
        <v>0</v>
      </c>
      <c r="BA65" s="395"/>
      <c r="BB65" s="371">
        <v>0</v>
      </c>
      <c r="BC65" s="395"/>
      <c r="BD65" s="371">
        <v>0</v>
      </c>
      <c r="BE65" s="395"/>
      <c r="BF65" s="371">
        <v>0</v>
      </c>
      <c r="BG65" s="395"/>
      <c r="BH65" s="371">
        <v>0</v>
      </c>
      <c r="BI65" s="395"/>
      <c r="BJ65" s="371">
        <v>17.899999999999999</v>
      </c>
      <c r="BK65" s="395"/>
      <c r="BL65" s="371">
        <v>0</v>
      </c>
      <c r="BM65" s="395"/>
      <c r="BN65" s="369">
        <f t="shared" si="21"/>
        <v>2.00000000018008E-3</v>
      </c>
      <c r="BO65" s="396"/>
      <c r="BP65" s="369">
        <v>1385.3430000000001</v>
      </c>
      <c r="BQ65" s="396"/>
      <c r="BR65" s="374"/>
      <c r="BS65" s="572"/>
      <c r="BT65" s="390"/>
      <c r="CI65" s="394"/>
      <c r="CJ65" s="394"/>
    </row>
    <row r="66" spans="1:88" ht="15" customHeight="1">
      <c r="A66" s="447" t="s">
        <v>152</v>
      </c>
      <c r="B66" s="399" t="s">
        <v>153</v>
      </c>
      <c r="C66" s="399"/>
      <c r="D66" s="400"/>
      <c r="E66" s="401">
        <f>$R$5</f>
        <v>2024</v>
      </c>
      <c r="F66" s="402">
        <f>F68+F72+F74</f>
        <v>4461.326</v>
      </c>
      <c r="G66" s="403">
        <f>IF(ISERROR(F66/F67),"",IF(F66/F67=0,"-",IF(F66/F67&gt;2,"+++",F66/F67-1)))</f>
        <v>-0.10822866296644917</v>
      </c>
      <c r="H66" s="404">
        <f>H68+H72+H74</f>
        <v>17.337000000000003</v>
      </c>
      <c r="I66" s="403">
        <f>IF(ISERROR(H66/H67),"",IF(H66/H67=0,"-",IF(H66/H67&gt;2,"+++",H66/H67-1)))</f>
        <v>0.7185765265662174</v>
      </c>
      <c r="J66" s="404">
        <f>J68+J72+J74</f>
        <v>4.1310000000000002</v>
      </c>
      <c r="K66" s="403" t="str">
        <f>IF(ISERROR(J66/J67),"",IF(J66/J67=0,"-",IF(J66/J67&gt;2,"+++",J66/J67-1)))</f>
        <v>+++</v>
      </c>
      <c r="L66" s="404">
        <f>L68+L72+L74</f>
        <v>0</v>
      </c>
      <c r="M66" s="403" t="str">
        <f>IF(ISERROR(L66/L67),"",IF(L66/L67=0,"-",IF(L66/L67&gt;2,"+++",L66/L67-1)))</f>
        <v>-</v>
      </c>
      <c r="N66" s="404">
        <f>N68+N72+N74</f>
        <v>695.79300000000001</v>
      </c>
      <c r="O66" s="403" t="str">
        <f>IF(ISERROR(N66/N67),"",IF(N66/N67=0,"-",IF(N66/N67&gt;2,"+++",N66/N67-1)))</f>
        <v>+++</v>
      </c>
      <c r="P66" s="404">
        <f>P68+P72+P74</f>
        <v>113.56</v>
      </c>
      <c r="Q66" s="403" t="str">
        <f>IF(ISERROR(P66/P67),"",IF(P66/P67=0,"-",IF(P66/P67&gt;2,"+++",P66/P67-1)))</f>
        <v>+++</v>
      </c>
      <c r="R66" s="404">
        <f>R68+R72+R74</f>
        <v>163.45599999999999</v>
      </c>
      <c r="S66" s="403">
        <f>IF(ISERROR(R66/R67),"",IF(R66/R67=0,"-",IF(R66/R67&gt;2,"+++",R66/R67-1)))</f>
        <v>0.29877477076612569</v>
      </c>
      <c r="T66" s="404">
        <f>T68+T72+T74</f>
        <v>59.983000000000004</v>
      </c>
      <c r="U66" s="403">
        <f>IF(ISERROR(T66/T67),"",IF(T66/T67=0,"-",IF(T66/T67&gt;2,"+++",T66/T67-1)))</f>
        <v>0.34169145771355725</v>
      </c>
      <c r="V66" s="404">
        <f>V68+V72+V74</f>
        <v>49.188000000000002</v>
      </c>
      <c r="W66" s="403">
        <f>IF(ISERROR(V66/V67),"",IF(V66/V67=0,"-",IF(V66/V67&gt;2,"+++",V66/V67-1)))</f>
        <v>0.72547093696285114</v>
      </c>
      <c r="X66" s="404">
        <f>X68+X72+X74</f>
        <v>18.114999999999998</v>
      </c>
      <c r="Y66" s="403" t="str">
        <f>IF(ISERROR(X66/X67),"",IF(X66/X67=0,"-",IF(X66/X67&gt;2,"+++",X66/X67-1)))</f>
        <v/>
      </c>
      <c r="Z66" s="404">
        <f>Z68+Z72+Z74</f>
        <v>302.524</v>
      </c>
      <c r="AA66" s="403">
        <f>IF(ISERROR(Z66/Z67),"",IF(Z66/Z67=0,"-",IF(Z66/Z67&gt;2,"+++",Z66/Z67-1)))</f>
        <v>-7.7699389621932458E-3</v>
      </c>
      <c r="AB66" s="404">
        <f>AB68+AB72+AB74</f>
        <v>0</v>
      </c>
      <c r="AC66" s="403" t="str">
        <f>IF(ISERROR(AB66/AB67),"",IF(AB66/AB67=0,"-",IF(AB66/AB67&gt;2,"+++",AB66/AB67-1)))</f>
        <v/>
      </c>
      <c r="AD66" s="404"/>
      <c r="AE66" s="403"/>
      <c r="AF66" s="402">
        <f t="shared" si="26"/>
        <v>2282.9289999999974</v>
      </c>
      <c r="AG66" s="405">
        <f>IF(ISERROR(AF66/AF67),"",IF(AF66/AF67=0,"-",IF(AF66/AF67&gt;2,"+++",AF66/AF67-1)))</f>
        <v>0.23513330440625646</v>
      </c>
      <c r="AH66" s="402">
        <f>AH68+AH72+AH74</f>
        <v>8168.3419999999987</v>
      </c>
      <c r="AI66" s="405">
        <f>IF(ISERROR(AH66/AH67),"",IF(AH66/AH67=0,"-",IF(AH66/AH67&gt;2,"+++",AH66/AH67-1)))</f>
        <v>7.5652837837375086E-2</v>
      </c>
      <c r="AJ66" s="402"/>
      <c r="AK66" s="569"/>
      <c r="AL66" s="386"/>
      <c r="AM66" s="447" t="s">
        <v>152</v>
      </c>
      <c r="AN66" s="399" t="s">
        <v>153</v>
      </c>
      <c r="AO66" s="399"/>
      <c r="AP66" s="400"/>
      <c r="AQ66" s="401">
        <f t="shared" si="18"/>
        <v>2024</v>
      </c>
      <c r="AR66" s="402">
        <f>AR68+AR72+AR74</f>
        <v>779.0949999999998</v>
      </c>
      <c r="AS66" s="406">
        <f>IF(ISERROR(AR66/AR67),"",IF(AR66/AR67=0,"-",IF(AR66/AR67&gt;2,"+++",AR66/AR67-1)))</f>
        <v>-0.26325877929584096</v>
      </c>
      <c r="AT66" s="404">
        <f>AT68+AT72+AT74</f>
        <v>1480.635</v>
      </c>
      <c r="AU66" s="403">
        <f>IF(ISERROR(AT66/AT67),"",IF(AT66/AT67=0,"-",IF(AT66/AT67&gt;2,"+++",AT66/AT67-1)))</f>
        <v>-0.25502004293873204</v>
      </c>
      <c r="AV66" s="404">
        <f>AV68+AV72+AV74</f>
        <v>0</v>
      </c>
      <c r="AW66" s="403" t="str">
        <f>IF(ISERROR(AV66/AV67),"",IF(AV66/AV67=0,"-",IF(AV66/AV67&gt;2,"+++",AV66/AV67-1)))</f>
        <v/>
      </c>
      <c r="AX66" s="404">
        <f>AX68+AX72+AX74</f>
        <v>1.6319999999999999</v>
      </c>
      <c r="AY66" s="403" t="str">
        <f>IF(ISERROR(AX66/AX67),"",IF(AX66/AX67=0,"-",IF(AX66/AX67&gt;2,"+++",AX66/AX67-1)))</f>
        <v/>
      </c>
      <c r="AZ66" s="404">
        <f>AZ68+AZ72+AZ74</f>
        <v>1.4119999999999999</v>
      </c>
      <c r="BA66" s="403" t="str">
        <f>IF(ISERROR(AZ66/AZ67),"",IF(AZ66/AZ67=0,"-",IF(AZ66/AZ67&gt;2,"+++",AZ66/AZ67-1)))</f>
        <v>+++</v>
      </c>
      <c r="BB66" s="404">
        <f>BB68+BB72+BB74</f>
        <v>2E-3</v>
      </c>
      <c r="BC66" s="403">
        <f>IF(ISERROR(BB66/BB67),"",IF(BB66/BB67=0,"-",IF(BB66/BB67&gt;2,"+++",BB66/BB67-1)))</f>
        <v>-0.79999999999999993</v>
      </c>
      <c r="BD66" s="404">
        <f>BD68+BD72+BD74</f>
        <v>0.14699999999999999</v>
      </c>
      <c r="BE66" s="403" t="str">
        <f>IF(ISERROR(BD66/BD67),"",IF(BD66/BD67=0,"-",IF(BD66/BD67&gt;2,"+++",BD66/BD67-1)))</f>
        <v/>
      </c>
      <c r="BF66" s="404">
        <f>BF68+BF72+BF74</f>
        <v>0</v>
      </c>
      <c r="BG66" s="403" t="str">
        <f>IF(ISERROR(BF66/BF67),"",IF(BF66/BF67=0,"-",IF(BF66/BF67&gt;2,"+++",BF66/BF67-1)))</f>
        <v/>
      </c>
      <c r="BH66" s="404">
        <f>BH68+BH72+BH74</f>
        <v>0</v>
      </c>
      <c r="BI66" s="403" t="str">
        <f>IF(ISERROR(BH66/BH67),"",IF(BH66/BH67=0,"-",IF(BH66/BH67&gt;2,"+++",BH66/BH67-1)))</f>
        <v/>
      </c>
      <c r="BJ66" s="404">
        <f>BJ68+BJ72+BJ74</f>
        <v>2.3E-2</v>
      </c>
      <c r="BK66" s="403">
        <f>IF(ISERROR(BJ66/BJ67),"",IF(BJ66/BJ67=0,"-",IF(BJ66/BJ67&gt;2,"+++",BJ66/BJ67-1)))</f>
        <v>-0.30303030303030309</v>
      </c>
      <c r="BL66" s="404">
        <f t="shared" ref="BL66:BL67" si="54">BL68+BL72+BL74</f>
        <v>0</v>
      </c>
      <c r="BM66" s="403" t="str">
        <f t="shared" ref="BM66" si="55">IF(ISERROR(BL66/BL67),"",IF(BL66/BL67=0,"-",IF(BL66/BL67&gt;2,"+++",BL66/BL67-1)))</f>
        <v>-</v>
      </c>
      <c r="BN66" s="402">
        <f t="shared" si="21"/>
        <v>50.503999999999905</v>
      </c>
      <c r="BO66" s="405">
        <f>IF(ISERROR(BN66/BN67),"",IF(BN66/BN67=0,"-",IF(BN66/BN67&gt;2,"+++",BN66/BN67-1)))</f>
        <v>-0.4775682469406568</v>
      </c>
      <c r="BP66" s="402">
        <f>BP68+BP72+BP74</f>
        <v>2313.4499999999998</v>
      </c>
      <c r="BQ66" s="405">
        <f>IF(ISERROR(BP66/BP67),"",IF(BP66/BP67=0,"-",IF(BP66/BP67&gt;2,"+++",BP66/BP67-1)))</f>
        <v>-0.26644749984304472</v>
      </c>
      <c r="BR66" s="407"/>
      <c r="BS66" s="570"/>
      <c r="BT66" s="390"/>
      <c r="CI66" s="394"/>
      <c r="CJ66" s="394"/>
    </row>
    <row r="67" spans="1:88" ht="15" customHeight="1" thickBot="1">
      <c r="A67" s="474"/>
      <c r="B67" s="475"/>
      <c r="C67" s="475"/>
      <c r="D67" s="476"/>
      <c r="E67" s="477">
        <f>E66-1</f>
        <v>2023</v>
      </c>
      <c r="F67" s="478">
        <f>F69+F73+F75</f>
        <v>5002.7690000000002</v>
      </c>
      <c r="G67" s="479"/>
      <c r="H67" s="480">
        <f>H69+H73+H75</f>
        <v>10.088000000000001</v>
      </c>
      <c r="I67" s="479"/>
      <c r="J67" s="480">
        <f>J69+J73+J75</f>
        <v>1.899</v>
      </c>
      <c r="K67" s="479"/>
      <c r="L67" s="480">
        <f>L69+L73+L75</f>
        <v>54.268000000000001</v>
      </c>
      <c r="M67" s="479"/>
      <c r="N67" s="480">
        <f>N69+N73+N75</f>
        <v>170.626</v>
      </c>
      <c r="O67" s="479"/>
      <c r="P67" s="480">
        <f>P69+P73+P75</f>
        <v>1.9089999999999998</v>
      </c>
      <c r="Q67" s="479"/>
      <c r="R67" s="480">
        <f>R69+R73+R75</f>
        <v>125.854</v>
      </c>
      <c r="S67" s="479"/>
      <c r="T67" s="480">
        <f>T69+T73+T75</f>
        <v>44.707000000000001</v>
      </c>
      <c r="U67" s="479"/>
      <c r="V67" s="480">
        <f>V69+V73+V75</f>
        <v>28.507000000000001</v>
      </c>
      <c r="W67" s="479"/>
      <c r="X67" s="480">
        <f>X69+X73+X75</f>
        <v>0</v>
      </c>
      <c r="Y67" s="479"/>
      <c r="Z67" s="480">
        <f>Z69+Z73+Z75</f>
        <v>304.89299999999997</v>
      </c>
      <c r="AA67" s="479"/>
      <c r="AB67" s="480">
        <f>AB69+AB73+AB75</f>
        <v>0</v>
      </c>
      <c r="AC67" s="479"/>
      <c r="AD67" s="480"/>
      <c r="AE67" s="479"/>
      <c r="AF67" s="478">
        <f t="shared" si="26"/>
        <v>1848.3259999999991</v>
      </c>
      <c r="AG67" s="481"/>
      <c r="AH67" s="478">
        <f>AH69+AH73+AH75</f>
        <v>7593.8459999999995</v>
      </c>
      <c r="AI67" s="481"/>
      <c r="AJ67" s="478"/>
      <c r="AK67" s="585"/>
      <c r="AL67" s="386"/>
      <c r="AM67" s="448"/>
      <c r="AN67" s="408"/>
      <c r="AO67" s="408"/>
      <c r="AP67" s="367"/>
      <c r="AQ67" s="368">
        <f t="shared" si="20"/>
        <v>2023</v>
      </c>
      <c r="AR67" s="369">
        <f>AR69+AR73+AR75</f>
        <v>1057.4880000000001</v>
      </c>
      <c r="AS67" s="397"/>
      <c r="AT67" s="371">
        <f>AT69+AT73+AT75</f>
        <v>1987.4829999999999</v>
      </c>
      <c r="AU67" s="395"/>
      <c r="AV67" s="371">
        <f>AV69+AV73+AV75</f>
        <v>0</v>
      </c>
      <c r="AW67" s="395"/>
      <c r="AX67" s="371">
        <f>AX69+AX73+AX75</f>
        <v>0</v>
      </c>
      <c r="AY67" s="395"/>
      <c r="AZ67" s="371">
        <f>AZ69+AZ73+AZ75</f>
        <v>6.2E-2</v>
      </c>
      <c r="BA67" s="395"/>
      <c r="BB67" s="371">
        <f>BB69+BB73+BB75</f>
        <v>9.9999999999999985E-3</v>
      </c>
      <c r="BC67" s="395"/>
      <c r="BD67" s="371">
        <f>BD69+BD73+BD75</f>
        <v>0</v>
      </c>
      <c r="BE67" s="395"/>
      <c r="BF67" s="371">
        <f>BF69+BF73+BF75</f>
        <v>0</v>
      </c>
      <c r="BG67" s="395"/>
      <c r="BH67" s="371">
        <f>BH69+BH73+BH75</f>
        <v>0</v>
      </c>
      <c r="BI67" s="395"/>
      <c r="BJ67" s="371">
        <f>BJ69+BJ73+BJ75</f>
        <v>3.3000000000000002E-2</v>
      </c>
      <c r="BK67" s="395"/>
      <c r="BL67" s="371">
        <f t="shared" si="54"/>
        <v>12.015000000000001</v>
      </c>
      <c r="BM67" s="395"/>
      <c r="BN67" s="369">
        <f t="shared" si="21"/>
        <v>96.671000000000276</v>
      </c>
      <c r="BO67" s="396"/>
      <c r="BP67" s="369">
        <f>BP69+BP73+BP75</f>
        <v>3153.7620000000002</v>
      </c>
      <c r="BQ67" s="396"/>
      <c r="BR67" s="374"/>
      <c r="BS67" s="586"/>
      <c r="BT67" s="390"/>
      <c r="CI67" s="394"/>
      <c r="CJ67" s="394"/>
    </row>
    <row r="68" spans="1:88" ht="15" hidden="1" customHeight="1" outlineLevel="1" thickTop="1">
      <c r="A68" s="411"/>
      <c r="B68" s="412" t="s">
        <v>154</v>
      </c>
      <c r="C68" s="413" t="s">
        <v>155</v>
      </c>
      <c r="D68" s="414" t="s">
        <v>156</v>
      </c>
      <c r="E68" s="415">
        <f>$R$5</f>
        <v>2024</v>
      </c>
      <c r="F68" s="416">
        <v>717.18700000000001</v>
      </c>
      <c r="G68" s="382">
        <f>IF(ISERROR(F68/F69),"",IF(F68/F69=0,"-",IF(F68/F69&gt;2,"+++",F68/F69-1)))</f>
        <v>0.1179774405147902</v>
      </c>
      <c r="H68" s="417">
        <v>3.3119999999999998</v>
      </c>
      <c r="I68" s="382">
        <f>IF(ISERROR(H68/H69),"",IF(H68/H69=0,"-",IF(H68/H69&gt;2,"+++",H68/H69-1)))</f>
        <v>-0.35888501742160284</v>
      </c>
      <c r="J68" s="417">
        <v>2.3260000000000001</v>
      </c>
      <c r="K68" s="382">
        <f>IF(ISERROR(J68/J69),"",IF(J68/J69=0,"-",IF(J68/J69&gt;2,"+++",J68/J69-1)))</f>
        <v>0.53430079155672816</v>
      </c>
      <c r="L68" s="417">
        <v>0</v>
      </c>
      <c r="M68" s="382" t="str">
        <f>IF(ISERROR(L68/L69),"",IF(L68/L69=0,"-",IF(L68/L69&gt;2,"+++",L68/L69-1)))</f>
        <v/>
      </c>
      <c r="N68" s="417">
        <v>7.1999999999999995E-2</v>
      </c>
      <c r="O68" s="382">
        <f>IF(ISERROR(N68/N69),"",IF(N68/N69=0,"-",IF(N68/N69&gt;2,"+++",N68/N69-1)))</f>
        <v>0</v>
      </c>
      <c r="P68" s="417">
        <v>0</v>
      </c>
      <c r="Q68" s="382" t="str">
        <f>IF(ISERROR(P68/P69),"",IF(P68/P69=0,"-",IF(P68/P69&gt;2,"+++",P68/P69-1)))</f>
        <v/>
      </c>
      <c r="R68" s="417">
        <v>12.178000000000001</v>
      </c>
      <c r="S68" s="382">
        <f>IF(ISERROR(R68/R69),"",IF(R68/R69=0,"-",IF(R68/R69&gt;2,"+++",R68/R69-1)))</f>
        <v>6.6094721176573668E-2</v>
      </c>
      <c r="T68" s="417">
        <v>0</v>
      </c>
      <c r="U68" s="382" t="str">
        <f>IF(ISERROR(T68/T69),"",IF(T68/T69=0,"-",IF(T68/T69&gt;2,"+++",T68/T69-1)))</f>
        <v/>
      </c>
      <c r="V68" s="417">
        <v>0</v>
      </c>
      <c r="W68" s="382" t="str">
        <f>IF(ISERROR(V68/V69),"",IF(V68/V69=0,"-",IF(V68/V69&gt;2,"+++",V68/V69-1)))</f>
        <v/>
      </c>
      <c r="X68" s="417">
        <v>18.114999999999998</v>
      </c>
      <c r="Y68" s="382" t="str">
        <f>IF(ISERROR(X68/X69),"",IF(X68/X69=0,"-",IF(X68/X69&gt;2,"+++",X68/X69-1)))</f>
        <v/>
      </c>
      <c r="Z68" s="417">
        <v>41.415999999999997</v>
      </c>
      <c r="AA68" s="382">
        <f>IF(ISERROR(Z68/Z69),"",IF(Z68/Z69=0,"-",IF(Z68/Z69&gt;2,"+++",Z68/Z69-1)))</f>
        <v>0.10201692299505072</v>
      </c>
      <c r="AB68" s="417">
        <v>0</v>
      </c>
      <c r="AC68" s="382" t="str">
        <f>IF(ISERROR(AB68/AB69),"",IF(AB68/AB69=0,"-",IF(AB68/AB69&gt;2,"+++",AB68/AB69-1)))</f>
        <v/>
      </c>
      <c r="AD68" s="417"/>
      <c r="AE68" s="382"/>
      <c r="AF68" s="416">
        <f t="shared" si="26"/>
        <v>166.75</v>
      </c>
      <c r="AG68" s="384">
        <f>IF(ISERROR(AF68/AF69),"",IF(AF68/AF69=0,"-",IF(AF68/AF69&gt;2,"+++",AF68/AF69-1)))</f>
        <v>0.15509836519811571</v>
      </c>
      <c r="AH68" s="416">
        <v>961.35599999999999</v>
      </c>
      <c r="AI68" s="384">
        <f>IF(ISERROR(AH68/AH69),"",IF(AH68/AH69=0,"-",IF(AH68/AH69&gt;2,"+++",AH68/AH69-1)))</f>
        <v>0.14226441054961647</v>
      </c>
      <c r="AJ68" s="416"/>
      <c r="AK68" s="569"/>
      <c r="AL68" s="386"/>
      <c r="AM68" s="411"/>
      <c r="AN68" s="412" t="s">
        <v>154</v>
      </c>
      <c r="AO68" s="413" t="s">
        <v>155</v>
      </c>
      <c r="AP68" s="414" t="s">
        <v>156</v>
      </c>
      <c r="AQ68" s="415">
        <f t="shared" si="18"/>
        <v>2024</v>
      </c>
      <c r="AR68" s="416">
        <v>49.814999999999998</v>
      </c>
      <c r="AS68" s="387" t="str">
        <f>IF(ISERROR(AR68/AR69),"",IF(AR68/AR69=0,"-",IF(AR68/AR69&gt;2,"+++",AR68/AR69-1)))</f>
        <v>+++</v>
      </c>
      <c r="AT68" s="417">
        <v>366.858</v>
      </c>
      <c r="AU68" s="382">
        <f>IF(ISERROR(AT68/AT69),"",IF(AT68/AT69=0,"-",IF(AT68/AT69&gt;2,"+++",AT68/AT69-1)))</f>
        <v>-0.29755677248879864</v>
      </c>
      <c r="AV68" s="417">
        <v>0</v>
      </c>
      <c r="AW68" s="382" t="str">
        <f>IF(ISERROR(AV68/AV69),"",IF(AV68/AV69=0,"-",IF(AV68/AV69&gt;2,"+++",AV68/AV69-1)))</f>
        <v/>
      </c>
      <c r="AX68" s="417">
        <v>1.6319999999999999</v>
      </c>
      <c r="AY68" s="382" t="str">
        <f>IF(ISERROR(AX68/AX69),"",IF(AX68/AX69=0,"-",IF(AX68/AX69&gt;2,"+++",AX68/AX69-1)))</f>
        <v/>
      </c>
      <c r="AZ68" s="417">
        <v>0</v>
      </c>
      <c r="BA68" s="382" t="str">
        <f>IF(ISERROR(AZ68/AZ69),"",IF(AZ68/AZ69=0,"-",IF(AZ68/AZ69&gt;2,"+++",AZ68/AZ69-1)))</f>
        <v/>
      </c>
      <c r="BB68" s="417">
        <v>0</v>
      </c>
      <c r="BC68" s="382" t="str">
        <f>IF(ISERROR(BB68/BB69),"",IF(BB68/BB69=0,"-",IF(BB68/BB69&gt;2,"+++",BB68/BB69-1)))</f>
        <v/>
      </c>
      <c r="BD68" s="417">
        <v>0</v>
      </c>
      <c r="BE68" s="382" t="str">
        <f>IF(ISERROR(BD68/BD69),"",IF(BD68/BD69=0,"-",IF(BD68/BD69&gt;2,"+++",BD68/BD69-1)))</f>
        <v/>
      </c>
      <c r="BF68" s="417">
        <v>0</v>
      </c>
      <c r="BG68" s="382" t="str">
        <f>IF(ISERROR(BF68/BF69),"",IF(BF68/BF69=0,"-",IF(BF68/BF69&gt;2,"+++",BF68/BF69-1)))</f>
        <v/>
      </c>
      <c r="BH68" s="417">
        <v>0</v>
      </c>
      <c r="BI68" s="382" t="str">
        <f>IF(ISERROR(BH68/BH69),"",IF(BH68/BH69=0,"-",IF(BH68/BH69&gt;2,"+++",BH68/BH69-1)))</f>
        <v/>
      </c>
      <c r="BJ68" s="417">
        <v>0</v>
      </c>
      <c r="BK68" s="382" t="str">
        <f>IF(ISERROR(BJ68/BJ69),"",IF(BJ68/BJ69=0,"-",IF(BJ68/BJ69&gt;2,"+++",BJ68/BJ69-1)))</f>
        <v/>
      </c>
      <c r="BL68" s="417">
        <v>0</v>
      </c>
      <c r="BM68" s="382" t="str">
        <f t="shared" ref="BM68" si="56">IF(ISERROR(BL68/BL69),"",IF(BL68/BL69=0,"-",IF(BL68/BL69&gt;2,"+++",BL68/BL69-1)))</f>
        <v/>
      </c>
      <c r="BN68" s="416">
        <f t="shared" si="21"/>
        <v>0</v>
      </c>
      <c r="BO68" s="384" t="str">
        <f>IF(ISERROR(BN68/BN69),"",IF(BN68/BN69=0,"-",IF(BN68/BN69&gt;2,"+++",BN68/BN69-1)))</f>
        <v>-</v>
      </c>
      <c r="BP68" s="416">
        <v>418.30500000000001</v>
      </c>
      <c r="BQ68" s="384">
        <f>IF(ISERROR(BP68/BP69),"",IF(BP68/BP69=0,"-",IF(BP68/BP69&gt;2,"+++",BP68/BP69-1)))</f>
        <v>-0.20199432264759964</v>
      </c>
      <c r="BR68" s="418"/>
      <c r="BS68" s="570"/>
      <c r="BT68" s="390"/>
      <c r="CI68" s="394"/>
      <c r="CJ68" s="394"/>
    </row>
    <row r="69" spans="1:88" ht="15" hidden="1" customHeight="1" outlineLevel="1">
      <c r="A69" s="411"/>
      <c r="B69" s="420"/>
      <c r="C69" s="421"/>
      <c r="D69" s="422" t="s">
        <v>156</v>
      </c>
      <c r="E69" s="423">
        <f>E68-1</f>
        <v>2023</v>
      </c>
      <c r="F69" s="424">
        <v>641.50400000000002</v>
      </c>
      <c r="G69" s="439"/>
      <c r="H69" s="426">
        <v>5.1660000000000004</v>
      </c>
      <c r="I69" s="439"/>
      <c r="J69" s="426">
        <v>1.516</v>
      </c>
      <c r="K69" s="439"/>
      <c r="L69" s="426">
        <v>0</v>
      </c>
      <c r="M69" s="439"/>
      <c r="N69" s="426">
        <v>7.1999999999999995E-2</v>
      </c>
      <c r="O69" s="439"/>
      <c r="P69" s="426">
        <v>0</v>
      </c>
      <c r="Q69" s="439"/>
      <c r="R69" s="426">
        <v>11.423</v>
      </c>
      <c r="S69" s="439"/>
      <c r="T69" s="426">
        <v>0</v>
      </c>
      <c r="U69" s="439"/>
      <c r="V69" s="426">
        <v>0</v>
      </c>
      <c r="W69" s="439"/>
      <c r="X69" s="426">
        <v>0</v>
      </c>
      <c r="Y69" s="439"/>
      <c r="Z69" s="426">
        <v>37.582000000000001</v>
      </c>
      <c r="AA69" s="439"/>
      <c r="AB69" s="426">
        <v>0</v>
      </c>
      <c r="AC69" s="439"/>
      <c r="AD69" s="426"/>
      <c r="AE69" s="439"/>
      <c r="AF69" s="424">
        <f t="shared" si="26"/>
        <v>144.36000000000001</v>
      </c>
      <c r="AG69" s="440"/>
      <c r="AH69" s="424">
        <v>841.62300000000005</v>
      </c>
      <c r="AI69" s="440"/>
      <c r="AJ69" s="424"/>
      <c r="AK69" s="579"/>
      <c r="AL69" s="386"/>
      <c r="AM69" s="411"/>
      <c r="AN69" s="420"/>
      <c r="AO69" s="421"/>
      <c r="AP69" s="422" t="s">
        <v>156</v>
      </c>
      <c r="AQ69" s="423">
        <f t="shared" si="20"/>
        <v>2023</v>
      </c>
      <c r="AR69" s="424">
        <v>1.919</v>
      </c>
      <c r="AS69" s="441"/>
      <c r="AT69" s="426">
        <v>522.26</v>
      </c>
      <c r="AU69" s="439"/>
      <c r="AV69" s="426">
        <v>0</v>
      </c>
      <c r="AW69" s="439"/>
      <c r="AX69" s="426">
        <v>0</v>
      </c>
      <c r="AY69" s="439"/>
      <c r="AZ69" s="426">
        <v>0</v>
      </c>
      <c r="BA69" s="439"/>
      <c r="BB69" s="426">
        <v>0</v>
      </c>
      <c r="BC69" s="439"/>
      <c r="BD69" s="426">
        <v>0</v>
      </c>
      <c r="BE69" s="439"/>
      <c r="BF69" s="426">
        <v>0</v>
      </c>
      <c r="BG69" s="439"/>
      <c r="BH69" s="426">
        <v>0</v>
      </c>
      <c r="BI69" s="439"/>
      <c r="BJ69" s="426">
        <v>0</v>
      </c>
      <c r="BK69" s="439"/>
      <c r="BL69" s="426">
        <v>0</v>
      </c>
      <c r="BM69" s="439"/>
      <c r="BN69" s="424">
        <f t="shared" si="21"/>
        <v>9.0000000000145519E-3</v>
      </c>
      <c r="BO69" s="440"/>
      <c r="BP69" s="424">
        <v>524.18799999999999</v>
      </c>
      <c r="BQ69" s="440"/>
      <c r="BR69" s="429"/>
      <c r="BS69" s="580"/>
      <c r="BT69" s="390"/>
      <c r="CI69" s="394"/>
      <c r="CJ69" s="394"/>
    </row>
    <row r="70" spans="1:88" ht="15" hidden="1" customHeight="1" outlineLevel="2">
      <c r="A70" s="411"/>
      <c r="B70" s="412"/>
      <c r="C70" s="413"/>
      <c r="D70" s="414"/>
      <c r="E70" s="415"/>
      <c r="F70" s="416"/>
      <c r="G70" s="382"/>
      <c r="H70" s="417"/>
      <c r="I70" s="382"/>
      <c r="J70" s="417"/>
      <c r="K70" s="382"/>
      <c r="L70" s="417"/>
      <c r="M70" s="382"/>
      <c r="N70" s="417"/>
      <c r="O70" s="382"/>
      <c r="P70" s="417"/>
      <c r="Q70" s="382"/>
      <c r="R70" s="417"/>
      <c r="S70" s="382"/>
      <c r="T70" s="417"/>
      <c r="U70" s="382"/>
      <c r="V70" s="417"/>
      <c r="W70" s="382"/>
      <c r="X70" s="417"/>
      <c r="Y70" s="382"/>
      <c r="Z70" s="417"/>
      <c r="AA70" s="382"/>
      <c r="AB70" s="417"/>
      <c r="AC70" s="382"/>
      <c r="AD70" s="417"/>
      <c r="AE70" s="382"/>
      <c r="AF70" s="416"/>
      <c r="AG70" s="384"/>
      <c r="AH70" s="416"/>
      <c r="AI70" s="384"/>
      <c r="AJ70" s="416"/>
      <c r="AK70" s="569"/>
      <c r="AL70" s="386"/>
      <c r="AM70" s="411"/>
      <c r="AN70" s="412"/>
      <c r="AO70" s="413"/>
      <c r="AP70" s="414"/>
      <c r="AQ70" s="415"/>
      <c r="AR70" s="416"/>
      <c r="AS70" s="387"/>
      <c r="AT70" s="417"/>
      <c r="AU70" s="382"/>
      <c r="AV70" s="417"/>
      <c r="AW70" s="382"/>
      <c r="AX70" s="417"/>
      <c r="AY70" s="382"/>
      <c r="AZ70" s="417"/>
      <c r="BA70" s="382"/>
      <c r="BB70" s="417"/>
      <c r="BC70" s="382"/>
      <c r="BD70" s="417"/>
      <c r="BE70" s="382"/>
      <c r="BF70" s="417"/>
      <c r="BG70" s="382"/>
      <c r="BH70" s="417"/>
      <c r="BI70" s="382"/>
      <c r="BJ70" s="417"/>
      <c r="BK70" s="382"/>
      <c r="BL70" s="417"/>
      <c r="BM70" s="382"/>
      <c r="BN70" s="416"/>
      <c r="BO70" s="384"/>
      <c r="BP70" s="416"/>
      <c r="BQ70" s="384"/>
      <c r="BR70" s="418"/>
      <c r="BS70" s="570"/>
      <c r="BT70" s="390"/>
      <c r="CI70" s="394"/>
      <c r="CJ70" s="394"/>
    </row>
    <row r="71" spans="1:88" ht="15" hidden="1" customHeight="1" outlineLevel="2">
      <c r="A71" s="411"/>
      <c r="B71" s="420"/>
      <c r="C71" s="421"/>
      <c r="D71" s="422"/>
      <c r="E71" s="423"/>
      <c r="F71" s="424"/>
      <c r="G71" s="439"/>
      <c r="H71" s="426"/>
      <c r="I71" s="439"/>
      <c r="J71" s="426"/>
      <c r="K71" s="439"/>
      <c r="L71" s="426"/>
      <c r="M71" s="439"/>
      <c r="N71" s="426"/>
      <c r="O71" s="439"/>
      <c r="P71" s="426"/>
      <c r="Q71" s="439"/>
      <c r="R71" s="426"/>
      <c r="S71" s="439"/>
      <c r="T71" s="426"/>
      <c r="U71" s="439"/>
      <c r="V71" s="426"/>
      <c r="W71" s="439"/>
      <c r="X71" s="426"/>
      <c r="Y71" s="439"/>
      <c r="Z71" s="426"/>
      <c r="AA71" s="439"/>
      <c r="AB71" s="426"/>
      <c r="AC71" s="439"/>
      <c r="AD71" s="426"/>
      <c r="AE71" s="439"/>
      <c r="AF71" s="424"/>
      <c r="AG71" s="440"/>
      <c r="AH71" s="424"/>
      <c r="AI71" s="440"/>
      <c r="AJ71" s="424"/>
      <c r="AK71" s="579"/>
      <c r="AL71" s="386"/>
      <c r="AM71" s="411"/>
      <c r="AN71" s="420"/>
      <c r="AO71" s="421"/>
      <c r="AP71" s="422"/>
      <c r="AQ71" s="423"/>
      <c r="AR71" s="424"/>
      <c r="AS71" s="441"/>
      <c r="AT71" s="426"/>
      <c r="AU71" s="439"/>
      <c r="AV71" s="426"/>
      <c r="AW71" s="439"/>
      <c r="AX71" s="426"/>
      <c r="AY71" s="439"/>
      <c r="AZ71" s="426"/>
      <c r="BA71" s="439"/>
      <c r="BB71" s="426"/>
      <c r="BC71" s="439"/>
      <c r="BD71" s="426"/>
      <c r="BE71" s="439"/>
      <c r="BF71" s="426"/>
      <c r="BG71" s="439"/>
      <c r="BH71" s="426"/>
      <c r="BI71" s="439"/>
      <c r="BJ71" s="426"/>
      <c r="BK71" s="439"/>
      <c r="BL71" s="426"/>
      <c r="BM71" s="439"/>
      <c r="BN71" s="424"/>
      <c r="BO71" s="440"/>
      <c r="BP71" s="424"/>
      <c r="BQ71" s="440"/>
      <c r="BR71" s="429"/>
      <c r="BS71" s="580"/>
      <c r="BT71" s="390"/>
      <c r="CI71" s="394"/>
      <c r="CJ71" s="394"/>
    </row>
    <row r="72" spans="1:88" ht="15" hidden="1" customHeight="1" outlineLevel="2" collapsed="1">
      <c r="A72" s="411"/>
      <c r="B72" s="412" t="s">
        <v>158</v>
      </c>
      <c r="C72" s="413" t="s">
        <v>159</v>
      </c>
      <c r="D72" s="414" t="s">
        <v>160</v>
      </c>
      <c r="E72" s="415">
        <f>$R$5</f>
        <v>2024</v>
      </c>
      <c r="F72" s="416">
        <v>0</v>
      </c>
      <c r="G72" s="382" t="str">
        <f>IF(ISERROR(F72/F73),"",IF(F72/F73=0,"-",IF(F72/F73&gt;2,"+++",F72/F73-1)))</f>
        <v/>
      </c>
      <c r="H72" s="417">
        <v>0</v>
      </c>
      <c r="I72" s="382" t="str">
        <f>IF(ISERROR(H72/H73),"",IF(H72/H73=0,"-",IF(H72/H73&gt;2,"+++",H72/H73-1)))</f>
        <v/>
      </c>
      <c r="J72" s="417">
        <v>0</v>
      </c>
      <c r="K72" s="382" t="str">
        <f>IF(ISERROR(J72/J73),"",IF(J72/J73=0,"-",IF(J72/J73&gt;2,"+++",J72/J73-1)))</f>
        <v/>
      </c>
      <c r="L72" s="417">
        <v>0</v>
      </c>
      <c r="M72" s="382" t="str">
        <f>IF(ISERROR(L72/L73),"",IF(L72/L73=0,"-",IF(L72/L73&gt;2,"+++",L72/L73-1)))</f>
        <v/>
      </c>
      <c r="N72" s="417">
        <v>0</v>
      </c>
      <c r="O72" s="382" t="str">
        <f>IF(ISERROR(N72/N73),"",IF(N72/N73=0,"-",IF(N72/N73&gt;2,"+++",N72/N73-1)))</f>
        <v/>
      </c>
      <c r="P72" s="417">
        <v>0</v>
      </c>
      <c r="Q72" s="382" t="str">
        <f>IF(ISERROR(P72/P73),"",IF(P72/P73=0,"-",IF(P72/P73&gt;2,"+++",P72/P73-1)))</f>
        <v/>
      </c>
      <c r="R72" s="417">
        <v>0</v>
      </c>
      <c r="S72" s="382" t="str">
        <f>IF(ISERROR(R72/R73),"",IF(R72/R73=0,"-",IF(R72/R73&gt;2,"+++",R72/R73-1)))</f>
        <v/>
      </c>
      <c r="T72" s="417">
        <v>0</v>
      </c>
      <c r="U72" s="382" t="str">
        <f>IF(ISERROR(T72/T73),"",IF(T72/T73=0,"-",IF(T72/T73&gt;2,"+++",T72/T73-1)))</f>
        <v/>
      </c>
      <c r="V72" s="417">
        <v>0</v>
      </c>
      <c r="W72" s="382" t="str">
        <f>IF(ISERROR(V72/V73),"",IF(V72/V73=0,"-",IF(V72/V73&gt;2,"+++",V72/V73-1)))</f>
        <v/>
      </c>
      <c r="X72" s="417">
        <v>0</v>
      </c>
      <c r="Y72" s="382" t="str">
        <f>IF(ISERROR(X72/X73),"",IF(X72/X73=0,"-",IF(X72/X73&gt;2,"+++",X72/X73-1)))</f>
        <v/>
      </c>
      <c r="Z72" s="417">
        <v>0</v>
      </c>
      <c r="AA72" s="382" t="str">
        <f>IF(ISERROR(Z72/Z73),"",IF(Z72/Z73=0,"-",IF(Z72/Z73&gt;2,"+++",Z72/Z73-1)))</f>
        <v/>
      </c>
      <c r="AB72" s="417">
        <v>0</v>
      </c>
      <c r="AC72" s="382" t="str">
        <f>IF(ISERROR(AB72/AB73),"",IF(AB72/AB73=0,"-",IF(AB72/AB73&gt;2,"+++",AB72/AB73-1)))</f>
        <v/>
      </c>
      <c r="AD72" s="417"/>
      <c r="AE72" s="382"/>
      <c r="AF72" s="416">
        <f t="shared" si="26"/>
        <v>0</v>
      </c>
      <c r="AG72" s="384" t="str">
        <f>IF(ISERROR(AF72/AF73),"",IF(AF72/AF73=0,"-",IF(AF72/AF73&gt;2,"+++",AF72/AF73-1)))</f>
        <v/>
      </c>
      <c r="AH72" s="416">
        <v>0</v>
      </c>
      <c r="AI72" s="384" t="str">
        <f>IF(ISERROR(AH72/AH73),"",IF(AH72/AH73=0,"-",IF(AH72/AH73&gt;2,"+++",AH72/AH73-1)))</f>
        <v/>
      </c>
      <c r="AJ72" s="416"/>
      <c r="AK72" s="569"/>
      <c r="AL72" s="386"/>
      <c r="AM72" s="411"/>
      <c r="AN72" s="412" t="s">
        <v>158</v>
      </c>
      <c r="AO72" s="413" t="s">
        <v>159</v>
      </c>
      <c r="AP72" s="414" t="s">
        <v>160</v>
      </c>
      <c r="AQ72" s="415">
        <f t="shared" si="18"/>
        <v>2024</v>
      </c>
      <c r="AR72" s="416">
        <v>0</v>
      </c>
      <c r="AS72" s="387" t="str">
        <f>IF(ISERROR(AR72/AR73),"",IF(AR72/AR73=0,"-",IF(AR72/AR73&gt;2,"+++",AR72/AR73-1)))</f>
        <v/>
      </c>
      <c r="AT72" s="417">
        <v>0</v>
      </c>
      <c r="AU72" s="382" t="str">
        <f>IF(ISERROR(AT72/AT73),"",IF(AT72/AT73=0,"-",IF(AT72/AT73&gt;2,"+++",AT72/AT73-1)))</f>
        <v/>
      </c>
      <c r="AV72" s="417">
        <v>0</v>
      </c>
      <c r="AW72" s="382" t="str">
        <f>IF(ISERROR(AV72/AV73),"",IF(AV72/AV73=0,"-",IF(AV72/AV73&gt;2,"+++",AV72/AV73-1)))</f>
        <v/>
      </c>
      <c r="AX72" s="417">
        <v>0</v>
      </c>
      <c r="AY72" s="382" t="str">
        <f>IF(ISERROR(AX72/AX73),"",IF(AX72/AX73=0,"-",IF(AX72/AX73&gt;2,"+++",AX72/AX73-1)))</f>
        <v/>
      </c>
      <c r="AZ72" s="417">
        <v>0</v>
      </c>
      <c r="BA72" s="382" t="str">
        <f>IF(ISERROR(AZ72/AZ73),"",IF(AZ72/AZ73=0,"-",IF(AZ72/AZ73&gt;2,"+++",AZ72/AZ73-1)))</f>
        <v/>
      </c>
      <c r="BB72" s="417">
        <v>0</v>
      </c>
      <c r="BC72" s="382" t="str">
        <f>IF(ISERROR(BB72/BB73),"",IF(BB72/BB73=0,"-",IF(BB72/BB73&gt;2,"+++",BB72/BB73-1)))</f>
        <v/>
      </c>
      <c r="BD72" s="417">
        <v>0</v>
      </c>
      <c r="BE72" s="382" t="str">
        <f>IF(ISERROR(BD72/BD73),"",IF(BD72/BD73=0,"-",IF(BD72/BD73&gt;2,"+++",BD72/BD73-1)))</f>
        <v/>
      </c>
      <c r="BF72" s="417">
        <v>0</v>
      </c>
      <c r="BG72" s="382" t="str">
        <f>IF(ISERROR(BF72/BF73),"",IF(BF72/BF73=0,"-",IF(BF72/BF73&gt;2,"+++",BF72/BF73-1)))</f>
        <v/>
      </c>
      <c r="BH72" s="417">
        <v>0</v>
      </c>
      <c r="BI72" s="382" t="str">
        <f>IF(ISERROR(BH72/BH73),"",IF(BH72/BH73=0,"-",IF(BH72/BH73&gt;2,"+++",BH72/BH73-1)))</f>
        <v/>
      </c>
      <c r="BJ72" s="417">
        <v>0</v>
      </c>
      <c r="BK72" s="382" t="str">
        <f>IF(ISERROR(BJ72/BJ73),"",IF(BJ72/BJ73=0,"-",IF(BJ72/BJ73&gt;2,"+++",BJ72/BJ73-1)))</f>
        <v/>
      </c>
      <c r="BL72" s="417">
        <v>0</v>
      </c>
      <c r="BM72" s="382" t="str">
        <f t="shared" ref="BM72" si="57">IF(ISERROR(BL72/BL73),"",IF(BL72/BL73=0,"-",IF(BL72/BL73&gt;2,"+++",BL72/BL73-1)))</f>
        <v/>
      </c>
      <c r="BN72" s="416">
        <f t="shared" si="21"/>
        <v>0</v>
      </c>
      <c r="BO72" s="384" t="str">
        <f>IF(ISERROR(BN72/BN73),"",IF(BN72/BN73=0,"-",IF(BN72/BN73&gt;2,"+++",BN72/BN73-1)))</f>
        <v/>
      </c>
      <c r="BP72" s="416">
        <v>0</v>
      </c>
      <c r="BQ72" s="384" t="str">
        <f>IF(ISERROR(BP72/BP73),"",IF(BP72/BP73=0,"-",IF(BP72/BP73&gt;2,"+++",BP72/BP73-1)))</f>
        <v/>
      </c>
      <c r="BR72" s="418"/>
      <c r="BS72" s="570"/>
      <c r="BT72" s="390"/>
      <c r="CI72" s="394"/>
      <c r="CJ72" s="394"/>
    </row>
    <row r="73" spans="1:88" ht="15" hidden="1" customHeight="1" outlineLevel="2">
      <c r="A73" s="411"/>
      <c r="B73" s="452"/>
      <c r="C73" s="453"/>
      <c r="D73" s="422" t="s">
        <v>160</v>
      </c>
      <c r="E73" s="423">
        <f>E72-1</f>
        <v>2023</v>
      </c>
      <c r="F73" s="424">
        <v>0</v>
      </c>
      <c r="G73" s="439"/>
      <c r="H73" s="426">
        <v>0</v>
      </c>
      <c r="I73" s="439"/>
      <c r="J73" s="426">
        <v>0</v>
      </c>
      <c r="K73" s="439"/>
      <c r="L73" s="426">
        <v>0</v>
      </c>
      <c r="M73" s="439"/>
      <c r="N73" s="426">
        <v>0</v>
      </c>
      <c r="O73" s="439"/>
      <c r="P73" s="426">
        <v>0</v>
      </c>
      <c r="Q73" s="439"/>
      <c r="R73" s="426">
        <v>0</v>
      </c>
      <c r="S73" s="439"/>
      <c r="T73" s="426">
        <v>0</v>
      </c>
      <c r="U73" s="439"/>
      <c r="V73" s="426">
        <v>0</v>
      </c>
      <c r="W73" s="439"/>
      <c r="X73" s="426">
        <v>0</v>
      </c>
      <c r="Y73" s="439"/>
      <c r="Z73" s="426">
        <v>0</v>
      </c>
      <c r="AA73" s="439"/>
      <c r="AB73" s="426">
        <v>0</v>
      </c>
      <c r="AC73" s="439"/>
      <c r="AD73" s="426"/>
      <c r="AE73" s="439"/>
      <c r="AF73" s="424">
        <f t="shared" si="26"/>
        <v>0</v>
      </c>
      <c r="AG73" s="440"/>
      <c r="AH73" s="424">
        <v>0</v>
      </c>
      <c r="AI73" s="440"/>
      <c r="AJ73" s="424"/>
      <c r="AK73" s="579"/>
      <c r="AL73" s="386"/>
      <c r="AM73" s="411"/>
      <c r="AN73" s="452"/>
      <c r="AO73" s="453"/>
      <c r="AP73" s="422" t="s">
        <v>160</v>
      </c>
      <c r="AQ73" s="423">
        <f t="shared" si="20"/>
        <v>2023</v>
      </c>
      <c r="AR73" s="424">
        <v>0</v>
      </c>
      <c r="AS73" s="441"/>
      <c r="AT73" s="426">
        <v>0</v>
      </c>
      <c r="AU73" s="439"/>
      <c r="AV73" s="426">
        <v>0</v>
      </c>
      <c r="AW73" s="439"/>
      <c r="AX73" s="426">
        <v>0</v>
      </c>
      <c r="AY73" s="439"/>
      <c r="AZ73" s="426">
        <v>0</v>
      </c>
      <c r="BA73" s="439"/>
      <c r="BB73" s="426">
        <v>0</v>
      </c>
      <c r="BC73" s="439"/>
      <c r="BD73" s="426">
        <v>0</v>
      </c>
      <c r="BE73" s="439"/>
      <c r="BF73" s="426">
        <v>0</v>
      </c>
      <c r="BG73" s="439"/>
      <c r="BH73" s="426">
        <v>0</v>
      </c>
      <c r="BI73" s="439"/>
      <c r="BJ73" s="426">
        <v>0</v>
      </c>
      <c r="BK73" s="439"/>
      <c r="BL73" s="426">
        <v>0</v>
      </c>
      <c r="BM73" s="439"/>
      <c r="BN73" s="424">
        <f t="shared" si="21"/>
        <v>0</v>
      </c>
      <c r="BO73" s="440"/>
      <c r="BP73" s="424">
        <v>0</v>
      </c>
      <c r="BQ73" s="440"/>
      <c r="BR73" s="429"/>
      <c r="BS73" s="580"/>
      <c r="BT73" s="390"/>
      <c r="CI73" s="394"/>
      <c r="CJ73" s="394"/>
    </row>
    <row r="74" spans="1:88" ht="15" hidden="1" customHeight="1" outlineLevel="1">
      <c r="A74" s="411"/>
      <c r="B74" s="483"/>
      <c r="C74" s="254" t="s">
        <v>161</v>
      </c>
      <c r="D74" s="348" t="s">
        <v>162</v>
      </c>
      <c r="E74" s="256">
        <f>$R$5</f>
        <v>2024</v>
      </c>
      <c r="F74" s="484">
        <v>3744.1389999999997</v>
      </c>
      <c r="G74" s="382">
        <f>IF(ISERROR(F74/F75),"",IF(F74/F75=0,"-",IF(F74/F75&gt;2,"+++",F74/F75-1)))</f>
        <v>-0.14150160561213332</v>
      </c>
      <c r="H74" s="485">
        <v>14.025000000000002</v>
      </c>
      <c r="I74" s="382" t="str">
        <f>IF(ISERROR(H74/H75),"",IF(H74/H75=0,"-",IF(H74/H75&gt;2,"+++",H74/H75-1)))</f>
        <v>+++</v>
      </c>
      <c r="J74" s="485">
        <v>1.8049999999999999</v>
      </c>
      <c r="K74" s="382" t="str">
        <f>IF(ISERROR(J74/J75),"",IF(J74/J75=0,"-",IF(J74/J75&gt;2,"+++",J74/J75-1)))</f>
        <v>+++</v>
      </c>
      <c r="L74" s="485">
        <v>0</v>
      </c>
      <c r="M74" s="382" t="str">
        <f>IF(ISERROR(L74/L75),"",IF(L74/L75=0,"-",IF(L74/L75&gt;2,"+++",L74/L75-1)))</f>
        <v>-</v>
      </c>
      <c r="N74" s="485">
        <v>695.721</v>
      </c>
      <c r="O74" s="382" t="str">
        <f>IF(ISERROR(N74/N75),"",IF(N74/N75=0,"-",IF(N74/N75&gt;2,"+++",N74/N75-1)))</f>
        <v>+++</v>
      </c>
      <c r="P74" s="485">
        <v>113.56</v>
      </c>
      <c r="Q74" s="382" t="str">
        <f>IF(ISERROR(P74/P75),"",IF(P74/P75=0,"-",IF(P74/P75&gt;2,"+++",P74/P75-1)))</f>
        <v>+++</v>
      </c>
      <c r="R74" s="485">
        <v>151.27799999999999</v>
      </c>
      <c r="S74" s="382">
        <f>IF(ISERROR(R74/R75),"",IF(R74/R75=0,"-",IF(R74/R75&gt;2,"+++",R74/R75-1)))</f>
        <v>0.32200190507816928</v>
      </c>
      <c r="T74" s="485">
        <v>59.983000000000004</v>
      </c>
      <c r="U74" s="382">
        <f>IF(ISERROR(T74/T75),"",IF(T74/T75=0,"-",IF(T74/T75&gt;2,"+++",T74/T75-1)))</f>
        <v>0.34169145771355725</v>
      </c>
      <c r="V74" s="485">
        <v>49.188000000000002</v>
      </c>
      <c r="W74" s="382">
        <f>IF(ISERROR(V74/V75),"",IF(V74/V75=0,"-",IF(V74/V75&gt;2,"+++",V74/V75-1)))</f>
        <v>0.72547093696285114</v>
      </c>
      <c r="X74" s="485">
        <v>0</v>
      </c>
      <c r="Y74" s="382" t="str">
        <f>IF(ISERROR(X74/X75),"",IF(X74/X75=0,"-",IF(X74/X75&gt;2,"+++",X74/X75-1)))</f>
        <v/>
      </c>
      <c r="Z74" s="485">
        <v>261.108</v>
      </c>
      <c r="AA74" s="382">
        <f>IF(ISERROR(Z74/Z75),"",IF(Z74/Z75=0,"-",IF(Z74/Z75&gt;2,"+++",Z74/Z75-1)))</f>
        <v>-2.3205180482658627E-2</v>
      </c>
      <c r="AB74" s="485">
        <v>0</v>
      </c>
      <c r="AC74" s="382" t="str">
        <f>IF(ISERROR(AB74/AB75),"",IF(AB74/AB75=0,"-",IF(AB74/AB75&gt;2,"+++",AB74/AB75-1)))</f>
        <v/>
      </c>
      <c r="AD74" s="485"/>
      <c r="AE74" s="382"/>
      <c r="AF74" s="484">
        <f t="shared" si="26"/>
        <v>2116.1789999999978</v>
      </c>
      <c r="AG74" s="384">
        <f>IF(ISERROR(AF74/AF75),"",IF(AF74/AF75=0,"-",IF(AF74/AF75&gt;2,"+++",AF74/AF75-1)))</f>
        <v>0.24191386447851437</v>
      </c>
      <c r="AH74" s="484">
        <v>7206.985999999999</v>
      </c>
      <c r="AI74" s="384">
        <f>IF(ISERROR(AH74/AH75),"",IF(AH74/AH75=0,"-",IF(AH74/AH75&gt;2,"+++",AH74/AH75-1)))</f>
        <v>6.7350115658206144E-2</v>
      </c>
      <c r="AJ74" s="484"/>
      <c r="AK74" s="569"/>
      <c r="AL74" s="386"/>
      <c r="AM74" s="411"/>
      <c r="AN74" s="483"/>
      <c r="AO74" s="254" t="s">
        <v>161</v>
      </c>
      <c r="AP74" s="348" t="s">
        <v>162</v>
      </c>
      <c r="AQ74" s="256">
        <f t="shared" si="18"/>
        <v>2024</v>
      </c>
      <c r="AR74" s="484">
        <v>729.27999999999986</v>
      </c>
      <c r="AS74" s="387">
        <f>IF(ISERROR(AR74/AR75),"",IF(AR74/AR75=0,"-",IF(AR74/AR75&gt;2,"+++",AR74/AR75-1)))</f>
        <v>-0.30911195762664512</v>
      </c>
      <c r="AT74" s="485">
        <v>1113.777</v>
      </c>
      <c r="AU74" s="382">
        <f>IF(ISERROR(AT74/AT75),"",IF(AT74/AT75=0,"-",IF(AT74/AT75&gt;2,"+++",AT74/AT75-1)))</f>
        <v>-0.23985836968161156</v>
      </c>
      <c r="AV74" s="485">
        <v>0</v>
      </c>
      <c r="AW74" s="382" t="str">
        <f>IF(ISERROR(AV74/AV75),"",IF(AV74/AV75=0,"-",IF(AV74/AV75&gt;2,"+++",AV74/AV75-1)))</f>
        <v/>
      </c>
      <c r="AX74" s="485">
        <v>0</v>
      </c>
      <c r="AY74" s="382" t="str">
        <f>IF(ISERROR(AX74/AX75),"",IF(AX74/AX75=0,"-",IF(AX74/AX75&gt;2,"+++",AX74/AX75-1)))</f>
        <v/>
      </c>
      <c r="AZ74" s="485">
        <v>1.4119999999999999</v>
      </c>
      <c r="BA74" s="382" t="str">
        <f>IF(ISERROR(AZ74/AZ75),"",IF(AZ74/AZ75=0,"-",IF(AZ74/AZ75&gt;2,"+++",AZ74/AZ75-1)))</f>
        <v>+++</v>
      </c>
      <c r="BB74" s="485">
        <v>2E-3</v>
      </c>
      <c r="BC74" s="382">
        <f>IF(ISERROR(BB74/BB75),"",IF(BB74/BB75=0,"-",IF(BB74/BB75&gt;2,"+++",BB74/BB75-1)))</f>
        <v>-0.79999999999999993</v>
      </c>
      <c r="BD74" s="485">
        <v>0.14699999999999999</v>
      </c>
      <c r="BE74" s="382" t="str">
        <f>IF(ISERROR(BD74/BD75),"",IF(BD74/BD75=0,"-",IF(BD74/BD75&gt;2,"+++",BD74/BD75-1)))</f>
        <v/>
      </c>
      <c r="BF74" s="485">
        <v>0</v>
      </c>
      <c r="BG74" s="382" t="str">
        <f>IF(ISERROR(BF74/BF75),"",IF(BF74/BF75=0,"-",IF(BF74/BF75&gt;2,"+++",BF74/BF75-1)))</f>
        <v/>
      </c>
      <c r="BH74" s="485">
        <v>0</v>
      </c>
      <c r="BI74" s="382" t="str">
        <f>IF(ISERROR(BH74/BH75),"",IF(BH74/BH75=0,"-",IF(BH74/BH75&gt;2,"+++",BH74/BH75-1)))</f>
        <v/>
      </c>
      <c r="BJ74" s="485">
        <v>2.3E-2</v>
      </c>
      <c r="BK74" s="382">
        <f>IF(ISERROR(BJ74/BJ75),"",IF(BJ74/BJ75=0,"-",IF(BJ74/BJ75&gt;2,"+++",BJ74/BJ75-1)))</f>
        <v>-0.30303030303030309</v>
      </c>
      <c r="BL74" s="485">
        <v>0</v>
      </c>
      <c r="BM74" s="382" t="str">
        <f t="shared" ref="BM74" si="58">IF(ISERROR(BL74/BL75),"",IF(BL74/BL75=0,"-",IF(BL74/BL75&gt;2,"+++",BL74/BL75-1)))</f>
        <v>-</v>
      </c>
      <c r="BN74" s="484">
        <f t="shared" si="21"/>
        <v>50.503999999999905</v>
      </c>
      <c r="BO74" s="384">
        <f>IF(ISERROR(BN74/BN75),"",IF(BN74/BN75=0,"-",IF(BN74/BN75&gt;2,"+++",BN74/BN75-1)))</f>
        <v>-0.47751960439469732</v>
      </c>
      <c r="BP74" s="484">
        <v>1895.145</v>
      </c>
      <c r="BQ74" s="384">
        <f>IF(ISERROR(BP74/BP75),"",IF(BP74/BP75=0,"-",IF(BP74/BP75&gt;2,"+++",BP74/BP75-1)))</f>
        <v>-0.27929580989164027</v>
      </c>
      <c r="BR74" s="486"/>
      <c r="BS74" s="570"/>
      <c r="BT74" s="390"/>
      <c r="CI74" s="394"/>
      <c r="CJ74" s="394"/>
    </row>
    <row r="75" spans="1:88" ht="15" hidden="1" customHeight="1" outlineLevel="1" thickBot="1">
      <c r="A75" s="411"/>
      <c r="B75" s="483"/>
      <c r="C75" s="254"/>
      <c r="D75" s="487" t="str">
        <f>D74</f>
        <v>1602Other</v>
      </c>
      <c r="E75" s="256">
        <f>E74-1</f>
        <v>2023</v>
      </c>
      <c r="F75" s="488">
        <v>4361.2650000000003</v>
      </c>
      <c r="G75" s="479"/>
      <c r="H75" s="489">
        <v>4.9219999999999997</v>
      </c>
      <c r="I75" s="479"/>
      <c r="J75" s="489">
        <v>0.38300000000000001</v>
      </c>
      <c r="K75" s="479"/>
      <c r="L75" s="489">
        <v>54.268000000000001</v>
      </c>
      <c r="M75" s="479"/>
      <c r="N75" s="489">
        <v>170.554</v>
      </c>
      <c r="O75" s="479"/>
      <c r="P75" s="489">
        <v>1.9089999999999998</v>
      </c>
      <c r="Q75" s="479"/>
      <c r="R75" s="489">
        <v>114.431</v>
      </c>
      <c r="S75" s="479"/>
      <c r="T75" s="489">
        <v>44.707000000000001</v>
      </c>
      <c r="U75" s="479"/>
      <c r="V75" s="489">
        <v>28.507000000000001</v>
      </c>
      <c r="W75" s="479"/>
      <c r="X75" s="489">
        <v>0</v>
      </c>
      <c r="Y75" s="479"/>
      <c r="Z75" s="489">
        <v>267.31099999999998</v>
      </c>
      <c r="AA75" s="479"/>
      <c r="AB75" s="489">
        <v>0</v>
      </c>
      <c r="AC75" s="479"/>
      <c r="AD75" s="489"/>
      <c r="AE75" s="479"/>
      <c r="AF75" s="488">
        <f t="shared" si="26"/>
        <v>1703.9660000000013</v>
      </c>
      <c r="AG75" s="481"/>
      <c r="AH75" s="488">
        <v>6752.223</v>
      </c>
      <c r="AI75" s="481"/>
      <c r="AJ75" s="488"/>
      <c r="AK75" s="585"/>
      <c r="AL75" s="386"/>
      <c r="AM75" s="411"/>
      <c r="AN75" s="483"/>
      <c r="AO75" s="254"/>
      <c r="AP75" s="487" t="str">
        <f>AP74</f>
        <v>1602Other</v>
      </c>
      <c r="AQ75" s="256">
        <f t="shared" si="20"/>
        <v>2023</v>
      </c>
      <c r="AR75" s="488">
        <v>1055.569</v>
      </c>
      <c r="AS75" s="490"/>
      <c r="AT75" s="489">
        <v>1465.223</v>
      </c>
      <c r="AU75" s="479"/>
      <c r="AV75" s="489">
        <v>0</v>
      </c>
      <c r="AW75" s="479"/>
      <c r="AX75" s="489">
        <v>0</v>
      </c>
      <c r="AY75" s="479"/>
      <c r="AZ75" s="489">
        <v>6.2E-2</v>
      </c>
      <c r="BA75" s="479"/>
      <c r="BB75" s="489">
        <v>9.9999999999999985E-3</v>
      </c>
      <c r="BC75" s="479"/>
      <c r="BD75" s="489">
        <v>0</v>
      </c>
      <c r="BE75" s="479"/>
      <c r="BF75" s="489">
        <v>0</v>
      </c>
      <c r="BG75" s="479"/>
      <c r="BH75" s="489">
        <v>0</v>
      </c>
      <c r="BI75" s="479"/>
      <c r="BJ75" s="489">
        <v>3.3000000000000002E-2</v>
      </c>
      <c r="BK75" s="479"/>
      <c r="BL75" s="489">
        <v>12.015000000000001</v>
      </c>
      <c r="BM75" s="479"/>
      <c r="BN75" s="488">
        <f t="shared" si="21"/>
        <v>96.662000000000262</v>
      </c>
      <c r="BO75" s="481"/>
      <c r="BP75" s="488">
        <v>2629.5740000000001</v>
      </c>
      <c r="BQ75" s="481"/>
      <c r="BR75" s="491"/>
      <c r="BS75" s="586"/>
      <c r="BT75" s="390"/>
      <c r="CI75" s="394"/>
      <c r="CJ75" s="394"/>
    </row>
    <row r="76" spans="1:88" ht="15" customHeight="1" collapsed="1" thickTop="1">
      <c r="A76" s="492" t="s">
        <v>163</v>
      </c>
      <c r="B76" s="493"/>
      <c r="C76" s="493"/>
      <c r="D76" s="494"/>
      <c r="E76" s="493">
        <f>$R$5</f>
        <v>2024</v>
      </c>
      <c r="F76" s="381">
        <f>F12+F14+F16+F30+F48+F50+F56+F64+F66</f>
        <v>53900.925000000003</v>
      </c>
      <c r="G76" s="382">
        <f>IF(ISERROR(F76/F77),"",IF(F76/F77=0,"-",IF(F76/F77&gt;2,"+++",F76/F77-1)))</f>
        <v>-4.4961247974320551E-2</v>
      </c>
      <c r="H76" s="383">
        <f>H12+H14+H16+H30+H48+H50+H56+H64+H66</f>
        <v>18149.190999999999</v>
      </c>
      <c r="I76" s="382">
        <f>IF(ISERROR(H76/H77),"",IF(H76/H77=0,"-",IF(H76/H77&gt;2,"+++",H76/H77-1)))</f>
        <v>0.40327215902233271</v>
      </c>
      <c r="J76" s="383">
        <f>J12+J14+J16+J30+J48+J50+J56+J64+J66</f>
        <v>7280.4510000000009</v>
      </c>
      <c r="K76" s="382">
        <f>IF(ISERROR(J76/J77),"",IF(J76/J77=0,"-",IF(J76/J77&gt;2,"+++",J76/J77-1)))</f>
        <v>0.29070357424737869</v>
      </c>
      <c r="L76" s="383">
        <f>L12+L14+L16+L30+L48+L50+L56+L64+L66</f>
        <v>9206.5140000000029</v>
      </c>
      <c r="M76" s="382">
        <f>IF(ISERROR(L76/L77),"",IF(L76/L77=0,"-",IF(L76/L77&gt;2,"+++",L76/L77-1)))</f>
        <v>-0.46853917160238756</v>
      </c>
      <c r="N76" s="383">
        <f>N12+N14+N16+N30+N48+N50+N56+N64+N66</f>
        <v>5544.82</v>
      </c>
      <c r="O76" s="382">
        <f>IF(ISERROR(N76/N77),"",IF(N76/N77=0,"-",IF(N76/N77&gt;2,"+++",N76/N77-1)))</f>
        <v>0.23043773494467801</v>
      </c>
      <c r="P76" s="383">
        <f>P12+P14+P16+P30+P48+P50+P56+P64+P66</f>
        <v>8654.6270000000004</v>
      </c>
      <c r="Q76" s="382" t="str">
        <f>IF(ISERROR(P76/P77),"",IF(P76/P77=0,"-",IF(P76/P77&gt;2,"+++",P76/P77-1)))</f>
        <v>+++</v>
      </c>
      <c r="R76" s="383">
        <f>R12+R14+R16+R30+R48+R50+R56+R64+R66</f>
        <v>4776.7670000000007</v>
      </c>
      <c r="S76" s="382">
        <f>IF(ISERROR(R76/R77),"",IF(R76/R77=0,"-",IF(R76/R77&gt;2,"+++",R76/R77-1)))</f>
        <v>-4.1537924103035584E-2</v>
      </c>
      <c r="T76" s="383">
        <f>T12+T14+T16+T30+T48+T50+T56+T64+T66</f>
        <v>7150.6250000000009</v>
      </c>
      <c r="U76" s="382">
        <f>IF(ISERROR(T76/T77),"",IF(T76/T77=0,"-",IF(T76/T77&gt;2,"+++",T76/T77-1)))</f>
        <v>0.68818142563077522</v>
      </c>
      <c r="V76" s="383">
        <f>V12+V14+V16+V30+V48+V50+V56+V64+V66</f>
        <v>3747.7179999999994</v>
      </c>
      <c r="W76" s="382">
        <f>IF(ISERROR(V76/V77),"",IF(V76/V77=0,"-",IF(V76/V77&gt;2,"+++",V76/V77-1)))</f>
        <v>9.4018206790253744E-2</v>
      </c>
      <c r="X76" s="383">
        <f>X12+X14+X16+X30+X48+X50+X56+X64+X66</f>
        <v>3530.9149999999995</v>
      </c>
      <c r="Y76" s="382">
        <f>IF(ISERROR(X76/X77),"",IF(X76/X77=0,"-",IF(X76/X77&gt;2,"+++",X76/X77-1)))</f>
        <v>0.80206188197767125</v>
      </c>
      <c r="Z76" s="383">
        <f>Z12+Z14+Z16+Z30+Z48+Z50+Z56+Z64+Z66</f>
        <v>2938.552999999999</v>
      </c>
      <c r="AA76" s="382">
        <f>IF(ISERROR(Z76/Z77),"",IF(Z76/Z77=0,"-",IF(Z76/Z77&gt;2,"+++",Z76/Z77-1)))</f>
        <v>-0.30766073655464199</v>
      </c>
      <c r="AB76" s="383">
        <f>AB12+AB14+AB16+AB30+AB48+AB50+AB56+AB64+AB66</f>
        <v>0</v>
      </c>
      <c r="AC76" s="382" t="str">
        <f>IF(ISERROR(AB76/AB77),"",IF(AB76/AB77=0,"-",IF(AB76/AB77&gt;2,"+++",AB76/AB77-1)))</f>
        <v/>
      </c>
      <c r="AD76" s="383"/>
      <c r="AE76" s="382"/>
      <c r="AF76" s="381">
        <f t="shared" si="26"/>
        <v>47899.250000000044</v>
      </c>
      <c r="AG76" s="384">
        <f>IF(ISERROR(AF76/AF77),"",IF(AF76/AF77=0,"-",IF(AF76/AF77&gt;2,"+++",AF76/AF77-1)))</f>
        <v>0.13649114041458899</v>
      </c>
      <c r="AH76" s="381">
        <f>AH12+AH14+AH16+AH30+AH48+AH50+AH56+AH64+AH66</f>
        <v>172780.35600000003</v>
      </c>
      <c r="AI76" s="384">
        <f>IF(ISERROR(AH76/AH77),"",IF(AH76/AH77=0,"-",IF(AH76/AH77&gt;2,"+++",AH76/AH77-1)))</f>
        <v>7.6079076116457145E-2</v>
      </c>
      <c r="AJ76" s="381"/>
      <c r="AK76" s="569"/>
      <c r="AL76" s="386"/>
      <c r="AM76" s="492" t="s">
        <v>163</v>
      </c>
      <c r="AN76" s="493"/>
      <c r="AO76" s="493"/>
      <c r="AP76" s="494"/>
      <c r="AQ76" s="493">
        <f>$R$5</f>
        <v>2024</v>
      </c>
      <c r="AR76" s="381">
        <f>AR12+AR14+AR16+AR30+AR48+AR50+AR56+AR64+AR66</f>
        <v>16629.455000000002</v>
      </c>
      <c r="AS76" s="387">
        <f>IF(ISERROR(AR76/AR77),"",IF(AR76/AR77=0,"-",IF(AR76/AR77&gt;2,"+++",AR76/AR77-1)))</f>
        <v>1.2046671304098311E-2</v>
      </c>
      <c r="AT76" s="383">
        <f>AT12+AT14+AT16+AT30+AT48+AT50+AT56+AT64+AT66</f>
        <v>10145.128000000001</v>
      </c>
      <c r="AU76" s="382">
        <f>IF(ISERROR(AT76/AT77),"",IF(AT76/AT77=0,"-",IF(AT76/AT77&gt;2,"+++",AT76/AT77-1)))</f>
        <v>-0.10129360708467572</v>
      </c>
      <c r="AV76" s="383">
        <f>AV12+AV14+AV16+AV30+AV48+AV50+AV56+AV64+AV66</f>
        <v>8422.4910000000018</v>
      </c>
      <c r="AW76" s="382">
        <f>IF(ISERROR(AV76/AV77),"",IF(AV76/AV77=0,"-",IF(AV76/AV77&gt;2,"+++",AV76/AV77-1)))</f>
        <v>4.9820959995453107E-2</v>
      </c>
      <c r="AX76" s="383">
        <f>AX12+AX14+AX16+AX30+AX48+AX50+AX56+AX64+AX66</f>
        <v>5899.4939999999988</v>
      </c>
      <c r="AY76" s="382">
        <f>IF(ISERROR(AX76/AX77),"",IF(AX76/AX77=0,"-",IF(AX76/AX77&gt;2,"+++",AX76/AX77-1)))</f>
        <v>0.17432919151050386</v>
      </c>
      <c r="AZ76" s="383">
        <f>AZ12+AZ14+AZ16+AZ30+AZ48+AZ50+AZ56+AZ64+AZ66</f>
        <v>1923.08</v>
      </c>
      <c r="BA76" s="382">
        <f>IF(ISERROR(AZ76/AZ77),"",IF(AZ76/AZ77=0,"-",IF(AZ76/AZ77&gt;2,"+++",AZ76/AZ77-1)))</f>
        <v>-2.6738032867860473E-2</v>
      </c>
      <c r="BB76" s="383">
        <f>BB12+BB14+BB16+BB30+BB48+BB50+BB56+BB64+BB66</f>
        <v>917.81499999999994</v>
      </c>
      <c r="BC76" s="382">
        <f>IF(ISERROR(BB76/BB77),"",IF(BB76/BB77=0,"-",IF(BB76/BB77&gt;2,"+++",BB76/BB77-1)))</f>
        <v>6.1138768969655422E-2</v>
      </c>
      <c r="BD76" s="383">
        <f>BD12+BD14+BD16+BD30+BD48+BD50+BD56+BD64+BD66</f>
        <v>785.572</v>
      </c>
      <c r="BE76" s="382">
        <f>IF(ISERROR(BD76/BD77),"",IF(BD76/BD77=0,"-",IF(BD76/BD77&gt;2,"+++",BD76/BD77-1)))</f>
        <v>0.13493427953086945</v>
      </c>
      <c r="BF76" s="383">
        <f>BF12+BF14+BF16+BF30+BF48+BF50+BF56+BF64+BF66</f>
        <v>623.41100000000006</v>
      </c>
      <c r="BG76" s="382">
        <f>IF(ISERROR(BF76/BF77),"",IF(BF76/BF77=0,"-",IF(BF76/BF77&gt;2,"+++",BF76/BF77-1)))</f>
        <v>0.2429217116687834</v>
      </c>
      <c r="BH76" s="383">
        <f>BH12+BH14+BH16+BH30+BH48+BH50+BH56+BH64+BH66</f>
        <v>569.20600000000002</v>
      </c>
      <c r="BI76" s="382" t="str">
        <f>IF(ISERROR(BH76/BH77),"",IF(BH76/BH77=0,"-",IF(BH76/BH77&gt;2,"+++",BH76/BH77-1)))</f>
        <v>+++</v>
      </c>
      <c r="BJ76" s="383">
        <f>BJ12+BJ14+BJ16+BJ30+BJ48+BJ50+BJ56+BJ64+BJ66</f>
        <v>576.95700000000011</v>
      </c>
      <c r="BK76" s="382">
        <f>IF(ISERROR(BJ76/BJ77),"",IF(BJ76/BJ77=0,"-",IF(BJ76/BJ77&gt;2,"+++",BJ76/BJ77-1)))</f>
        <v>0.12641813336457086</v>
      </c>
      <c r="BL76" s="383">
        <f t="shared" ref="BL76:BL77" si="59">BL12+BL14+BL16+BL30+BL48+BL50+BL56+BL64+BL66</f>
        <v>516.44200000000001</v>
      </c>
      <c r="BM76" s="382">
        <f t="shared" ref="BM76" si="60">IF(ISERROR(BL76/BL77),"",IF(BL76/BL77=0,"-",IF(BL76/BL77&gt;2,"+++",BL76/BL77-1)))</f>
        <v>9.5279905665979436E-2</v>
      </c>
      <c r="BN76" s="381">
        <f t="shared" si="21"/>
        <v>517.14299999999639</v>
      </c>
      <c r="BO76" s="384">
        <f>IF(ISERROR(BN76/BN77),"",IF(BN76/BN77=0,"-",IF(BN76/BN77&gt;2,"+++",BN76/BN77-1)))</f>
        <v>-0.18502017975028251</v>
      </c>
      <c r="BP76" s="381">
        <f>BP12+BP14+BP16+BP30+BP48+BP50+BP56+BP64+BP66</f>
        <v>47526.194000000003</v>
      </c>
      <c r="BQ76" s="384">
        <f>IF(ISERROR(BP76/BP77),"",IF(BP76/BP77=0,"-",IF(BP76/BP77&gt;2,"+++",BP76/BP77-1)))</f>
        <v>2.3322709633614158E-2</v>
      </c>
      <c r="BR76" s="388"/>
      <c r="BS76" s="570"/>
      <c r="BT76" s="390"/>
      <c r="CI76" s="394"/>
      <c r="CJ76" s="394"/>
    </row>
    <row r="77" spans="1:88" ht="15" customHeight="1" thickBot="1">
      <c r="A77" s="495"/>
      <c r="B77" s="496"/>
      <c r="C77" s="496"/>
      <c r="D77" s="497"/>
      <c r="E77" s="496">
        <f>E76-1</f>
        <v>2023</v>
      </c>
      <c r="F77" s="478">
        <f>F13+F15+F17+F31+F49+F51+F57+F65+F67</f>
        <v>56438.469000000005</v>
      </c>
      <c r="G77" s="479"/>
      <c r="H77" s="480">
        <f>H13+H15+H17+H31+H49+H51+H57+H65+H67</f>
        <v>12933.478999999999</v>
      </c>
      <c r="I77" s="479"/>
      <c r="J77" s="480">
        <f>J13+J15+J17+J31+J49+J51+J57+J65+J67</f>
        <v>5640.6840000000002</v>
      </c>
      <c r="K77" s="479"/>
      <c r="L77" s="480">
        <f>L13+L15+L17+L31+L49+L51+L57+L65+L67</f>
        <v>17323.033999999996</v>
      </c>
      <c r="M77" s="479"/>
      <c r="N77" s="480">
        <f>N13+N15+N17+N31+N49+N51+N57+N65+N67</f>
        <v>4506.380000000001</v>
      </c>
      <c r="O77" s="479"/>
      <c r="P77" s="480">
        <f>P13+P15+P17+P31+P49+P51+P57+P65+P67</f>
        <v>2727.1989999999992</v>
      </c>
      <c r="Q77" s="479"/>
      <c r="R77" s="480">
        <f>R13+R15+R17+R31+R49+R51+R57+R65+R67</f>
        <v>4983.7829999999994</v>
      </c>
      <c r="S77" s="479"/>
      <c r="T77" s="480">
        <f>T13+T15+T17+T31+T49+T51+T57+T65+T67</f>
        <v>4235.6970000000019</v>
      </c>
      <c r="U77" s="479"/>
      <c r="V77" s="480">
        <f>V13+V15+V17+V31+V49+V51+V57+V65+V67</f>
        <v>3425.6450000000004</v>
      </c>
      <c r="W77" s="479"/>
      <c r="X77" s="480">
        <f>X13+X15+X17+X31+X49+X51+X57+X65+X67</f>
        <v>1959.375</v>
      </c>
      <c r="Y77" s="479"/>
      <c r="Z77" s="480">
        <f>Z13+Z15+Z17+Z31+Z49+Z51+Z57+Z65+Z67</f>
        <v>4244.3829999999998</v>
      </c>
      <c r="AA77" s="479"/>
      <c r="AB77" s="480">
        <f>AB13+AB15+AB17+AB31+AB49+AB51+AB57+AB65+AB67</f>
        <v>0</v>
      </c>
      <c r="AC77" s="479"/>
      <c r="AD77" s="480"/>
      <c r="AE77" s="479"/>
      <c r="AF77" s="478">
        <f t="shared" si="26"/>
        <v>42146.610999999983</v>
      </c>
      <c r="AG77" s="481"/>
      <c r="AH77" s="478">
        <f>AH13+AH15+AH17+AH31+AH49+AH51+AH57+AH65+AH67</f>
        <v>160564.73899999997</v>
      </c>
      <c r="AI77" s="481"/>
      <c r="AJ77" s="478"/>
      <c r="AK77" s="585"/>
      <c r="AL77" s="386"/>
      <c r="AM77" s="495"/>
      <c r="AN77" s="496"/>
      <c r="AO77" s="496"/>
      <c r="AP77" s="497"/>
      <c r="AQ77" s="496">
        <f t="shared" ref="AQ77:AQ83" si="61">AQ76-1</f>
        <v>2023</v>
      </c>
      <c r="AR77" s="478">
        <f>AR13+AR15+AR17+AR31+AR49+AR51+AR57+AR65+AR67</f>
        <v>16431.509999999998</v>
      </c>
      <c r="AS77" s="490"/>
      <c r="AT77" s="480">
        <f>AT13+AT15+AT17+AT31+AT49+AT51+AT57+AT65+AT67</f>
        <v>11288.59</v>
      </c>
      <c r="AU77" s="479"/>
      <c r="AV77" s="480">
        <f>AV13+AV15+AV17+AV31+AV49+AV51+AV57+AV65+AV67</f>
        <v>8022.7880000000005</v>
      </c>
      <c r="AW77" s="479"/>
      <c r="AX77" s="480">
        <f>AX13+AX15+AX17+AX31+AX49+AX51+AX57+AX65+AX67</f>
        <v>5023.7139999999999</v>
      </c>
      <c r="AY77" s="479"/>
      <c r="AZ77" s="480">
        <f>AZ13+AZ15+AZ17+AZ31+AZ49+AZ51+AZ57+AZ65+AZ67</f>
        <v>1975.9119999999998</v>
      </c>
      <c r="BA77" s="479"/>
      <c r="BB77" s="480">
        <f>BB13+BB15+BB17+BB31+BB49+BB51+BB57+BB65+BB67</f>
        <v>864.93399999999997</v>
      </c>
      <c r="BC77" s="479"/>
      <c r="BD77" s="480">
        <f>BD13+BD15+BD17+BD31+BD49+BD51+BD57+BD65+BD67</f>
        <v>692.17399999999998</v>
      </c>
      <c r="BE77" s="479"/>
      <c r="BF77" s="480">
        <f>BF13+BF15+BF17+BF31+BF49+BF51+BF57+BF65+BF67</f>
        <v>501.56900000000002</v>
      </c>
      <c r="BG77" s="479"/>
      <c r="BH77" s="480">
        <f>BH13+BH15+BH17+BH31+BH49+BH51+BH57+BH65+BH67</f>
        <v>23.558</v>
      </c>
      <c r="BI77" s="479"/>
      <c r="BJ77" s="480">
        <f>BJ13+BJ15+BJ17+BJ31+BJ49+BJ51+BJ57+BJ65+BJ67</f>
        <v>512.20500000000004</v>
      </c>
      <c r="BK77" s="479"/>
      <c r="BL77" s="480">
        <f t="shared" si="59"/>
        <v>471.51600000000002</v>
      </c>
      <c r="BM77" s="479"/>
      <c r="BN77" s="478">
        <f t="shared" ref="BN77" si="62">BP77-SUM(BL77,BJ77,BH77,BF77,BD77,BB77,AZ77,AX77,AV77,AT77,AR77)</f>
        <v>634.54699999999866</v>
      </c>
      <c r="BO77" s="481"/>
      <c r="BP77" s="478">
        <f>BP13+BP15+BP17+BP31+BP49+BP51+BP57+BP65+BP67</f>
        <v>46443.017</v>
      </c>
      <c r="BQ77" s="481"/>
      <c r="BR77" s="498"/>
      <c r="BS77" s="586"/>
      <c r="BT77" s="390"/>
      <c r="CI77" s="394"/>
      <c r="CJ77" s="394"/>
    </row>
    <row r="78" spans="1:88" ht="15" customHeight="1" thickTop="1">
      <c r="A78" s="499"/>
      <c r="B78" s="256"/>
      <c r="C78" s="256"/>
      <c r="D78" s="348"/>
      <c r="E78" s="256"/>
      <c r="F78" s="484"/>
      <c r="G78" s="500"/>
      <c r="H78" s="501"/>
      <c r="I78" s="502"/>
      <c r="J78" s="501"/>
      <c r="K78" s="502"/>
      <c r="L78" s="501"/>
      <c r="M78" s="502"/>
      <c r="N78" s="501"/>
      <c r="O78" s="502"/>
      <c r="P78" s="501"/>
      <c r="Q78" s="502"/>
      <c r="R78" s="501"/>
      <c r="S78" s="502"/>
      <c r="T78" s="501"/>
      <c r="U78" s="502"/>
      <c r="V78" s="501"/>
      <c r="W78" s="502"/>
      <c r="X78" s="501"/>
      <c r="Y78" s="502"/>
      <c r="Z78" s="501"/>
      <c r="AA78" s="502"/>
      <c r="AB78" s="501"/>
      <c r="AC78" s="502"/>
      <c r="AD78" s="501"/>
      <c r="AE78" s="502"/>
      <c r="AF78" s="501"/>
      <c r="AG78" s="502"/>
      <c r="AH78" s="503"/>
      <c r="AI78" s="499"/>
      <c r="AJ78" s="503"/>
      <c r="AK78" s="499"/>
      <c r="AL78" s="256"/>
      <c r="AM78" s="256"/>
      <c r="AN78" s="348"/>
      <c r="AO78" s="256"/>
      <c r="AP78" s="503"/>
      <c r="AQ78" s="500"/>
      <c r="AR78" s="501"/>
      <c r="AS78" s="502"/>
      <c r="AT78" s="501"/>
      <c r="AU78" s="502"/>
      <c r="AV78" s="501"/>
      <c r="AW78" s="502"/>
      <c r="AX78" s="501"/>
      <c r="AY78" s="502"/>
      <c r="AZ78" s="501"/>
      <c r="BA78" s="502"/>
      <c r="BB78" s="501"/>
      <c r="BC78" s="502"/>
      <c r="BD78" s="501"/>
      <c r="BE78" s="502"/>
      <c r="BF78" s="501"/>
      <c r="BG78" s="502"/>
      <c r="BH78" s="501"/>
      <c r="BI78" s="502"/>
      <c r="BJ78" s="501"/>
      <c r="BK78" s="502"/>
      <c r="BL78" s="501"/>
      <c r="BM78" s="502"/>
      <c r="BN78" s="501"/>
      <c r="BO78" s="502"/>
      <c r="BP78" s="504"/>
      <c r="BQ78" s="256"/>
      <c r="BR78" s="504"/>
      <c r="BS78" s="499"/>
      <c r="CG78" s="394"/>
      <c r="CH78" s="394"/>
    </row>
    <row r="79" spans="1:88" ht="15" customHeight="1" thickBot="1">
      <c r="A79" s="505" t="s">
        <v>164</v>
      </c>
      <c r="B79" s="256"/>
      <c r="C79" s="256"/>
      <c r="D79" s="348"/>
      <c r="E79" s="256"/>
      <c r="F79" s="484"/>
      <c r="G79" s="506"/>
      <c r="H79" s="506"/>
      <c r="I79" s="506"/>
      <c r="J79" s="506"/>
      <c r="K79" s="506"/>
      <c r="L79" s="506"/>
      <c r="M79" s="506"/>
      <c r="N79" s="506"/>
      <c r="O79" s="506"/>
      <c r="P79" s="506"/>
      <c r="Q79" s="506"/>
      <c r="R79" s="506"/>
      <c r="S79" s="506"/>
      <c r="T79" s="506"/>
      <c r="U79" s="506"/>
      <c r="V79" s="506"/>
      <c r="W79" s="506"/>
      <c r="X79" s="506"/>
      <c r="Y79" s="506"/>
      <c r="Z79" s="506"/>
      <c r="AA79" s="506"/>
      <c r="AB79" s="506"/>
      <c r="AC79" s="506"/>
      <c r="AD79" s="507"/>
      <c r="AE79" s="506"/>
      <c r="AF79" s="507"/>
      <c r="AG79" s="506"/>
      <c r="AH79" s="507"/>
      <c r="AI79" s="506"/>
      <c r="AJ79" s="507"/>
      <c r="AK79" s="506"/>
      <c r="AL79" s="503"/>
      <c r="AM79" s="505" t="s">
        <v>164</v>
      </c>
      <c r="AN79" s="256"/>
      <c r="AO79" s="256"/>
      <c r="AP79" s="348"/>
      <c r="AQ79" s="256"/>
      <c r="AR79" s="503"/>
      <c r="AS79" s="506"/>
      <c r="AT79" s="507"/>
      <c r="AU79" s="506"/>
      <c r="AV79" s="507"/>
      <c r="AW79" s="506"/>
      <c r="AX79" s="507"/>
      <c r="AY79" s="506"/>
      <c r="AZ79" s="507"/>
      <c r="BA79" s="506"/>
      <c r="BB79" s="507"/>
      <c r="BC79" s="506"/>
      <c r="BD79" s="507"/>
      <c r="BE79" s="506"/>
      <c r="BF79" s="507"/>
      <c r="BG79" s="506"/>
      <c r="BH79" s="507"/>
      <c r="BI79" s="506"/>
      <c r="BJ79" s="507"/>
      <c r="BK79" s="506"/>
      <c r="BL79" s="507"/>
      <c r="BM79" s="506"/>
      <c r="BN79" s="507"/>
      <c r="BO79" s="506"/>
      <c r="BP79" s="507"/>
      <c r="BQ79" s="506"/>
      <c r="BR79" s="507"/>
      <c r="BS79" s="506"/>
      <c r="BT79" s="390"/>
      <c r="CI79" s="394"/>
      <c r="CJ79" s="394"/>
    </row>
    <row r="80" spans="1:88" ht="15" customHeight="1" thickTop="1">
      <c r="A80" s="508"/>
      <c r="B80" s="493"/>
      <c r="C80" s="349" t="s">
        <v>165</v>
      </c>
      <c r="D80" s="509"/>
      <c r="E80" s="349">
        <f>$R$5</f>
        <v>2024</v>
      </c>
      <c r="F80" s="350">
        <f>F12+F14</f>
        <v>7974.36</v>
      </c>
      <c r="G80" s="510">
        <f>IF(ISERROR(F80/F81),"",IF(F80/F81=0,"-",IF(F80/F81&gt;2,"+++",F80/F81-1)))</f>
        <v>-0.22126820327908059</v>
      </c>
      <c r="H80" s="350">
        <f>H12+H14</f>
        <v>5985.4189999999999</v>
      </c>
      <c r="I80" s="510"/>
      <c r="J80" s="511">
        <f>J12+J14</f>
        <v>914.14100000000008</v>
      </c>
      <c r="K80" s="510">
        <f>IF(ISERROR(J80/J81),"",IF(J80/J81=0,"-",IF(J80/J81&gt;2,"+++",J80/J81-1)))</f>
        <v>8.7429294055074713E-3</v>
      </c>
      <c r="L80" s="511">
        <f t="shared" ref="L80:L81" si="63">L12+L14</f>
        <v>6871.5310000000009</v>
      </c>
      <c r="M80" s="510">
        <f t="shared" ref="M80" si="64">IF(ISERROR(L80/L81),"",IF(L80/L81=0,"-",IF(L80/L81&gt;2,"+++",L80/L81-1)))</f>
        <v>-0.51754153220928467</v>
      </c>
      <c r="N80" s="511">
        <f t="shared" ref="N80:N81" si="65">N12+N14</f>
        <v>0</v>
      </c>
      <c r="O80" s="510" t="str">
        <f t="shared" ref="O80" si="66">IF(ISERROR(N80/N81),"",IF(N80/N81=0,"-",IF(N80/N81&gt;2,"+++",N80/N81-1)))</f>
        <v/>
      </c>
      <c r="P80" s="511">
        <f t="shared" ref="P80:P81" si="67">P12+P14</f>
        <v>8427.33</v>
      </c>
      <c r="Q80" s="510" t="str">
        <f t="shared" ref="Q80" si="68">IF(ISERROR(P80/P81),"",IF(P80/P81=0,"-",IF(P80/P81&gt;2,"+++",P80/P81-1)))</f>
        <v>+++</v>
      </c>
      <c r="R80" s="511">
        <f t="shared" ref="R80:R81" si="69">R12+R14</f>
        <v>0</v>
      </c>
      <c r="S80" s="510" t="str">
        <f t="shared" ref="S80" si="70">IF(ISERROR(R80/R81),"",IF(R80/R81=0,"-",IF(R80/R81&gt;2,"+++",R80/R81-1)))</f>
        <v/>
      </c>
      <c r="T80" s="511">
        <f t="shared" ref="T80:T81" si="71">T12+T14</f>
        <v>6940.5790000000006</v>
      </c>
      <c r="U80" s="510">
        <f t="shared" ref="U80" si="72">IF(ISERROR(T80/T81),"",IF(T80/T81=0,"-",IF(T80/T81&gt;2,"+++",T80/T81-1)))</f>
        <v>0.68853074803700309</v>
      </c>
      <c r="V80" s="511">
        <f t="shared" ref="V80:V81" si="73">V12+V14</f>
        <v>0</v>
      </c>
      <c r="W80" s="510" t="str">
        <f t="shared" ref="W80" si="74">IF(ISERROR(V80/V81),"",IF(V80/V81=0,"-",IF(V80/V81&gt;2,"+++",V80/V81-1)))</f>
        <v/>
      </c>
      <c r="X80" s="511">
        <f t="shared" ref="X80:X81" si="75">X12+X14</f>
        <v>0</v>
      </c>
      <c r="Y80" s="510" t="str">
        <f t="shared" ref="Y80" si="76">IF(ISERROR(X80/X81),"",IF(X80/X81=0,"-",IF(X80/X81&gt;2,"+++",X80/X81-1)))</f>
        <v/>
      </c>
      <c r="Z80" s="511">
        <f t="shared" ref="Z80:Z81" si="77">Z12+Z14</f>
        <v>354.41999999999996</v>
      </c>
      <c r="AA80" s="510">
        <f t="shared" ref="AA80" si="78">IF(ISERROR(Z80/Z81),"",IF(Z80/Z81=0,"-",IF(Z80/Z81&gt;2,"+++",Z80/Z81-1)))</f>
        <v>4.1296964426319915E-2</v>
      </c>
      <c r="AB80" s="511">
        <f t="shared" ref="AB80:AB81" si="79">AB12+AB14</f>
        <v>0</v>
      </c>
      <c r="AC80" s="512" t="str">
        <f t="shared" ref="AC80" si="80">IF(ISERROR(AB80/AB81),"",IF(AB80/AB81=0,"-",IF(AB80/AB81&gt;2,"+++",AB80/AB81-1)))</f>
        <v/>
      </c>
      <c r="AD80" s="352"/>
      <c r="AE80" s="382"/>
      <c r="AF80" s="513">
        <f t="shared" ref="AF80:AF83" si="81">AH80-Z80-X80-V80-T80-R80-P80-N80-L80-J80-H80-F80</f>
        <v>18286.025999999998</v>
      </c>
      <c r="AG80" s="514">
        <f>IF(ISERROR(AF80/AF81),"",IF(AF80/AF81=0,"-",IF(AF80/AF81&gt;2,"+++",AF80/AF81-1)))</f>
        <v>-0.11355754746551705</v>
      </c>
      <c r="AH80" s="350">
        <f t="shared" ref="AH80:AH81" si="82">AH12+AH14</f>
        <v>55753.805999999997</v>
      </c>
      <c r="AI80" s="384">
        <f t="shared" ref="AI80" si="83">IF(ISERROR(AH80/AH81),"",IF(AH80/AH81=0,"-",IF(AH80/AH81&gt;2,"+++",AH80/AH81-1)))</f>
        <v>-0.15570948036882926</v>
      </c>
      <c r="AJ80" s="350"/>
      <c r="AK80" s="569"/>
      <c r="AL80" s="386"/>
      <c r="AM80" s="508"/>
      <c r="AN80" s="493"/>
      <c r="AO80" s="349" t="s">
        <v>165</v>
      </c>
      <c r="AP80" s="509"/>
      <c r="AQ80" s="349">
        <f>$R$5</f>
        <v>2024</v>
      </c>
      <c r="AR80" s="350">
        <f>AT12+AT14</f>
        <v>0</v>
      </c>
      <c r="AS80" s="387" t="str">
        <f>IF(ISERROR(AR80/AR81),"",IF(AR80/AR81=0,"-",IF(AR80/AR81&gt;2,"+++",AR80/AR81-1)))</f>
        <v/>
      </c>
      <c r="AT80" s="352">
        <f>AT12+AT14</f>
        <v>0</v>
      </c>
      <c r="AU80" s="512" t="str">
        <f>IF(ISERROR(AT80/AT81),"",IF(AT80/AT81=0,"-",IF(AT80/AT81&gt;2,"+++",AT80/AT81-1)))</f>
        <v/>
      </c>
      <c r="AV80" s="352">
        <f>AV12+AV14</f>
        <v>0</v>
      </c>
      <c r="AW80" s="512" t="str">
        <f>IF(ISERROR(AV80/AV81),"",IF(AV80/AV81=0,"-",IF(AV80/AV81&gt;2,"+++",AV80/AV81-1)))</f>
        <v/>
      </c>
      <c r="AX80" s="352">
        <f>AX12+AX14</f>
        <v>0</v>
      </c>
      <c r="AY80" s="512" t="str">
        <f>IF(ISERROR(AX80/AX81),"",IF(AX80/AX81=0,"-",IF(AX80/AX81&gt;2,"+++",AX80/AX81-1)))</f>
        <v/>
      </c>
      <c r="AZ80" s="352">
        <f>AZ12+AZ14</f>
        <v>0</v>
      </c>
      <c r="BA80" s="512" t="str">
        <f>IF(ISERROR(AZ80/AZ81),"",IF(AZ80/AZ81=0,"-",IF(AZ80/AZ81&gt;2,"+++",AZ80/AZ81-1)))</f>
        <v/>
      </c>
      <c r="BB80" s="352">
        <f>BB12+BB14</f>
        <v>0</v>
      </c>
      <c r="BC80" s="512" t="str">
        <f>IF(ISERROR(BB80/BB81),"",IF(BB80/BB81=0,"-",IF(BB80/BB81&gt;2,"+++",BB80/BB81-1)))</f>
        <v/>
      </c>
      <c r="BD80" s="352">
        <f>BD12+BD14</f>
        <v>0</v>
      </c>
      <c r="BE80" s="512" t="str">
        <f>IF(ISERROR(BD80/BD81),"",IF(BD80/BD81=0,"-",IF(BD80/BD81&gt;2,"+++",BD80/BD81-1)))</f>
        <v/>
      </c>
      <c r="BF80" s="352">
        <f>BF12+BF14</f>
        <v>0</v>
      </c>
      <c r="BG80" s="512" t="str">
        <f>IF(ISERROR(BF80/BF81),"",IF(BF80/BF81=0,"-",IF(BF80/BF81&gt;2,"+++",BF80/BF81-1)))</f>
        <v/>
      </c>
      <c r="BH80" s="352">
        <f>BH12+BH14</f>
        <v>0</v>
      </c>
      <c r="BI80" s="512" t="str">
        <f>IF(ISERROR(BH80/BH81),"",IF(BH80/BH81=0,"-",IF(BH80/BH81&gt;2,"+++",BH80/BH81-1)))</f>
        <v/>
      </c>
      <c r="BJ80" s="352">
        <f>BJ12+BJ14</f>
        <v>6.1720000000000006</v>
      </c>
      <c r="BK80" s="512">
        <f>IF(ISERROR(BJ80/BJ81),"",IF(BJ80/BJ81=0,"-",IF(BJ80/BJ81&gt;2,"+++",BJ80/BJ81-1)))</f>
        <v>6.9670710571923866E-2</v>
      </c>
      <c r="BL80" s="352">
        <f t="shared" ref="BL80:BL81" si="84">BL12+BL14</f>
        <v>0</v>
      </c>
      <c r="BM80" s="512" t="str">
        <f t="shared" ref="BM80" si="85">IF(ISERROR(BL80/BL81),"",IF(BL80/BL81=0,"-",IF(BL80/BL81&gt;2,"+++",BL80/BL81-1)))</f>
        <v/>
      </c>
      <c r="BN80" s="350">
        <f t="shared" ref="BN80:BN82" si="86">BP80-SUM(BL80,BJ80,BH80,BF80,BD80,BB80,AZ80,AX80,AV80,AT80,AR80,AP80)</f>
        <v>42.646000000000001</v>
      </c>
      <c r="BO80" s="384">
        <f>IF(ISERROR(BN80/BN81),"",IF(BN80/BN81=0,"-",IF(BN80/BN81&gt;2,"+++",BN80/BN81-1)))</f>
        <v>-0.15113756245148202</v>
      </c>
      <c r="BP80" s="350">
        <f>BP12+BP14</f>
        <v>48.818000000000005</v>
      </c>
      <c r="BQ80" s="384">
        <f>IF(ISERROR(BP80/BP81),"",IF(BP80/BP81=0,"-",IF(BP80/BP81&gt;2,"+++",BP80/BP81-1)))</f>
        <v>-0.12839008016568765</v>
      </c>
      <c r="BR80" s="357"/>
      <c r="BS80" s="570"/>
      <c r="BT80" s="390"/>
      <c r="CI80" s="394"/>
      <c r="CJ80" s="394"/>
    </row>
    <row r="81" spans="1:88" ht="15" customHeight="1" thickBot="1">
      <c r="A81" s="515"/>
      <c r="B81" s="496"/>
      <c r="C81" s="477"/>
      <c r="D81" s="516"/>
      <c r="E81" s="477">
        <f>E80-1</f>
        <v>2023</v>
      </c>
      <c r="F81" s="478">
        <f>F13+F15</f>
        <v>10240.188000000002</v>
      </c>
      <c r="G81" s="490"/>
      <c r="H81" s="478">
        <f>H13+H15</f>
        <v>12863.636999999999</v>
      </c>
      <c r="I81" s="490"/>
      <c r="J81" s="517">
        <f>J13+J15</f>
        <v>906.21799999999996</v>
      </c>
      <c r="K81" s="490"/>
      <c r="L81" s="517">
        <f t="shared" si="63"/>
        <v>14242.740999999998</v>
      </c>
      <c r="M81" s="490"/>
      <c r="N81" s="517">
        <f t="shared" si="65"/>
        <v>0</v>
      </c>
      <c r="O81" s="490"/>
      <c r="P81" s="517">
        <f t="shared" si="67"/>
        <v>2704.1539999999995</v>
      </c>
      <c r="Q81" s="490"/>
      <c r="R81" s="517">
        <f t="shared" si="69"/>
        <v>0</v>
      </c>
      <c r="S81" s="490"/>
      <c r="T81" s="517">
        <f t="shared" si="71"/>
        <v>4110.4250000000011</v>
      </c>
      <c r="U81" s="490"/>
      <c r="V81" s="517">
        <f t="shared" si="73"/>
        <v>0</v>
      </c>
      <c r="W81" s="490"/>
      <c r="X81" s="517">
        <f t="shared" si="75"/>
        <v>0</v>
      </c>
      <c r="Y81" s="490"/>
      <c r="Z81" s="517">
        <f t="shared" si="77"/>
        <v>340.36400000000003</v>
      </c>
      <c r="AA81" s="490"/>
      <c r="AB81" s="517">
        <f t="shared" si="79"/>
        <v>0</v>
      </c>
      <c r="AC81" s="479"/>
      <c r="AD81" s="480"/>
      <c r="AE81" s="479"/>
      <c r="AF81" s="478">
        <f t="shared" si="81"/>
        <v>20628.553999999978</v>
      </c>
      <c r="AG81" s="481"/>
      <c r="AH81" s="478">
        <f t="shared" si="82"/>
        <v>66036.280999999988</v>
      </c>
      <c r="AI81" s="481"/>
      <c r="AJ81" s="478"/>
      <c r="AK81" s="585"/>
      <c r="AL81" s="386"/>
      <c r="AM81" s="515"/>
      <c r="AN81" s="496"/>
      <c r="AO81" s="477"/>
      <c r="AP81" s="516"/>
      <c r="AQ81" s="477">
        <f t="shared" si="61"/>
        <v>2023</v>
      </c>
      <c r="AR81" s="478">
        <f>AT13+AT15</f>
        <v>0</v>
      </c>
      <c r="AS81" s="490"/>
      <c r="AT81" s="480">
        <f>AT13+AT15</f>
        <v>0</v>
      </c>
      <c r="AU81" s="479"/>
      <c r="AV81" s="480">
        <f>AV13+AV15</f>
        <v>0</v>
      </c>
      <c r="AW81" s="479"/>
      <c r="AX81" s="480">
        <f>AX13+AX15</f>
        <v>0</v>
      </c>
      <c r="AY81" s="479"/>
      <c r="AZ81" s="480">
        <f>AZ13+AZ15</f>
        <v>0</v>
      </c>
      <c r="BA81" s="479"/>
      <c r="BB81" s="480">
        <f>BB13+BB15</f>
        <v>0</v>
      </c>
      <c r="BC81" s="479"/>
      <c r="BD81" s="480">
        <f>BD13+BD15</f>
        <v>0</v>
      </c>
      <c r="BE81" s="479"/>
      <c r="BF81" s="480">
        <f>BF13+BF15</f>
        <v>0</v>
      </c>
      <c r="BG81" s="479"/>
      <c r="BH81" s="480">
        <f>BH13+BH15</f>
        <v>0</v>
      </c>
      <c r="BI81" s="479"/>
      <c r="BJ81" s="480">
        <f>BJ13+BJ15</f>
        <v>5.7700000000000005</v>
      </c>
      <c r="BK81" s="479"/>
      <c r="BL81" s="480">
        <f t="shared" si="84"/>
        <v>0</v>
      </c>
      <c r="BM81" s="479"/>
      <c r="BN81" s="478">
        <f t="shared" si="86"/>
        <v>50.239000000000004</v>
      </c>
      <c r="BO81" s="481"/>
      <c r="BP81" s="478">
        <f>BP13+BP15</f>
        <v>56.009000000000007</v>
      </c>
      <c r="BQ81" s="481"/>
      <c r="BR81" s="498"/>
      <c r="BS81" s="586"/>
      <c r="BT81" s="390"/>
      <c r="CI81" s="394"/>
      <c r="CJ81" s="394"/>
    </row>
    <row r="82" spans="1:88" ht="15" customHeight="1" thickTop="1">
      <c r="A82" s="518"/>
      <c r="B82" s="519"/>
      <c r="C82" s="380" t="s">
        <v>166</v>
      </c>
      <c r="D82" s="520"/>
      <c r="E82" s="380">
        <f>$R$5</f>
        <v>2024</v>
      </c>
      <c r="F82" s="381">
        <f>F16+F30+F50+F68+F72</f>
        <v>37933.873</v>
      </c>
      <c r="G82" s="387">
        <f>IF(ISERROR(F82/F83),"",IF(F82/F83=0,"-",IF(F82/F83&gt;2,"+++",F82/F83-1)))</f>
        <v>-8.8613070585333853E-3</v>
      </c>
      <c r="H82" s="381">
        <f>H16+H30+H50+H68+H72</f>
        <v>12142.03</v>
      </c>
      <c r="I82" s="387" t="str">
        <f>IF(ISERROR(H82/H83),"",IF(H82/H83=0,"-",IF(H82/H83&gt;2,"+++",H82/H83-1)))</f>
        <v>+++</v>
      </c>
      <c r="J82" s="521">
        <f>J16+J30+J50+J68+J72</f>
        <v>5884.8370000000004</v>
      </c>
      <c r="K82" s="387">
        <f>IF(ISERROR(J82/J83),"",IF(J82/J83=0,"-",IF(J82/J83&gt;2,"+++",J82/J83-1)))</f>
        <v>0.36398091347300521</v>
      </c>
      <c r="L82" s="521">
        <f t="shared" ref="L82:L83" si="87">L16+L30+L50+L68+L72</f>
        <v>2114.4259999999999</v>
      </c>
      <c r="M82" s="387">
        <f t="shared" ref="M82" si="88">IF(ISERROR(L82/L83),"",IF(L82/L83=0,"-",IF(L82/L83&gt;2,"+++",L82/L83-1)))</f>
        <v>-0.25505887160986207</v>
      </c>
      <c r="N82" s="521">
        <f t="shared" ref="N82:N83" si="89">N16+N30+N50+N68+N72</f>
        <v>769.42600000000004</v>
      </c>
      <c r="O82" s="387">
        <f t="shared" ref="O82" si="90">IF(ISERROR(N82/N83),"",IF(N82/N83=0,"-",IF(N82/N83&gt;2,"+++",N82/N83-1)))</f>
        <v>-0.23060631453478952</v>
      </c>
      <c r="P82" s="521">
        <f t="shared" ref="P82:P83" si="91">P16+P30+P50+P68+P72</f>
        <v>88.923000000000002</v>
      </c>
      <c r="Q82" s="387" t="str">
        <f t="shared" ref="Q82" si="92">IF(ISERROR(P82/P83),"",IF(P82/P83=0,"-",IF(P82/P83&gt;2,"+++",P82/P83-1)))</f>
        <v>+++</v>
      </c>
      <c r="R82" s="521">
        <f t="shared" ref="R82:R83" si="93">R16+R30+R50+R68+R72</f>
        <v>62.817999999999998</v>
      </c>
      <c r="S82" s="387">
        <f t="shared" ref="S82" si="94">IF(ISERROR(R82/R83),"",IF(R82/R83=0,"-",IF(R82/R83&gt;2,"+++",R82/R83-1)))</f>
        <v>-0.39289856192979755</v>
      </c>
      <c r="T82" s="521">
        <f t="shared" ref="T82:T83" si="95">T16+T30+T50+T68+T72</f>
        <v>137.20700000000002</v>
      </c>
      <c r="U82" s="387">
        <f t="shared" ref="U82" si="96">IF(ISERROR(T82/T83),"",IF(T82/T83=0,"-",IF(T82/T83&gt;2,"+++",T82/T83-1)))</f>
        <v>0.71382355512809337</v>
      </c>
      <c r="V82" s="521">
        <f t="shared" ref="V82:V83" si="97">V16+V30+V50+V68+V72</f>
        <v>1253.3089999999997</v>
      </c>
      <c r="W82" s="387">
        <f t="shared" ref="W82" si="98">IF(ISERROR(V82/V83),"",IF(V82/V83=0,"-",IF(V82/V83&gt;2,"+++",V82/V83-1)))</f>
        <v>0.60113878949002264</v>
      </c>
      <c r="X82" s="521">
        <f t="shared" ref="X82:X83" si="99">X16+X30+X50+X68+X72</f>
        <v>2157.3959999999997</v>
      </c>
      <c r="Y82" s="387">
        <f t="shared" ref="Y82" si="100">IF(ISERROR(X82/X83),"",IF(X82/X83=0,"-",IF(X82/X83&gt;2,"+++",X82/X83-1)))</f>
        <v>0.69058757704984286</v>
      </c>
      <c r="Z82" s="521">
        <f t="shared" ref="Z82:Z83" si="101">Z16+Z30+Z50+Z68+Z72</f>
        <v>1956.6929999999995</v>
      </c>
      <c r="AA82" s="387">
        <f t="shared" ref="AA82" si="102">IF(ISERROR(Z82/Z83),"",IF(Z82/Z83=0,"-",IF(Z82/Z83&gt;2,"+++",Z82/Z83-1)))</f>
        <v>-0.32116735902038507</v>
      </c>
      <c r="AB82" s="521">
        <f t="shared" ref="AB82:AB83" si="103">AB16+AB30+AB50+AB68+AB72</f>
        <v>0</v>
      </c>
      <c r="AC82" s="382" t="str">
        <f t="shared" ref="AC82" si="104">IF(ISERROR(AB82/AB83),"",IF(AB82/AB83=0,"-",IF(AB82/AB83&gt;2,"+++",AB82/AB83-1)))</f>
        <v/>
      </c>
      <c r="AD82" s="383"/>
      <c r="AE82" s="382"/>
      <c r="AF82" s="381">
        <f t="shared" si="81"/>
        <v>13324.680000000015</v>
      </c>
      <c r="AG82" s="384">
        <f>IF(ISERROR(AF82/AF83),"",IF(AF82/AF83=0,"-",IF(AF82/AF83&gt;2,"+++",AF82/AF83-1)))</f>
        <v>0.52080684935353516</v>
      </c>
      <c r="AH82" s="381">
        <f t="shared" ref="AH82:AH83" si="105">AH16+AH30+AH50+AH68+AH72</f>
        <v>77825.618000000002</v>
      </c>
      <c r="AI82" s="384">
        <f t="shared" ref="AI82" si="106">IF(ISERROR(AH82/AH83),"",IF(AH82/AH83=0,"-",IF(AH82/AH83&gt;2,"+++",AH82/AH83-1)))</f>
        <v>0.2886411141056362</v>
      </c>
      <c r="AJ82" s="381"/>
      <c r="AK82" s="569"/>
      <c r="AL82" s="386"/>
      <c r="AM82" s="518"/>
      <c r="AN82" s="519"/>
      <c r="AO82" s="380" t="s">
        <v>166</v>
      </c>
      <c r="AP82" s="520"/>
      <c r="AQ82" s="380">
        <f>$R$5</f>
        <v>2024</v>
      </c>
      <c r="AR82" s="381">
        <f>AR16+AR30+AR50+AR68+AR72</f>
        <v>12537.801000000003</v>
      </c>
      <c r="AS82" s="387">
        <f>IF(ISERROR(AR82/AR83),"",IF(AR82/AR83=0,"-",IF(AR82/AR83&gt;2,"+++",AR82/AR83-1)))</f>
        <v>7.9521596992015997E-3</v>
      </c>
      <c r="AT82" s="383">
        <f>AT16+AT30+AT50+AT68+AT72</f>
        <v>9031.2900000000009</v>
      </c>
      <c r="AU82" s="382">
        <f>IF(ISERROR(AT82/AT83),"",IF(AT82/AT83=0,"-",IF(AT82/AT83&gt;2,"+++",AT82/AT83-1)))</f>
        <v>-8.0628837419149169E-2</v>
      </c>
      <c r="AV82" s="383">
        <f>AV16+AV30+AV50+AV68+AV72</f>
        <v>8402.273000000001</v>
      </c>
      <c r="AW82" s="382">
        <f>IF(ISERROR(AV82/AV83),"",IF(AV82/AV83=0,"-",IF(AV82/AV83&gt;2,"+++",AV82/AV83-1)))</f>
        <v>4.8226587237576224E-2</v>
      </c>
      <c r="AX82" s="383">
        <f>AX16+AX30+AX50+AX68+AX72</f>
        <v>5835.985999999999</v>
      </c>
      <c r="AY82" s="382">
        <f>IF(ISERROR(AX82/AX83),"",IF(AX82/AX83=0,"-",IF(AX82/AX83&gt;2,"+++",AX82/AX83-1)))</f>
        <v>0.1616875482959419</v>
      </c>
      <c r="AZ82" s="383">
        <f>AZ16+AZ30+AZ50+AZ68+AZ72</f>
        <v>1919.9699999999998</v>
      </c>
      <c r="BA82" s="382">
        <f>IF(ISERROR(AZ82/AZ83),"",IF(AZ82/AZ83=0,"-",IF(AZ82/AZ83&gt;2,"+++",AZ82/AZ83-1)))</f>
        <v>-2.7361951628738335E-2</v>
      </c>
      <c r="BB82" s="383">
        <f>BB16+BB30+BB50+BB68+BB72</f>
        <v>912.42399999999998</v>
      </c>
      <c r="BC82" s="382">
        <f>IF(ISERROR(BB82/BB83),"",IF(BB82/BB83=0,"-",IF(BB82/BB83&gt;2,"+++",BB82/BB83-1)))</f>
        <v>5.5004723346048445E-2</v>
      </c>
      <c r="BD82" s="383">
        <f>BD16+BD30+BD50+BD68+BD72</f>
        <v>785.42499999999995</v>
      </c>
      <c r="BE82" s="382">
        <f>IF(ISERROR(BD82/BD83),"",IF(BD82/BD83=0,"-",IF(BD82/BD83&gt;2,"+++",BD82/BD83-1)))</f>
        <v>0.13472190518569027</v>
      </c>
      <c r="BF82" s="383">
        <f>BF16+BF30+BF50+BF68+BF72</f>
        <v>623.41100000000006</v>
      </c>
      <c r="BG82" s="382">
        <f>IF(ISERROR(BF82/BF83),"",IF(BF82/BF83=0,"-",IF(BF82/BF83&gt;2,"+++",BF82/BF83-1)))</f>
        <v>0.2429217116687834</v>
      </c>
      <c r="BH82" s="383">
        <f>BH16+BH30+BH50+BH68+BH72</f>
        <v>569.20600000000002</v>
      </c>
      <c r="BI82" s="382" t="str">
        <f>IF(ISERROR(BH82/BH83),"",IF(BH82/BH83=0,"-",IF(BH82/BH83&gt;2,"+++",BH82/BH83-1)))</f>
        <v>+++</v>
      </c>
      <c r="BJ82" s="383">
        <f>BJ16+BJ30+BJ50+BJ68+BJ72</f>
        <v>329.64</v>
      </c>
      <c r="BK82" s="382">
        <f>IF(ISERROR(BJ82/BJ83),"",IF(BJ82/BJ83=0,"-",IF(BJ82/BJ83&gt;2,"+++",BJ82/BJ83-1)))</f>
        <v>0.12018431864289281</v>
      </c>
      <c r="BL82" s="383">
        <f t="shared" ref="BL82:BL83" si="107">BL16+BL30+BL50+BL68+BL72</f>
        <v>461.88100000000003</v>
      </c>
      <c r="BM82" s="382">
        <f t="shared" ref="BM82" si="108">IF(ISERROR(BL82/BL83),"",IF(BL82/BL83=0,"-",IF(BL82/BL83&gt;2,"+++",BL82/BL83-1)))</f>
        <v>0.19189867799348148</v>
      </c>
      <c r="BN82" s="381">
        <f t="shared" si="86"/>
        <v>342.35800000000017</v>
      </c>
      <c r="BO82" s="384">
        <f>IF(ISERROR(BN82/BN83),"",IF(BN82/BN83=0,"-",IF(BN82/BN83&gt;2,"+++",BN82/BN83-1)))</f>
        <v>-8.0001827323304187E-2</v>
      </c>
      <c r="BP82" s="381">
        <f>BP16+BP30+BP50+BP68+BP72</f>
        <v>41751.665000000001</v>
      </c>
      <c r="BQ82" s="384">
        <f>IF(ISERROR(BP82/BP83),"",IF(BP82/BP83=0,"-",IF(BP82/BP83&gt;2,"+++",BP82/BP83-1)))</f>
        <v>3.3158077943335806E-2</v>
      </c>
      <c r="BR82" s="388"/>
      <c r="BS82" s="570"/>
      <c r="BT82" s="390"/>
      <c r="CI82" s="394"/>
      <c r="CJ82" s="394"/>
    </row>
    <row r="83" spans="1:88" ht="15" customHeight="1" thickBot="1">
      <c r="A83" s="515"/>
      <c r="B83" s="496"/>
      <c r="C83" s="477"/>
      <c r="D83" s="516"/>
      <c r="E83" s="477">
        <f>E82-1</f>
        <v>2023</v>
      </c>
      <c r="F83" s="478">
        <f>F17+F31+F51+F69+F73</f>
        <v>38273.022000000004</v>
      </c>
      <c r="G83" s="490"/>
      <c r="H83" s="478">
        <f>H17+H31+H51+H69+H73</f>
        <v>60.08</v>
      </c>
      <c r="I83" s="490"/>
      <c r="J83" s="517">
        <f>J17+J31+J51+J69+J73</f>
        <v>4314.4569999999994</v>
      </c>
      <c r="K83" s="490"/>
      <c r="L83" s="517">
        <f t="shared" si="87"/>
        <v>2838.38</v>
      </c>
      <c r="M83" s="490"/>
      <c r="N83" s="517">
        <f t="shared" si="89"/>
        <v>1000.042</v>
      </c>
      <c r="O83" s="490"/>
      <c r="P83" s="517">
        <f t="shared" si="91"/>
        <v>21.135999999999999</v>
      </c>
      <c r="Q83" s="490"/>
      <c r="R83" s="517">
        <f t="shared" si="93"/>
        <v>103.47200000000001</v>
      </c>
      <c r="S83" s="490"/>
      <c r="T83" s="517">
        <f t="shared" si="95"/>
        <v>80.058999999999997</v>
      </c>
      <c r="U83" s="490"/>
      <c r="V83" s="517">
        <f t="shared" si="97"/>
        <v>782.76100000000008</v>
      </c>
      <c r="W83" s="490"/>
      <c r="X83" s="517">
        <f t="shared" si="99"/>
        <v>1276.1220000000001</v>
      </c>
      <c r="Y83" s="490"/>
      <c r="Z83" s="517">
        <f t="shared" si="101"/>
        <v>2882.4380000000001</v>
      </c>
      <c r="AA83" s="490"/>
      <c r="AB83" s="517">
        <f t="shared" si="103"/>
        <v>0</v>
      </c>
      <c r="AC83" s="479"/>
      <c r="AD83" s="480"/>
      <c r="AE83" s="479"/>
      <c r="AF83" s="478">
        <f t="shared" si="81"/>
        <v>8761.5859999999811</v>
      </c>
      <c r="AG83" s="481"/>
      <c r="AH83" s="478">
        <f t="shared" si="105"/>
        <v>60393.554999999993</v>
      </c>
      <c r="AI83" s="481"/>
      <c r="AJ83" s="478"/>
      <c r="AK83" s="585"/>
      <c r="AL83" s="386"/>
      <c r="AM83" s="515"/>
      <c r="AN83" s="496"/>
      <c r="AO83" s="477"/>
      <c r="AP83" s="516"/>
      <c r="AQ83" s="477">
        <f t="shared" si="61"/>
        <v>2023</v>
      </c>
      <c r="AR83" s="478">
        <f>AR17+AR31+AR51+AR69+AR73</f>
        <v>12438.885</v>
      </c>
      <c r="AS83" s="490"/>
      <c r="AT83" s="480">
        <f>AT17+AT31+AT51+AT69+AT73</f>
        <v>9823.3340000000007</v>
      </c>
      <c r="AU83" s="479"/>
      <c r="AV83" s="480">
        <f>AV17+AV31+AV51+AV69+AV73</f>
        <v>8015.7030000000004</v>
      </c>
      <c r="AW83" s="479"/>
      <c r="AX83" s="480">
        <f>AX17+AX31+AX51+AX69+AX73</f>
        <v>5023.7139999999999</v>
      </c>
      <c r="AY83" s="479"/>
      <c r="AZ83" s="480">
        <f>AZ17+AZ31+AZ51+AZ69+AZ73</f>
        <v>1973.982</v>
      </c>
      <c r="BA83" s="479"/>
      <c r="BB83" s="480">
        <f>BB17+BB31+BB51+BB69+BB73</f>
        <v>864.85299999999995</v>
      </c>
      <c r="BC83" s="479"/>
      <c r="BD83" s="480">
        <f>BD17+BD31+BD51+BD69+BD73</f>
        <v>692.17399999999998</v>
      </c>
      <c r="BE83" s="479"/>
      <c r="BF83" s="480">
        <f>BF17+BF31+BF51+BF69+BF73</f>
        <v>501.56900000000002</v>
      </c>
      <c r="BG83" s="479"/>
      <c r="BH83" s="480">
        <f>BH17+BH31+BH51+BH69+BH73</f>
        <v>23.558</v>
      </c>
      <c r="BI83" s="479"/>
      <c r="BJ83" s="480">
        <f>BJ17+BJ31+BJ51+BJ69+BJ73</f>
        <v>294.27299999999997</v>
      </c>
      <c r="BK83" s="479"/>
      <c r="BL83" s="480">
        <f t="shared" si="107"/>
        <v>387.51700000000005</v>
      </c>
      <c r="BM83" s="479"/>
      <c r="BN83" s="478">
        <f>BP83-SUM(BL83,BJ83,BH83,BF83,BD83,BB83,AZ83,AX83,AV83,AT83,AR83,AP83)</f>
        <v>372.12899999999354</v>
      </c>
      <c r="BO83" s="481"/>
      <c r="BP83" s="478">
        <f>BP17+BP31+BP51+BP69+BP73</f>
        <v>40411.690999999999</v>
      </c>
      <c r="BQ83" s="481"/>
      <c r="BR83" s="498"/>
      <c r="BS83" s="586"/>
      <c r="BT83" s="390"/>
      <c r="CI83" s="394"/>
      <c r="CJ83" s="394"/>
    </row>
    <row r="84" spans="1:88" s="296" customFormat="1" ht="9" customHeight="1" thickTop="1">
      <c r="A84" s="522"/>
      <c r="B84" s="522"/>
      <c r="C84" s="522"/>
      <c r="D84" s="293"/>
      <c r="E84" s="523"/>
      <c r="F84" s="524"/>
      <c r="G84" s="525"/>
      <c r="H84" s="525"/>
      <c r="I84" s="525"/>
      <c r="J84" s="524"/>
      <c r="K84" s="525"/>
      <c r="L84" s="524"/>
      <c r="M84" s="525"/>
      <c r="N84" s="524"/>
      <c r="O84" s="525"/>
      <c r="P84" s="524"/>
      <c r="Q84" s="525"/>
      <c r="R84" s="524"/>
      <c r="S84" s="525"/>
      <c r="T84" s="524"/>
      <c r="U84" s="525"/>
      <c r="V84" s="524"/>
      <c r="W84" s="525"/>
      <c r="X84" s="524"/>
      <c r="Y84" s="525"/>
      <c r="Z84" s="525"/>
      <c r="AA84" s="525"/>
      <c r="AB84" s="524"/>
      <c r="AC84" s="525"/>
      <c r="AD84" s="524"/>
      <c r="AE84" s="525"/>
      <c r="AF84" s="524"/>
      <c r="AG84" s="525"/>
      <c r="AH84" s="524"/>
      <c r="AI84" s="525"/>
      <c r="AJ84" s="524"/>
      <c r="AK84" s="525"/>
      <c r="AL84" s="524"/>
      <c r="AM84" s="522"/>
      <c r="AN84" s="522"/>
      <c r="AO84" s="522"/>
      <c r="AP84" s="293"/>
      <c r="AQ84" s="523"/>
      <c r="AR84" s="524"/>
      <c r="AS84" s="525"/>
      <c r="AT84" s="524"/>
      <c r="AU84" s="525"/>
      <c r="AV84" s="524"/>
      <c r="AW84" s="525"/>
      <c r="AX84" s="524"/>
      <c r="AY84" s="525"/>
      <c r="AZ84" s="524"/>
      <c r="BA84" s="525"/>
      <c r="BB84" s="524"/>
      <c r="BC84" s="525"/>
      <c r="BD84" s="524"/>
      <c r="BE84" s="525"/>
      <c r="BF84" s="524"/>
      <c r="BG84" s="525"/>
      <c r="BH84" s="525"/>
      <c r="BI84" s="525"/>
      <c r="BJ84" s="524"/>
      <c r="BK84" s="525"/>
      <c r="BL84" s="524"/>
      <c r="BM84" s="525"/>
      <c r="BN84" s="524"/>
      <c r="BO84" s="525"/>
      <c r="BP84" s="526"/>
      <c r="BQ84" s="280"/>
      <c r="BR84" s="527"/>
    </row>
    <row r="85" spans="1:88" s="296" customFormat="1" ht="18.75" hidden="1" customHeight="1" outlineLevel="1" thickTop="1">
      <c r="A85" s="528"/>
      <c r="B85" s="528"/>
      <c r="C85" s="529"/>
      <c r="D85" s="530"/>
      <c r="E85" s="529"/>
      <c r="F85" s="531"/>
      <c r="G85" s="532"/>
      <c r="H85" s="532"/>
      <c r="I85" s="532"/>
      <c r="J85" s="532"/>
      <c r="K85" s="532"/>
      <c r="L85" s="532"/>
      <c r="M85" s="532"/>
      <c r="N85" s="532"/>
      <c r="O85" s="532"/>
      <c r="P85" s="532"/>
      <c r="Q85" s="532"/>
      <c r="R85" s="532"/>
      <c r="S85" s="532"/>
      <c r="T85" s="532"/>
      <c r="U85" s="532"/>
      <c r="V85" s="533"/>
      <c r="W85" s="534"/>
      <c r="X85" s="535"/>
      <c r="Y85" s="535"/>
      <c r="Z85" s="533"/>
      <c r="AA85" s="536"/>
      <c r="AB85" s="536"/>
      <c r="AC85" s="534"/>
      <c r="AD85" s="537"/>
      <c r="AE85" s="537"/>
      <c r="AF85" s="538"/>
      <c r="AG85" s="530"/>
      <c r="AI85" s="528"/>
      <c r="AK85" s="528"/>
      <c r="AL85" s="528"/>
      <c r="AM85" s="529"/>
      <c r="AN85" s="530"/>
      <c r="AO85" s="529"/>
      <c r="AP85" s="531"/>
      <c r="AQ85" s="532"/>
      <c r="AR85" s="532"/>
      <c r="AS85" s="539"/>
      <c r="AT85" s="540"/>
      <c r="AU85" s="541"/>
      <c r="AV85" s="531"/>
      <c r="AW85" s="532"/>
      <c r="AX85" s="532"/>
      <c r="AY85" s="532"/>
      <c r="AZ85" s="532"/>
      <c r="BA85" s="539"/>
      <c r="BB85" s="532"/>
      <c r="BC85" s="532"/>
      <c r="BD85" s="532"/>
      <c r="BE85" s="539"/>
      <c r="BF85" s="540"/>
      <c r="BG85" s="541"/>
      <c r="BK85" s="530"/>
      <c r="BM85" s="530"/>
    </row>
    <row r="86" spans="1:88" s="296" customFormat="1" ht="16.5" hidden="1" customHeight="1" outlineLevel="1" thickBot="1">
      <c r="A86" s="528"/>
      <c r="B86" s="528"/>
      <c r="C86" s="529"/>
      <c r="D86" s="530"/>
      <c r="E86" s="529"/>
      <c r="F86" s="542"/>
      <c r="G86" s="543"/>
      <c r="H86" s="543"/>
      <c r="I86" s="543"/>
      <c r="J86" s="543"/>
      <c r="K86" s="543"/>
      <c r="L86" s="543"/>
      <c r="M86" s="543"/>
      <c r="N86" s="543"/>
      <c r="O86" s="543"/>
      <c r="P86" s="543"/>
      <c r="Q86" s="543"/>
      <c r="R86" s="543"/>
      <c r="S86" s="543"/>
      <c r="T86" s="543"/>
      <c r="U86" s="543"/>
      <c r="V86" s="544"/>
      <c r="W86" s="545"/>
      <c r="X86" s="546"/>
      <c r="Y86" s="546"/>
      <c r="Z86" s="544"/>
      <c r="AA86" s="547"/>
      <c r="AB86" s="547"/>
      <c r="AC86" s="545"/>
      <c r="AD86" s="548"/>
      <c r="AE86" s="548"/>
      <c r="AG86" s="530"/>
      <c r="AI86" s="528"/>
      <c r="AK86" s="528"/>
      <c r="AL86" s="528"/>
      <c r="AM86" s="529"/>
      <c r="AN86" s="530"/>
      <c r="AO86" s="529"/>
      <c r="AP86" s="542"/>
      <c r="AQ86" s="543"/>
      <c r="AR86" s="543"/>
      <c r="AS86" s="549"/>
      <c r="AT86" s="550"/>
      <c r="AU86" s="551"/>
      <c r="AV86" s="542"/>
      <c r="AW86" s="543"/>
      <c r="AX86" s="543"/>
      <c r="AY86" s="543"/>
      <c r="AZ86" s="543"/>
      <c r="BA86" s="549"/>
      <c r="BB86" s="543"/>
      <c r="BC86" s="543"/>
      <c r="BD86" s="543"/>
      <c r="BE86" s="549"/>
      <c r="BF86" s="550"/>
      <c r="BG86" s="551"/>
      <c r="BK86" s="530"/>
      <c r="BM86" s="530"/>
    </row>
    <row r="87" spans="1:88" ht="28.5" hidden="1" customHeight="1" outlineLevel="1" thickTop="1">
      <c r="E87" s="464"/>
      <c r="F87" s="553">
        <f>+SUMIF($F$89:$AG$89,F$89,$F76:$AI76)</f>
        <v>114663.92000000003</v>
      </c>
      <c r="G87" s="554"/>
      <c r="H87" s="553"/>
      <c r="I87" s="554"/>
      <c r="J87" s="553"/>
      <c r="K87" s="554"/>
      <c r="L87" s="553"/>
      <c r="M87" s="554"/>
      <c r="N87" s="553"/>
      <c r="O87" s="554"/>
      <c r="P87" s="553"/>
      <c r="Q87" s="554"/>
      <c r="R87" s="553"/>
      <c r="S87" s="554"/>
      <c r="T87" s="553"/>
      <c r="U87" s="554"/>
      <c r="V87" s="553">
        <f>+SUMIF($F$89:$AG$89,V$89,$F76:$AI76)</f>
        <v>3747.7179999999994</v>
      </c>
      <c r="W87" s="554"/>
      <c r="X87" s="554"/>
      <c r="Y87" s="554"/>
      <c r="Z87" s="553">
        <f>+SUMIF($F$89:$AG$89,Z$89,$F76:$AI76)</f>
        <v>2938.552999999999</v>
      </c>
      <c r="AA87" s="554"/>
      <c r="AB87" s="553"/>
      <c r="AC87" s="554"/>
      <c r="AD87" s="554"/>
      <c r="AE87" s="554"/>
      <c r="AF87" s="553"/>
      <c r="AG87" s="554"/>
      <c r="AH87" s="553"/>
      <c r="AJ87" s="553"/>
      <c r="AO87" s="464"/>
      <c r="AP87" s="553">
        <f>+SUMIF($AP$89:$BI$89,AP$89,$AT76:$BQ76)</f>
        <v>18567.619000000002</v>
      </c>
      <c r="AQ87" s="554"/>
      <c r="AR87" s="553"/>
      <c r="AS87" s="554"/>
      <c r="AT87" s="553">
        <f>+SUMIF($AP$89:$BI$89,AT$89,$AT76:$BQ76)</f>
        <v>5899.4939999999988</v>
      </c>
      <c r="AU87" s="554"/>
      <c r="AV87" s="553">
        <f>+SUMIF($AP$89:$BI$89,AV$89,$AT76:$BQ76)</f>
        <v>3626.4670000000001</v>
      </c>
      <c r="AW87" s="554"/>
      <c r="AX87" s="553"/>
      <c r="AY87" s="554"/>
      <c r="AZ87" s="553"/>
      <c r="BA87" s="554"/>
      <c r="BB87" s="553">
        <f>+SUMIF($AP$89:$BI$89,BB$89,$AT76:$BQ76)</f>
        <v>1192.6170000000002</v>
      </c>
      <c r="BC87" s="554"/>
      <c r="BD87" s="553"/>
      <c r="BE87" s="554"/>
      <c r="BF87" s="553">
        <f>+SUMIF($AP$89:$BI$89,BF$89,$AT76:$BQ76)</f>
        <v>576.95700000000011</v>
      </c>
      <c r="BG87" s="554"/>
      <c r="BH87" s="553"/>
      <c r="BI87" s="554"/>
      <c r="BJ87" s="553"/>
      <c r="BK87" s="554"/>
      <c r="BL87" s="553"/>
      <c r="BM87" s="554"/>
      <c r="BN87" s="390"/>
      <c r="CE87" s="394"/>
      <c r="CF87" s="394"/>
    </row>
    <row r="88" spans="1:88" ht="28.5" hidden="1" customHeight="1" outlineLevel="1">
      <c r="E88" s="464"/>
      <c r="F88" s="553">
        <f>+SUMIF($F$89:$AG$89,F$89,$F77:$AI77)</f>
        <v>108788.72499999999</v>
      </c>
      <c r="G88" s="554"/>
      <c r="H88" s="555"/>
      <c r="I88" s="554"/>
      <c r="J88" s="553"/>
      <c r="K88" s="554"/>
      <c r="L88" s="553"/>
      <c r="M88" s="554"/>
      <c r="N88" s="553"/>
      <c r="O88" s="554"/>
      <c r="P88" s="553"/>
      <c r="Q88" s="554"/>
      <c r="R88" s="553"/>
      <c r="S88" s="554"/>
      <c r="T88" s="553"/>
      <c r="U88" s="554"/>
      <c r="V88" s="553">
        <f>+SUMIF($F$89:$AG$89,V$89,$F77:$AI77)</f>
        <v>3425.6450000000004</v>
      </c>
      <c r="W88" s="554"/>
      <c r="X88" s="554"/>
      <c r="Y88" s="554"/>
      <c r="Z88" s="553">
        <f>+SUMIF($F$89:$AG$89,Z$89,$F77:$AI77)</f>
        <v>4244.3829999999998</v>
      </c>
      <c r="AA88" s="554"/>
      <c r="AB88" s="553"/>
      <c r="AC88" s="554"/>
      <c r="AD88" s="554"/>
      <c r="AE88" s="554"/>
      <c r="AF88" s="553"/>
      <c r="AG88" s="554"/>
      <c r="AH88" s="553"/>
      <c r="AJ88" s="553"/>
      <c r="AO88" s="464"/>
      <c r="AP88" s="553">
        <f>+SUMIF($AP$89:$BI$89,AP$89,$AT77:$BQ77)</f>
        <v>19311.378000000001</v>
      </c>
      <c r="AQ88" s="554"/>
      <c r="AR88" s="555"/>
      <c r="AS88" s="554"/>
      <c r="AT88" s="553">
        <f>+SUMIF($AP$89:$BI$89,AT$89,$AT77:$BQ77)</f>
        <v>5023.7139999999999</v>
      </c>
      <c r="AU88" s="554"/>
      <c r="AV88" s="553">
        <f>+SUMIF($AP$89:$BI$89,AV$89,$AT77:$BQ77)</f>
        <v>3533.0199999999995</v>
      </c>
      <c r="AW88" s="554"/>
      <c r="AX88" s="553"/>
      <c r="AY88" s="554"/>
      <c r="AZ88" s="553"/>
      <c r="BA88" s="554"/>
      <c r="BB88" s="553">
        <f>+SUMIF($AP$89:$BI$89,BB$89,$AT77:$BQ77)</f>
        <v>525.12700000000007</v>
      </c>
      <c r="BC88" s="554"/>
      <c r="BD88" s="553"/>
      <c r="BE88" s="554"/>
      <c r="BF88" s="553">
        <f>+SUMIF($AP$89:$BI$89,BF$89,$AT77:$BQ77)</f>
        <v>512.20500000000004</v>
      </c>
      <c r="BG88" s="554"/>
      <c r="BH88" s="553"/>
      <c r="BI88" s="554"/>
      <c r="BJ88" s="553"/>
      <c r="BK88" s="554"/>
      <c r="BL88" s="553"/>
      <c r="BM88" s="554"/>
      <c r="BN88" s="390"/>
      <c r="CE88" s="394"/>
      <c r="CF88" s="394"/>
    </row>
    <row r="89" spans="1:88" ht="13.2" hidden="1" customHeight="1" outlineLevel="1">
      <c r="F89" s="251" t="s">
        <v>171</v>
      </c>
      <c r="H89" s="251" t="s">
        <v>171</v>
      </c>
      <c r="J89" s="251" t="s">
        <v>171</v>
      </c>
      <c r="L89" s="251" t="s">
        <v>171</v>
      </c>
      <c r="N89" s="251" t="s">
        <v>171</v>
      </c>
      <c r="P89" s="251" t="s">
        <v>171</v>
      </c>
      <c r="R89" s="251" t="s">
        <v>171</v>
      </c>
      <c r="T89" s="251" t="s">
        <v>171</v>
      </c>
      <c r="V89" s="251" t="s">
        <v>172</v>
      </c>
      <c r="Z89" s="251" t="s">
        <v>173</v>
      </c>
      <c r="AB89" s="251" t="s">
        <v>173</v>
      </c>
      <c r="AP89" s="251" t="s">
        <v>171</v>
      </c>
      <c r="AQ89" s="556"/>
      <c r="AR89" s="251" t="s">
        <v>171</v>
      </c>
      <c r="AS89" s="251"/>
      <c r="AT89" s="251" t="s">
        <v>174</v>
      </c>
      <c r="AU89" s="251"/>
      <c r="AV89" s="251" t="s">
        <v>175</v>
      </c>
      <c r="AW89" s="251"/>
      <c r="AX89" s="251" t="s">
        <v>175</v>
      </c>
      <c r="AY89" s="251"/>
      <c r="AZ89" s="251" t="s">
        <v>175</v>
      </c>
      <c r="BA89" s="251"/>
      <c r="BB89" s="251" t="s">
        <v>176</v>
      </c>
      <c r="BD89" s="251" t="s">
        <v>176</v>
      </c>
      <c r="BF89" s="251" t="s">
        <v>173</v>
      </c>
      <c r="BI89" s="250"/>
    </row>
    <row r="90" spans="1:88" collapsed="1"/>
  </sheetData>
  <mergeCells count="78">
    <mergeCell ref="BB85:BE85"/>
    <mergeCell ref="BF85:BG85"/>
    <mergeCell ref="F86:U86"/>
    <mergeCell ref="V86:W86"/>
    <mergeCell ref="Z86:AC86"/>
    <mergeCell ref="AP86:AS86"/>
    <mergeCell ref="AT86:AU86"/>
    <mergeCell ref="AV86:BA86"/>
    <mergeCell ref="BB86:BE86"/>
    <mergeCell ref="BF86:BG86"/>
    <mergeCell ref="F85:U85"/>
    <mergeCell ref="V85:W85"/>
    <mergeCell ref="Z85:AC85"/>
    <mergeCell ref="AP85:AS85"/>
    <mergeCell ref="AT85:AU85"/>
    <mergeCell ref="AV85:BA85"/>
    <mergeCell ref="B56:C57"/>
    <mergeCell ref="AN56:AO57"/>
    <mergeCell ref="B64:C65"/>
    <mergeCell ref="AN64:AO65"/>
    <mergeCell ref="B66:C67"/>
    <mergeCell ref="AN66:AO67"/>
    <mergeCell ref="B30:C31"/>
    <mergeCell ref="AN30:AO31"/>
    <mergeCell ref="B48:C49"/>
    <mergeCell ref="AN48:AO49"/>
    <mergeCell ref="B50:C51"/>
    <mergeCell ref="AN50:AO51"/>
    <mergeCell ref="A14:A15"/>
    <mergeCell ref="B14:C15"/>
    <mergeCell ref="AM14:AM15"/>
    <mergeCell ref="AN14:AO15"/>
    <mergeCell ref="A16:A17"/>
    <mergeCell ref="B16:C17"/>
    <mergeCell ref="AM16:AM17"/>
    <mergeCell ref="AN16:AO17"/>
    <mergeCell ref="AH10:AI10"/>
    <mergeCell ref="AJ10:AK10"/>
    <mergeCell ref="BP10:BQ10"/>
    <mergeCell ref="BR10:BS10"/>
    <mergeCell ref="A12:A13"/>
    <mergeCell ref="B12:C13"/>
    <mergeCell ref="AM12:AM13"/>
    <mergeCell ref="AN12:AO13"/>
    <mergeCell ref="BH9:BI9"/>
    <mergeCell ref="BJ9:BK9"/>
    <mergeCell ref="BL9:BM9"/>
    <mergeCell ref="BN9:BO9"/>
    <mergeCell ref="BP9:BQ9"/>
    <mergeCell ref="BR9:BS9"/>
    <mergeCell ref="AV9:AW9"/>
    <mergeCell ref="AX9:AY9"/>
    <mergeCell ref="AZ9:BA9"/>
    <mergeCell ref="BB9:BC9"/>
    <mergeCell ref="BD9:BE9"/>
    <mergeCell ref="BF9:BG9"/>
    <mergeCell ref="AD9:AE9"/>
    <mergeCell ref="AF9:AG9"/>
    <mergeCell ref="AH9:AI9"/>
    <mergeCell ref="AJ9:AK9"/>
    <mergeCell ref="AR9:AS9"/>
    <mergeCell ref="AT9:AU9"/>
    <mergeCell ref="R9:S9"/>
    <mergeCell ref="T9:U9"/>
    <mergeCell ref="V9:W9"/>
    <mergeCell ref="X9:Y9"/>
    <mergeCell ref="Z9:AA9"/>
    <mergeCell ref="AB9:AC9"/>
    <mergeCell ref="K4:M4"/>
    <mergeCell ref="AV4:AX4"/>
    <mergeCell ref="K5:M5"/>
    <mergeCell ref="AV5:AX5"/>
    <mergeCell ref="F9:G9"/>
    <mergeCell ref="H9:I9"/>
    <mergeCell ref="J9:K9"/>
    <mergeCell ref="L9:M9"/>
    <mergeCell ref="N9:O9"/>
    <mergeCell ref="P9:Q9"/>
  </mergeCells>
  <conditionalFormatting sqref="BN9 BP9:BS9">
    <cfRule type="expression" dxfId="3" priority="2" stopIfTrue="1">
      <formula>(BO76&lt;0)</formula>
    </cfRule>
  </conditionalFormatting>
  <conditionalFormatting sqref="AP86:BG86 F86 Z86">
    <cfRule type="cellIs" dxfId="2" priority="3" stopIfTrue="1" operator="lessThan">
      <formula>0</formula>
    </cfRule>
  </conditionalFormatting>
  <conditionalFormatting sqref="AL11">
    <cfRule type="expression" dxfId="1" priority="4" stopIfTrue="1">
      <formula>ISNA(AL11)</formula>
    </cfRule>
  </conditionalFormatting>
  <conditionalFormatting sqref="V86:Y86">
    <cfRule type="cellIs" dxfId="0" priority="1" stopIfTrue="1" operator="lessThan">
      <formula>0</formula>
    </cfRule>
  </conditionalFormatting>
  <dataValidations count="3">
    <dataValidation type="list" allowBlank="1" showInputMessage="1" showErrorMessage="1" sqref="K4" xr:uid="{D1C57887-5B04-4328-A5E6-F623BEDC7212}">
      <formula1>$CI$13:$CI$16</formula1>
    </dataValidation>
    <dataValidation type="list" allowBlank="1" showInputMessage="1" showErrorMessage="1" sqref="K5" xr:uid="{C6727F86-84CF-4C9E-B927-08EC088F8573}">
      <formula1>$CI$21:$CI$22</formula1>
    </dataValidation>
    <dataValidation type="list" errorStyle="warning" allowBlank="1" showInputMessage="1" showErrorMessage="1" error="From 1 to 12" sqref="T4 R4" xr:uid="{DD3D0CA2-D732-4A4C-A0E9-C3ADA5BFD8EC}">
      <formula1>$CL$12:$CL$23</formula1>
    </dataValidation>
  </dataValidations>
  <printOptions horizontalCentered="1"/>
  <pageMargins left="0.17" right="0.2" top="0.27559055118110237" bottom="0.34" header="0.11811023622047245" footer="0.2"/>
  <pageSetup paperSize="9" scale="55" fitToWidth="2" orientation="landscape" copies="2" r:id="rId1"/>
  <headerFooter alignWithMargins="0">
    <oddHeader>&amp;L&amp;8AGRI-C4-mw/df&amp;R&amp;8&amp;D</oddHeader>
    <oddFooter>&amp;L&amp;"Arial,Italique"&amp;8&amp;Z&amp;F&amp;R&amp;8&amp;P/&amp;N</oddFooter>
  </headerFooter>
  <colBreaks count="1" manualBreakCount="1">
    <brk id="3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Export_MS_carcass</vt:lpstr>
      <vt:lpstr>Export_MS_product</vt:lpstr>
      <vt:lpstr>Import_MS_carcass</vt:lpstr>
      <vt:lpstr>Import_MS_product</vt:lpstr>
      <vt:lpstr>Ex-import_Third-country_carcass</vt:lpstr>
      <vt:lpstr>Ex-import_Third-country_product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2024-05-15T07:50:20Z</dcterms:created>
  <dcterms:modified xsi:type="dcterms:W3CDTF">2024-05-15T07:56:05Z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2024-05-15T07:52:21Z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62416cc6-0718-4c5b-8ebd-87881153652f</vt:lpwstr>
  </property>
  <property fmtid="{D5CDD505-2E9C-101B-9397-08002B2CF9AE}" pid="8" name="MSIP_Label_6bd9ddd1-4d20-43f6-abfa-fc3c07406f94_ContentBits">
    <vt:lpwstr>0</vt:lpwstr>
  </property>
</Properties>
</file>