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14 TRA\To publish\"/>
    </mc:Choice>
  </mc:AlternateContent>
  <xr:revisionPtr revIDLastSave="0" documentId="8_{32AEE25D-86DE-4777-AA8F-2275768F85FE}" xr6:coauthVersionLast="47" xr6:coauthVersionMax="47" xr10:uidLastSave="{00000000-0000-0000-0000-000000000000}"/>
  <bookViews>
    <workbookView xWindow="-108" yWindow="-108" windowWidth="23256" windowHeight="12720" xr2:uid="{828BE3E4-D133-422F-994E-0A3B784AE4CD}"/>
  </bookViews>
  <sheets>
    <sheet name="Export_MS_carcass" sheetId="1" r:id="rId1"/>
    <sheet name="Export_MS_product" sheetId="2" r:id="rId2"/>
    <sheet name="Import_MS_carcass" sheetId="3" r:id="rId3"/>
    <sheet name="Import_MS_product" sheetId="4" r:id="rId4"/>
    <sheet name="Ex-import_Third-country_carcass" sheetId="5" r:id="rId5"/>
    <sheet name="Ex-import_Third-country_product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P75" i="6" l="1"/>
  <c r="D75" i="6"/>
  <c r="CP44" i="6"/>
  <c r="CO44" i="6"/>
  <c r="CJ20" i="6"/>
  <c r="E20" i="6"/>
  <c r="CM13" i="6"/>
  <c r="CM14" i="6" s="1"/>
  <c r="CM15" i="6" s="1"/>
  <c r="CM16" i="6" s="1"/>
  <c r="CM17" i="6" s="1"/>
  <c r="CM18" i="6" s="1"/>
  <c r="CM19" i="6" s="1"/>
  <c r="AP13" i="6"/>
  <c r="D13" i="6"/>
  <c r="CJ12" i="6"/>
  <c r="AT7" i="6"/>
  <c r="AV7" i="6" s="1"/>
  <c r="H7" i="6"/>
  <c r="BE5" i="6"/>
  <c r="AV5" i="6"/>
  <c r="AV4" i="6"/>
  <c r="BE4" i="6"/>
  <c r="AM4" i="6"/>
  <c r="AM2" i="6"/>
  <c r="A2" i="6"/>
  <c r="AP75" i="5"/>
  <c r="D75" i="5"/>
  <c r="AQ60" i="5"/>
  <c r="AQ61" i="5" s="1"/>
  <c r="CP44" i="5"/>
  <c r="CO44" i="5"/>
  <c r="CJ20" i="5"/>
  <c r="CM15" i="5"/>
  <c r="CM16" i="5" s="1"/>
  <c r="CM17" i="5" s="1"/>
  <c r="CM18" i="5" s="1"/>
  <c r="CM19" i="5" s="1"/>
  <c r="CM14" i="5"/>
  <c r="CM13" i="5"/>
  <c r="AP13" i="5"/>
  <c r="D13" i="5"/>
  <c r="CJ12" i="5"/>
  <c r="AQ12" i="5"/>
  <c r="AQ13" i="5" s="1"/>
  <c r="AT7" i="5"/>
  <c r="AV7" i="5" s="1"/>
  <c r="AX7" i="5" s="1"/>
  <c r="J7" i="5"/>
  <c r="L7" i="5" s="1"/>
  <c r="H7" i="5"/>
  <c r="AV5" i="5"/>
  <c r="BE4" i="5"/>
  <c r="AV4" i="5"/>
  <c r="AM4" i="5"/>
  <c r="AM2" i="5"/>
  <c r="A2" i="5"/>
  <c r="AM77" i="4"/>
  <c r="D74" i="4"/>
  <c r="E71" i="4"/>
  <c r="E61" i="4"/>
  <c r="E59" i="4"/>
  <c r="E55" i="4"/>
  <c r="E56" i="4" s="1"/>
  <c r="E45" i="4"/>
  <c r="E43" i="4"/>
  <c r="E39" i="4"/>
  <c r="E29" i="4"/>
  <c r="E30" i="4" s="1"/>
  <c r="E27" i="4"/>
  <c r="E23" i="4"/>
  <c r="E21" i="4"/>
  <c r="BC19" i="4"/>
  <c r="E17" i="4"/>
  <c r="BC16" i="4"/>
  <c r="E15" i="4"/>
  <c r="E16" i="4" s="1"/>
  <c r="BF12" i="4"/>
  <c r="BF13" i="4" s="1"/>
  <c r="BF14" i="4" s="1"/>
  <c r="BF15" i="4" s="1"/>
  <c r="BF16" i="4" s="1"/>
  <c r="BF17" i="4" s="1"/>
  <c r="BF18" i="4" s="1"/>
  <c r="BF19" i="4" s="1"/>
  <c r="BF20" i="4" s="1"/>
  <c r="BF21" i="4" s="1"/>
  <c r="BF22" i="4" s="1"/>
  <c r="BF23" i="4" s="1"/>
  <c r="BF24" i="4" s="1"/>
  <c r="BF25" i="4" s="1"/>
  <c r="BF26" i="4" s="1"/>
  <c r="BF27" i="4" s="1"/>
  <c r="BF28" i="4" s="1"/>
  <c r="D12" i="4"/>
  <c r="BC11" i="4"/>
  <c r="AE10" i="4"/>
  <c r="AD10" i="4"/>
  <c r="Y10" i="4"/>
  <c r="W10" i="4"/>
  <c r="V10" i="4"/>
  <c r="Q10" i="4"/>
  <c r="O10" i="4"/>
  <c r="N10" i="4"/>
  <c r="I10" i="4"/>
  <c r="G10" i="4"/>
  <c r="F10" i="4"/>
  <c r="E81" i="4"/>
  <c r="E82" i="4" s="1"/>
  <c r="AC10" i="4"/>
  <c r="T2" i="4"/>
  <c r="A2" i="4"/>
  <c r="AM77" i="3"/>
  <c r="D74" i="3"/>
  <c r="E57" i="3"/>
  <c r="E33" i="3"/>
  <c r="BC19" i="3"/>
  <c r="E17" i="3"/>
  <c r="BC16" i="3"/>
  <c r="E15" i="3"/>
  <c r="E16" i="3" s="1"/>
  <c r="BF12" i="3"/>
  <c r="BF13" i="3" s="1"/>
  <c r="BF14" i="3" s="1"/>
  <c r="BF15" i="3" s="1"/>
  <c r="BF16" i="3" s="1"/>
  <c r="BF17" i="3" s="1"/>
  <c r="BF18" i="3" s="1"/>
  <c r="BF19" i="3" s="1"/>
  <c r="BF20" i="3" s="1"/>
  <c r="BF21" i="3" s="1"/>
  <c r="BF22" i="3" s="1"/>
  <c r="BF23" i="3" s="1"/>
  <c r="BF24" i="3" s="1"/>
  <c r="BF25" i="3" s="1"/>
  <c r="BF26" i="3" s="1"/>
  <c r="BF27" i="3" s="1"/>
  <c r="BF28" i="3" s="1"/>
  <c r="D12" i="3"/>
  <c r="BC11" i="3"/>
  <c r="E11" i="3"/>
  <c r="AE10" i="3"/>
  <c r="AD10" i="3"/>
  <c r="AC10" i="3"/>
  <c r="Y10" i="3"/>
  <c r="W10" i="3"/>
  <c r="V10" i="3"/>
  <c r="U10" i="3"/>
  <c r="Q10" i="3"/>
  <c r="O10" i="3"/>
  <c r="N10" i="3"/>
  <c r="M10" i="3"/>
  <c r="I10" i="3"/>
  <c r="G10" i="3"/>
  <c r="F10" i="3"/>
  <c r="E35" i="3"/>
  <c r="AB10" i="3"/>
  <c r="T2" i="3"/>
  <c r="A2" i="3"/>
  <c r="E79" i="2"/>
  <c r="E80" i="2" s="1"/>
  <c r="AM77" i="2"/>
  <c r="E75" i="2"/>
  <c r="E76" i="2" s="1"/>
  <c r="D74" i="2"/>
  <c r="E67" i="2"/>
  <c r="E59" i="2"/>
  <c r="E56" i="2"/>
  <c r="E55" i="2"/>
  <c r="E43" i="2"/>
  <c r="E40" i="2"/>
  <c r="E39" i="2"/>
  <c r="BC19" i="2"/>
  <c r="E19" i="2"/>
  <c r="E17" i="2"/>
  <c r="BC16" i="2"/>
  <c r="BF13" i="2"/>
  <c r="BF14" i="2" s="1"/>
  <c r="BF15" i="2" s="1"/>
  <c r="BF16" i="2" s="1"/>
  <c r="BF17" i="2" s="1"/>
  <c r="BF18" i="2" s="1"/>
  <c r="BF19" i="2" s="1"/>
  <c r="BF20" i="2" s="1"/>
  <c r="BF21" i="2" s="1"/>
  <c r="BF22" i="2" s="1"/>
  <c r="BF23" i="2" s="1"/>
  <c r="BF24" i="2" s="1"/>
  <c r="BF25" i="2" s="1"/>
  <c r="BF26" i="2" s="1"/>
  <c r="BF27" i="2" s="1"/>
  <c r="BF28" i="2" s="1"/>
  <c r="E13" i="2"/>
  <c r="E14" i="2" s="1"/>
  <c r="BF12" i="2"/>
  <c r="D12" i="2"/>
  <c r="BC11" i="2"/>
  <c r="AF10" i="2"/>
  <c r="AA10" i="2"/>
  <c r="Y10" i="2"/>
  <c r="X10" i="2"/>
  <c r="V10" i="2"/>
  <c r="S10" i="2"/>
  <c r="Q10" i="2"/>
  <c r="P10" i="2"/>
  <c r="N10" i="2"/>
  <c r="K10" i="2"/>
  <c r="I10" i="2"/>
  <c r="H10" i="2"/>
  <c r="F10" i="2"/>
  <c r="E81" i="2"/>
  <c r="E82" i="2" s="1"/>
  <c r="D5" i="2"/>
  <c r="AE10" i="2"/>
  <c r="T2" i="2"/>
  <c r="A2" i="2"/>
  <c r="AM77" i="1"/>
  <c r="D74" i="1"/>
  <c r="E73" i="1"/>
  <c r="E59" i="1"/>
  <c r="E55" i="1"/>
  <c r="E56" i="1" s="1"/>
  <c r="E51" i="1"/>
  <c r="E47" i="1"/>
  <c r="E48" i="1" s="1"/>
  <c r="E43" i="1"/>
  <c r="E39" i="1"/>
  <c r="E35" i="1"/>
  <c r="E31" i="1"/>
  <c r="E32" i="1" s="1"/>
  <c r="E27" i="1"/>
  <c r="E23" i="1"/>
  <c r="E21" i="1"/>
  <c r="E22" i="1" s="1"/>
  <c r="BC19" i="1"/>
  <c r="E17" i="1"/>
  <c r="BC16" i="1"/>
  <c r="E15" i="1"/>
  <c r="E16" i="1" s="1"/>
  <c r="BF12" i="1"/>
  <c r="BF13" i="1" s="1"/>
  <c r="BF14" i="1" s="1"/>
  <c r="BF15" i="1" s="1"/>
  <c r="BF16" i="1" s="1"/>
  <c r="BF17" i="1" s="1"/>
  <c r="BF18" i="1" s="1"/>
  <c r="BF19" i="1" s="1"/>
  <c r="BF20" i="1" s="1"/>
  <c r="BF21" i="1" s="1"/>
  <c r="BF22" i="1" s="1"/>
  <c r="BF23" i="1" s="1"/>
  <c r="BF24" i="1" s="1"/>
  <c r="BF25" i="1" s="1"/>
  <c r="BF26" i="1" s="1"/>
  <c r="BF27" i="1" s="1"/>
  <c r="BF28" i="1" s="1"/>
  <c r="E12" i="1"/>
  <c r="D12" i="1"/>
  <c r="BC11" i="1"/>
  <c r="E11" i="1"/>
  <c r="AE10" i="1"/>
  <c r="AD10" i="1"/>
  <c r="AC10" i="1"/>
  <c r="AA10" i="1"/>
  <c r="Y10" i="1"/>
  <c r="W10" i="1"/>
  <c r="V10" i="1"/>
  <c r="U10" i="1"/>
  <c r="S10" i="1"/>
  <c r="Q10" i="1"/>
  <c r="O10" i="1"/>
  <c r="N10" i="1"/>
  <c r="M10" i="1"/>
  <c r="K10" i="1"/>
  <c r="I10" i="1"/>
  <c r="G10" i="1"/>
  <c r="F10" i="1"/>
  <c r="AM8" i="1"/>
  <c r="D5" i="1"/>
  <c r="Z10" i="1"/>
  <c r="T2" i="1"/>
  <c r="A2" i="1"/>
  <c r="E75" i="1" l="1"/>
  <c r="E76" i="1" s="1"/>
  <c r="E79" i="1"/>
  <c r="E80" i="1" s="1"/>
  <c r="E65" i="1"/>
  <c r="E66" i="1" s="1"/>
  <c r="E71" i="1"/>
  <c r="E81" i="1"/>
  <c r="E82" i="1" s="1"/>
  <c r="E67" i="1"/>
  <c r="L10" i="1"/>
  <c r="T10" i="1"/>
  <c r="AB10" i="1"/>
  <c r="E36" i="1"/>
  <c r="E41" i="1"/>
  <c r="E52" i="1"/>
  <c r="E57" i="1"/>
  <c r="E63" i="1"/>
  <c r="E74" i="1"/>
  <c r="E29" i="1"/>
  <c r="E30" i="1" s="1"/>
  <c r="E40" i="1"/>
  <c r="E45" i="1"/>
  <c r="E61" i="1"/>
  <c r="E28" i="1"/>
  <c r="E60" i="2"/>
  <c r="H10" i="1"/>
  <c r="P10" i="1"/>
  <c r="X10" i="1"/>
  <c r="AF10" i="1"/>
  <c r="E19" i="1"/>
  <c r="E25" i="1"/>
  <c r="E33" i="1"/>
  <c r="E44" i="1"/>
  <c r="E49" i="1"/>
  <c r="E50" i="1" s="1"/>
  <c r="E18" i="1"/>
  <c r="E24" i="1"/>
  <c r="E60" i="1"/>
  <c r="E44" i="2"/>
  <c r="J10" i="1"/>
  <c r="R10" i="1"/>
  <c r="E13" i="1"/>
  <c r="E37" i="1"/>
  <c r="E53" i="1"/>
  <c r="E18" i="2"/>
  <c r="E69" i="2"/>
  <c r="E68" i="2"/>
  <c r="E20" i="2"/>
  <c r="E37" i="2"/>
  <c r="E53" i="2"/>
  <c r="E71" i="2"/>
  <c r="J10" i="2"/>
  <c r="R10" i="2"/>
  <c r="Z10" i="2"/>
  <c r="E11" i="2"/>
  <c r="E25" i="2"/>
  <c r="E33" i="2"/>
  <c r="E49" i="2"/>
  <c r="E50" i="2" s="1"/>
  <c r="E65" i="2"/>
  <c r="E66" i="2" s="1"/>
  <c r="E36" i="3"/>
  <c r="L10" i="2"/>
  <c r="T10" i="2"/>
  <c r="AB10" i="2"/>
  <c r="E29" i="2"/>
  <c r="E30" i="2" s="1"/>
  <c r="E45" i="2"/>
  <c r="E61" i="2"/>
  <c r="E58" i="3"/>
  <c r="M10" i="2"/>
  <c r="U10" i="2"/>
  <c r="AC10" i="2"/>
  <c r="E15" i="2"/>
  <c r="E16" i="2" s="1"/>
  <c r="E23" i="2"/>
  <c r="E35" i="2"/>
  <c r="E51" i="2"/>
  <c r="AD10" i="2"/>
  <c r="E41" i="2"/>
  <c r="E57" i="2"/>
  <c r="E73" i="2"/>
  <c r="G10" i="2"/>
  <c r="O10" i="2"/>
  <c r="W10" i="2"/>
  <c r="E21" i="2"/>
  <c r="E27" i="2"/>
  <c r="E31" i="2"/>
  <c r="E47" i="2"/>
  <c r="E63" i="2"/>
  <c r="E25" i="3"/>
  <c r="E41" i="3"/>
  <c r="H10" i="3"/>
  <c r="P10" i="3"/>
  <c r="X10" i="3"/>
  <c r="AF10" i="3"/>
  <c r="E19" i="3"/>
  <c r="E34" i="3"/>
  <c r="E18" i="3"/>
  <c r="E21" i="3"/>
  <c r="E23" i="3"/>
  <c r="E27" i="3"/>
  <c r="E49" i="3"/>
  <c r="E50" i="3" s="1"/>
  <c r="J10" i="3"/>
  <c r="R10" i="3"/>
  <c r="Z10" i="3"/>
  <c r="E13" i="3"/>
  <c r="D5" i="3"/>
  <c r="K10" i="3"/>
  <c r="S10" i="3"/>
  <c r="AA10" i="3"/>
  <c r="E12" i="3"/>
  <c r="E79" i="3"/>
  <c r="E80" i="3" s="1"/>
  <c r="E65" i="3"/>
  <c r="E66" i="3" s="1"/>
  <c r="E71" i="3"/>
  <c r="E81" i="3"/>
  <c r="E82" i="3" s="1"/>
  <c r="E73" i="3"/>
  <c r="E75" i="3"/>
  <c r="E76" i="3" s="1"/>
  <c r="E61" i="3"/>
  <c r="E51" i="3"/>
  <c r="E47" i="3"/>
  <c r="E31" i="3"/>
  <c r="E63" i="3"/>
  <c r="E53" i="3"/>
  <c r="E37" i="3"/>
  <c r="E59" i="3"/>
  <c r="E43" i="3"/>
  <c r="E55" i="3"/>
  <c r="E56" i="3" s="1"/>
  <c r="E39" i="3"/>
  <c r="E67" i="3"/>
  <c r="E45" i="3"/>
  <c r="E29" i="3"/>
  <c r="E30" i="3" s="1"/>
  <c r="L10" i="3"/>
  <c r="T10" i="3"/>
  <c r="E60" i="4"/>
  <c r="E22" i="4"/>
  <c r="E44" i="4"/>
  <c r="E72" i="4"/>
  <c r="N7" i="5"/>
  <c r="E18" i="4"/>
  <c r="E28" i="4"/>
  <c r="E24" i="4"/>
  <c r="E40" i="4"/>
  <c r="E62" i="4"/>
  <c r="AZ7" i="5"/>
  <c r="E46" i="4"/>
  <c r="H10" i="4"/>
  <c r="P10" i="4"/>
  <c r="X10" i="4"/>
  <c r="AF10" i="4"/>
  <c r="E19" i="4"/>
  <c r="E25" i="4"/>
  <c r="E33" i="4"/>
  <c r="E49" i="4"/>
  <c r="E50" i="4" s="1"/>
  <c r="E65" i="4"/>
  <c r="E66" i="4" s="1"/>
  <c r="E79" i="4"/>
  <c r="E80" i="4" s="1"/>
  <c r="AQ74" i="5"/>
  <c r="AQ75" i="5" s="1"/>
  <c r="E80" i="5"/>
  <c r="E81" i="5" s="1"/>
  <c r="AQ76" i="5"/>
  <c r="AQ77" i="5" s="1"/>
  <c r="E64" i="5"/>
  <c r="AQ62" i="5"/>
  <c r="AQ63" i="5" s="1"/>
  <c r="E72" i="5"/>
  <c r="AQ68" i="5"/>
  <c r="AQ69" i="5" s="1"/>
  <c r="E60" i="5"/>
  <c r="AQ82" i="5"/>
  <c r="AQ83" i="5" s="1"/>
  <c r="AQ66" i="5"/>
  <c r="AQ67" i="5" s="1"/>
  <c r="E58" i="5"/>
  <c r="AQ56" i="5"/>
  <c r="AQ57" i="5" s="1"/>
  <c r="AQ44" i="5"/>
  <c r="AQ45" i="5" s="1"/>
  <c r="AQ64" i="5"/>
  <c r="AQ65" i="5" s="1"/>
  <c r="E82" i="5"/>
  <c r="E83" i="5" s="1"/>
  <c r="AQ72" i="5"/>
  <c r="AQ73" i="5" s="1"/>
  <c r="E54" i="5"/>
  <c r="AQ52" i="5"/>
  <c r="AQ53" i="5" s="1"/>
  <c r="E42" i="5"/>
  <c r="AQ40" i="5"/>
  <c r="AQ41" i="5" s="1"/>
  <c r="E76" i="5"/>
  <c r="E77" i="5" s="1"/>
  <c r="E62" i="5"/>
  <c r="AQ58" i="5"/>
  <c r="AQ59" i="5" s="1"/>
  <c r="E68" i="5"/>
  <c r="E50" i="5"/>
  <c r="E51" i="5" s="1"/>
  <c r="AQ48" i="5"/>
  <c r="AQ49" i="5" s="1"/>
  <c r="E74" i="5"/>
  <c r="E46" i="5"/>
  <c r="AQ54" i="5"/>
  <c r="AQ55" i="5" s="1"/>
  <c r="AQ50" i="5"/>
  <c r="AQ51" i="5" s="1"/>
  <c r="AQ46" i="5"/>
  <c r="AQ47" i="5" s="1"/>
  <c r="E24" i="5"/>
  <c r="AQ20" i="5"/>
  <c r="AQ21" i="5" s="1"/>
  <c r="D5" i="5"/>
  <c r="AQ42" i="5"/>
  <c r="AQ43" i="5" s="1"/>
  <c r="AQ38" i="5"/>
  <c r="AQ39" i="5" s="1"/>
  <c r="E30" i="5"/>
  <c r="E31" i="5" s="1"/>
  <c r="AQ28" i="5"/>
  <c r="AQ29" i="5" s="1"/>
  <c r="AQ22" i="5"/>
  <c r="AQ23" i="5" s="1"/>
  <c r="E66" i="5"/>
  <c r="E67" i="5" s="1"/>
  <c r="E56" i="5"/>
  <c r="E57" i="5" s="1"/>
  <c r="E36" i="5"/>
  <c r="AQ34" i="5"/>
  <c r="AQ35" i="5" s="1"/>
  <c r="E14" i="5"/>
  <c r="AQ80" i="5"/>
  <c r="AQ81" i="5" s="1"/>
  <c r="E52" i="5"/>
  <c r="E48" i="5"/>
  <c r="E26" i="5"/>
  <c r="AQ24" i="5"/>
  <c r="AQ25" i="5" s="1"/>
  <c r="E16" i="5"/>
  <c r="E17" i="5" s="1"/>
  <c r="E44" i="5"/>
  <c r="E40" i="5"/>
  <c r="E32" i="5"/>
  <c r="AQ30" i="5"/>
  <c r="AQ31" i="5" s="1"/>
  <c r="E18" i="5"/>
  <c r="E28" i="5"/>
  <c r="AQ26" i="5"/>
  <c r="AQ27" i="5" s="1"/>
  <c r="E22" i="5"/>
  <c r="AQ16" i="5"/>
  <c r="AQ17" i="5" s="1"/>
  <c r="E34" i="5"/>
  <c r="E21" i="6"/>
  <c r="J10" i="4"/>
  <c r="R10" i="4"/>
  <c r="Z10" i="4"/>
  <c r="E11" i="4"/>
  <c r="E13" i="4"/>
  <c r="E37" i="4"/>
  <c r="E53" i="4"/>
  <c r="E75" i="4"/>
  <c r="E76" i="4" s="1"/>
  <c r="E12" i="5"/>
  <c r="E20" i="5"/>
  <c r="AQ32" i="5"/>
  <c r="AQ33" i="5" s="1"/>
  <c r="D5" i="4"/>
  <c r="K10" i="4"/>
  <c r="S10" i="4"/>
  <c r="AA10" i="4"/>
  <c r="E31" i="4"/>
  <c r="E47" i="4"/>
  <c r="E63" i="4"/>
  <c r="BE5" i="5"/>
  <c r="AQ18" i="5"/>
  <c r="AQ19" i="5" s="1"/>
  <c r="E38" i="5"/>
  <c r="L10" i="4"/>
  <c r="T10" i="4"/>
  <c r="AB10" i="4"/>
  <c r="E41" i="4"/>
  <c r="E57" i="4"/>
  <c r="E73" i="4"/>
  <c r="M10" i="4"/>
  <c r="U10" i="4"/>
  <c r="E35" i="4"/>
  <c r="E51" i="4"/>
  <c r="E67" i="4"/>
  <c r="AQ14" i="5"/>
  <c r="AQ15" i="5" s="1"/>
  <c r="AQ36" i="5"/>
  <c r="AQ37" i="5" s="1"/>
  <c r="AW20" i="6"/>
  <c r="E80" i="6"/>
  <c r="E81" i="6" s="1"/>
  <c r="AQ76" i="6"/>
  <c r="AQ77" i="6" s="1"/>
  <c r="E72" i="6"/>
  <c r="AQ68" i="6"/>
  <c r="AQ69" i="6" s="1"/>
  <c r="E66" i="6"/>
  <c r="E67" i="6" s="1"/>
  <c r="AQ64" i="6"/>
  <c r="AQ65" i="6" s="1"/>
  <c r="E82" i="6"/>
  <c r="E83" i="6" s="1"/>
  <c r="AQ80" i="6"/>
  <c r="AQ81" i="6" s="1"/>
  <c r="AQ82" i="6"/>
  <c r="AQ83" i="6" s="1"/>
  <c r="E62" i="6"/>
  <c r="AQ60" i="6"/>
  <c r="AQ61" i="6" s="1"/>
  <c r="E76" i="6"/>
  <c r="E77" i="6" s="1"/>
  <c r="E68" i="6"/>
  <c r="E58" i="6"/>
  <c r="AQ56" i="6"/>
  <c r="AQ57" i="6" s="1"/>
  <c r="E74" i="6"/>
  <c r="E64" i="6"/>
  <c r="AQ62" i="6"/>
  <c r="AQ63" i="6" s="1"/>
  <c r="AQ66" i="6"/>
  <c r="AQ67" i="6" s="1"/>
  <c r="E60" i="6"/>
  <c r="AQ58" i="6"/>
  <c r="AQ59" i="6" s="1"/>
  <c r="AQ74" i="6"/>
  <c r="AQ75" i="6" s="1"/>
  <c r="E46" i="6"/>
  <c r="E52" i="6"/>
  <c r="AQ50" i="6"/>
  <c r="AQ51" i="6" s="1"/>
  <c r="AQ44" i="6"/>
  <c r="AQ45" i="6" s="1"/>
  <c r="E56" i="6"/>
  <c r="E57" i="6" s="1"/>
  <c r="E48" i="6"/>
  <c r="AQ46" i="6"/>
  <c r="AQ47" i="6" s="1"/>
  <c r="AQ72" i="6"/>
  <c r="AQ73" i="6" s="1"/>
  <c r="E54" i="6"/>
  <c r="AQ52" i="6"/>
  <c r="AQ53" i="6" s="1"/>
  <c r="E50" i="6"/>
  <c r="E51" i="6" s="1"/>
  <c r="AQ48" i="6"/>
  <c r="AQ49" i="6" s="1"/>
  <c r="AQ54" i="6"/>
  <c r="AQ55" i="6" s="1"/>
  <c r="E36" i="6"/>
  <c r="AQ34" i="6"/>
  <c r="AQ35" i="6" s="1"/>
  <c r="E44" i="6"/>
  <c r="AQ42" i="6"/>
  <c r="AQ43" i="6" s="1"/>
  <c r="AQ40" i="6"/>
  <c r="AQ41" i="6" s="1"/>
  <c r="E32" i="6"/>
  <c r="AQ30" i="6"/>
  <c r="AQ31" i="6" s="1"/>
  <c r="E38" i="6"/>
  <c r="AQ36" i="6"/>
  <c r="AQ37" i="6" s="1"/>
  <c r="E34" i="6"/>
  <c r="AQ32" i="6"/>
  <c r="AQ33" i="6" s="1"/>
  <c r="E42" i="6"/>
  <c r="E40" i="6"/>
  <c r="AQ38" i="6"/>
  <c r="AQ39" i="6" s="1"/>
  <c r="E26" i="6"/>
  <c r="AQ24" i="6"/>
  <c r="AQ25" i="6" s="1"/>
  <c r="E18" i="6"/>
  <c r="E30" i="6"/>
  <c r="E31" i="6" s="1"/>
  <c r="AQ28" i="6"/>
  <c r="AQ29" i="6" s="1"/>
  <c r="E24" i="6"/>
  <c r="AQ20" i="6"/>
  <c r="AQ21" i="6" s="1"/>
  <c r="D5" i="6"/>
  <c r="AQ18" i="6"/>
  <c r="AQ19" i="6" s="1"/>
  <c r="E14" i="6"/>
  <c r="AQ26" i="6"/>
  <c r="AQ27" i="6" s="1"/>
  <c r="E12" i="6"/>
  <c r="E28" i="6"/>
  <c r="E22" i="6"/>
  <c r="AQ16" i="6"/>
  <c r="AQ17" i="6" s="1"/>
  <c r="AQ14" i="6"/>
  <c r="AQ15" i="6" s="1"/>
  <c r="AQ22" i="6"/>
  <c r="AQ23" i="6" s="1"/>
  <c r="E16" i="6"/>
  <c r="E17" i="6" s="1"/>
  <c r="AQ12" i="6"/>
  <c r="AQ13" i="6" s="1"/>
  <c r="AX7" i="6"/>
  <c r="J7" i="6"/>
  <c r="H80" i="6" l="1"/>
  <c r="H66" i="6"/>
  <c r="F50" i="5"/>
  <c r="E74" i="4"/>
  <c r="AA69" i="4"/>
  <c r="E21" i="5"/>
  <c r="E54" i="4"/>
  <c r="E45" i="5"/>
  <c r="E75" i="5"/>
  <c r="E43" i="5"/>
  <c r="E59" i="5"/>
  <c r="AY74" i="5"/>
  <c r="AY44" i="5"/>
  <c r="L69" i="4"/>
  <c r="AD69" i="4"/>
  <c r="AG69" i="4"/>
  <c r="E68" i="3"/>
  <c r="E69" i="3"/>
  <c r="E32" i="3"/>
  <c r="E24" i="3"/>
  <c r="E74" i="2"/>
  <c r="E34" i="2"/>
  <c r="E14" i="1"/>
  <c r="Z79" i="1"/>
  <c r="E46" i="1"/>
  <c r="AG79" i="1"/>
  <c r="E64" i="1"/>
  <c r="AE79" i="1"/>
  <c r="AD55" i="4"/>
  <c r="V55" i="4"/>
  <c r="N55" i="4"/>
  <c r="AC55" i="4"/>
  <c r="E58" i="4"/>
  <c r="S55" i="4"/>
  <c r="AG55" i="4"/>
  <c r="Y55" i="4"/>
  <c r="Q55" i="4"/>
  <c r="I55" i="4"/>
  <c r="W55" i="4"/>
  <c r="O55" i="4"/>
  <c r="AE55" i="4"/>
  <c r="H55" i="4"/>
  <c r="G55" i="4"/>
  <c r="E13" i="5"/>
  <c r="E38" i="4"/>
  <c r="E23" i="5"/>
  <c r="E37" i="5"/>
  <c r="BB7" i="5"/>
  <c r="O69" i="4"/>
  <c r="H69" i="4"/>
  <c r="J69" i="4"/>
  <c r="E40" i="3"/>
  <c r="E48" i="3"/>
  <c r="AH47" i="3"/>
  <c r="E22" i="3"/>
  <c r="E20" i="3"/>
  <c r="N15" i="3"/>
  <c r="S15" i="3"/>
  <c r="E64" i="2"/>
  <c r="AH63" i="2"/>
  <c r="E58" i="2"/>
  <c r="E26" i="2"/>
  <c r="E54" i="1"/>
  <c r="Z49" i="1"/>
  <c r="I49" i="1"/>
  <c r="X49" i="1"/>
  <c r="AD49" i="1"/>
  <c r="V49" i="1"/>
  <c r="AE49" i="1"/>
  <c r="R79" i="1"/>
  <c r="Y79" i="1"/>
  <c r="E42" i="1"/>
  <c r="W79" i="1"/>
  <c r="AE69" i="1"/>
  <c r="W69" i="1"/>
  <c r="O69" i="1"/>
  <c r="G69" i="1"/>
  <c r="AD69" i="1"/>
  <c r="V69" i="1"/>
  <c r="N69" i="1"/>
  <c r="AC69" i="1"/>
  <c r="U69" i="1"/>
  <c r="M69" i="1"/>
  <c r="AA69" i="1"/>
  <c r="S69" i="1"/>
  <c r="K69" i="1"/>
  <c r="AB69" i="1"/>
  <c r="L69" i="1"/>
  <c r="Z69" i="1"/>
  <c r="Y69" i="1"/>
  <c r="I69" i="1"/>
  <c r="X69" i="1"/>
  <c r="H69" i="1"/>
  <c r="E72" i="1"/>
  <c r="R69" i="1"/>
  <c r="AG69" i="1"/>
  <c r="Q69" i="1"/>
  <c r="AF69" i="1"/>
  <c r="AC65" i="4"/>
  <c r="E68" i="4"/>
  <c r="L65" i="4"/>
  <c r="AA65" i="4"/>
  <c r="S65" i="4"/>
  <c r="E69" i="4"/>
  <c r="J65" i="4"/>
  <c r="P65" i="4"/>
  <c r="H65" i="4"/>
  <c r="O65" i="4"/>
  <c r="AG65" i="4"/>
  <c r="N65" i="4"/>
  <c r="AE65" i="4"/>
  <c r="I65" i="4"/>
  <c r="AD65" i="4"/>
  <c r="G65" i="4"/>
  <c r="Y65" i="4"/>
  <c r="W65" i="4"/>
  <c r="V65" i="4"/>
  <c r="Q65" i="4"/>
  <c r="G20" i="6"/>
  <c r="AS20" i="6"/>
  <c r="E15" i="6"/>
  <c r="E39" i="6"/>
  <c r="E73" i="6"/>
  <c r="AC49" i="4"/>
  <c r="U49" i="4"/>
  <c r="M49" i="4"/>
  <c r="E52" i="4"/>
  <c r="AB49" i="4"/>
  <c r="T49" i="4"/>
  <c r="L49" i="4"/>
  <c r="AA49" i="4"/>
  <c r="S49" i="4"/>
  <c r="K49" i="4"/>
  <c r="Z49" i="4"/>
  <c r="R49" i="4"/>
  <c r="J49" i="4"/>
  <c r="AF49" i="4"/>
  <c r="X49" i="4"/>
  <c r="P49" i="4"/>
  <c r="H49" i="4"/>
  <c r="AG49" i="4"/>
  <c r="N49" i="4"/>
  <c r="AE49" i="4"/>
  <c r="I49" i="4"/>
  <c r="AD49" i="4"/>
  <c r="G49" i="4"/>
  <c r="Y49" i="4"/>
  <c r="W49" i="4"/>
  <c r="V49" i="4"/>
  <c r="Q49" i="4"/>
  <c r="O49" i="4"/>
  <c r="E42" i="4"/>
  <c r="AU36" i="5"/>
  <c r="AU22" i="5"/>
  <c r="E14" i="4"/>
  <c r="E55" i="5"/>
  <c r="E34" i="4"/>
  <c r="T69" i="4"/>
  <c r="P69" i="4"/>
  <c r="R69" i="4"/>
  <c r="AH59" i="4"/>
  <c r="O79" i="3"/>
  <c r="E52" i="3"/>
  <c r="E14" i="3"/>
  <c r="M79" i="3"/>
  <c r="I15" i="3"/>
  <c r="R15" i="3"/>
  <c r="AB15" i="3"/>
  <c r="Z15" i="3"/>
  <c r="E26" i="3"/>
  <c r="E48" i="2"/>
  <c r="E42" i="2"/>
  <c r="AA49" i="2"/>
  <c r="E52" i="2"/>
  <c r="AH57" i="3"/>
  <c r="E12" i="2"/>
  <c r="AM8" i="2" s="1"/>
  <c r="T65" i="2"/>
  <c r="R49" i="1"/>
  <c r="P49" i="1"/>
  <c r="AA79" i="1"/>
  <c r="W49" i="1"/>
  <c r="N49" i="1"/>
  <c r="Q79" i="1"/>
  <c r="O79" i="1"/>
  <c r="AR66" i="6"/>
  <c r="E23" i="6"/>
  <c r="E25" i="6"/>
  <c r="E43" i="6"/>
  <c r="E55" i="6"/>
  <c r="E47" i="6"/>
  <c r="F66" i="6"/>
  <c r="AZ7" i="6"/>
  <c r="E13" i="6"/>
  <c r="E35" i="6"/>
  <c r="E69" i="6"/>
  <c r="H16" i="6"/>
  <c r="AU72" i="6"/>
  <c r="AU54" i="6"/>
  <c r="AU26" i="6"/>
  <c r="AU24" i="6"/>
  <c r="AU20" i="6"/>
  <c r="E19" i="6"/>
  <c r="E37" i="6"/>
  <c r="E49" i="6"/>
  <c r="E61" i="6"/>
  <c r="H30" i="6"/>
  <c r="F30" i="5"/>
  <c r="AR16" i="6"/>
  <c r="E27" i="6"/>
  <c r="E63" i="6"/>
  <c r="E36" i="4"/>
  <c r="H66" i="5"/>
  <c r="E39" i="5"/>
  <c r="K74" i="5"/>
  <c r="K44" i="5"/>
  <c r="J51" i="5"/>
  <c r="K38" i="5"/>
  <c r="K20" i="5"/>
  <c r="K22" i="5"/>
  <c r="K42" i="5"/>
  <c r="K54" i="5"/>
  <c r="E29" i="5"/>
  <c r="E27" i="5"/>
  <c r="E25" i="5"/>
  <c r="E69" i="5"/>
  <c r="E61" i="5"/>
  <c r="E26" i="4"/>
  <c r="X69" i="4"/>
  <c r="Z69" i="4"/>
  <c r="AE15" i="4"/>
  <c r="AG15" i="4"/>
  <c r="G79" i="3"/>
  <c r="E44" i="3"/>
  <c r="E62" i="3"/>
  <c r="AM8" i="3"/>
  <c r="AF79" i="3"/>
  <c r="E32" i="2"/>
  <c r="E36" i="2"/>
  <c r="AH13" i="2"/>
  <c r="W15" i="2"/>
  <c r="E72" i="2"/>
  <c r="AA69" i="2"/>
  <c r="K69" i="2"/>
  <c r="Z69" i="2"/>
  <c r="R69" i="2"/>
  <c r="J69" i="2"/>
  <c r="Y69" i="2"/>
  <c r="Q69" i="2"/>
  <c r="I69" i="2"/>
  <c r="AE69" i="2"/>
  <c r="W69" i="2"/>
  <c r="O69" i="2"/>
  <c r="G69" i="2"/>
  <c r="T69" i="2"/>
  <c r="AF69" i="2"/>
  <c r="P69" i="2"/>
  <c r="AD69" i="2"/>
  <c r="N69" i="2"/>
  <c r="AC69" i="2"/>
  <c r="M69" i="2"/>
  <c r="X69" i="2"/>
  <c r="H69" i="2"/>
  <c r="U69" i="2"/>
  <c r="L69" i="2"/>
  <c r="F65" i="2"/>
  <c r="AB69" i="2"/>
  <c r="V69" i="2"/>
  <c r="E70" i="2"/>
  <c r="G65" i="2"/>
  <c r="AH17" i="2"/>
  <c r="J49" i="1"/>
  <c r="U79" i="1"/>
  <c r="AB15" i="2"/>
  <c r="H49" i="1"/>
  <c r="AH35" i="1"/>
  <c r="E20" i="1"/>
  <c r="AD15" i="1"/>
  <c r="V15" i="1"/>
  <c r="M15" i="1"/>
  <c r="AB15" i="1"/>
  <c r="AA15" i="1"/>
  <c r="S15" i="1"/>
  <c r="Z15" i="1"/>
  <c r="X15" i="1"/>
  <c r="P15" i="1"/>
  <c r="S79" i="1"/>
  <c r="O49" i="1"/>
  <c r="F49" i="1"/>
  <c r="AH43" i="1"/>
  <c r="I79" i="1"/>
  <c r="AH39" i="2"/>
  <c r="AH59" i="1"/>
  <c r="AH23" i="1"/>
  <c r="G79" i="1"/>
  <c r="AD79" i="1"/>
  <c r="AH48" i="1"/>
  <c r="H30" i="5"/>
  <c r="E64" i="4"/>
  <c r="AR56" i="5"/>
  <c r="AC20" i="6"/>
  <c r="E19" i="5"/>
  <c r="E49" i="5"/>
  <c r="Y15" i="4"/>
  <c r="Y81" i="4" s="1"/>
  <c r="Q15" i="4"/>
  <c r="Q81" i="4" s="1"/>
  <c r="I15" i="4"/>
  <c r="I81" i="4" s="1"/>
  <c r="H15" i="4"/>
  <c r="H81" i="4" s="1"/>
  <c r="W15" i="4"/>
  <c r="W81" i="4" s="1"/>
  <c r="O15" i="4"/>
  <c r="O81" i="4" s="1"/>
  <c r="G15" i="4"/>
  <c r="G81" i="4" s="1"/>
  <c r="E20" i="4"/>
  <c r="U69" i="4"/>
  <c r="AH45" i="4"/>
  <c r="AH23" i="4"/>
  <c r="AC69" i="4"/>
  <c r="AF69" i="4"/>
  <c r="K69" i="4"/>
  <c r="F15" i="4"/>
  <c r="AH43" i="4"/>
  <c r="E60" i="3"/>
  <c r="Y55" i="3"/>
  <c r="Q55" i="3"/>
  <c r="W55" i="3"/>
  <c r="AE55" i="3"/>
  <c r="V55" i="3"/>
  <c r="N55" i="3"/>
  <c r="AD55" i="3"/>
  <c r="U55" i="3"/>
  <c r="M55" i="3"/>
  <c r="K55" i="3"/>
  <c r="AD79" i="3"/>
  <c r="X79" i="3"/>
  <c r="E28" i="2"/>
  <c r="E24" i="2"/>
  <c r="AC55" i="3"/>
  <c r="X55" i="3"/>
  <c r="E54" i="2"/>
  <c r="J65" i="2"/>
  <c r="I65" i="2"/>
  <c r="V15" i="2"/>
  <c r="M79" i="1"/>
  <c r="G29" i="1"/>
  <c r="AD29" i="1"/>
  <c r="V29" i="1"/>
  <c r="N29" i="1"/>
  <c r="E34" i="1"/>
  <c r="AB29" i="1"/>
  <c r="T29" i="1"/>
  <c r="S29" i="1"/>
  <c r="K29" i="1"/>
  <c r="AG29" i="1"/>
  <c r="Y29" i="1"/>
  <c r="AE15" i="1"/>
  <c r="W15" i="1"/>
  <c r="E26" i="1"/>
  <c r="K15" i="1"/>
  <c r="K79" i="1"/>
  <c r="G49" i="1"/>
  <c r="AC49" i="1"/>
  <c r="AG15" i="1"/>
  <c r="AG55" i="1"/>
  <c r="H55" i="1"/>
  <c r="AE55" i="1"/>
  <c r="AC55" i="1"/>
  <c r="E58" i="1"/>
  <c r="AB79" i="1"/>
  <c r="AA49" i="1"/>
  <c r="V79" i="1"/>
  <c r="AR50" i="6"/>
  <c r="E33" i="6"/>
  <c r="E65" i="6"/>
  <c r="H56" i="6"/>
  <c r="H50" i="6"/>
  <c r="AV56" i="6"/>
  <c r="F16" i="6"/>
  <c r="F50" i="6"/>
  <c r="F56" i="6"/>
  <c r="L7" i="6"/>
  <c r="AR30" i="6"/>
  <c r="AR56" i="6"/>
  <c r="E41" i="6"/>
  <c r="E53" i="6"/>
  <c r="E75" i="6"/>
  <c r="I20" i="6"/>
  <c r="F66" i="5"/>
  <c r="E48" i="4"/>
  <c r="AR16" i="5"/>
  <c r="BQ20" i="6"/>
  <c r="E53" i="5"/>
  <c r="E63" i="5"/>
  <c r="E73" i="5"/>
  <c r="AH39" i="4"/>
  <c r="M69" i="4"/>
  <c r="M62" i="5"/>
  <c r="M60" i="5"/>
  <c r="M48" i="5"/>
  <c r="M74" i="5"/>
  <c r="L51" i="5"/>
  <c r="M42" i="5"/>
  <c r="L57" i="5"/>
  <c r="M24" i="5"/>
  <c r="M26" i="5"/>
  <c r="M38" i="5"/>
  <c r="L17" i="5"/>
  <c r="AE69" i="4"/>
  <c r="F69" i="4"/>
  <c r="I69" i="4"/>
  <c r="S69" i="4"/>
  <c r="AH27" i="4"/>
  <c r="N15" i="4"/>
  <c r="N81" i="4" s="1"/>
  <c r="P15" i="4"/>
  <c r="P81" i="4" s="1"/>
  <c r="AH17" i="4"/>
  <c r="L79" i="3"/>
  <c r="E38" i="3"/>
  <c r="E74" i="3"/>
  <c r="AH73" i="3"/>
  <c r="V79" i="3"/>
  <c r="P79" i="3"/>
  <c r="R79" i="3"/>
  <c r="E22" i="2"/>
  <c r="AC15" i="2"/>
  <c r="M15" i="2"/>
  <c r="AA15" i="2"/>
  <c r="AF15" i="2"/>
  <c r="X15" i="2"/>
  <c r="P15" i="2"/>
  <c r="H15" i="2"/>
  <c r="N15" i="2"/>
  <c r="AE15" i="2"/>
  <c r="Y15" i="2"/>
  <c r="G15" i="2"/>
  <c r="AG55" i="3"/>
  <c r="AF55" i="3"/>
  <c r="T55" i="3"/>
  <c r="AH19" i="2"/>
  <c r="E38" i="2"/>
  <c r="M65" i="2"/>
  <c r="U65" i="2"/>
  <c r="W65" i="2"/>
  <c r="Q65" i="2"/>
  <c r="Z15" i="2"/>
  <c r="AD15" i="2"/>
  <c r="U29" i="1"/>
  <c r="M29" i="1"/>
  <c r="E38" i="1"/>
  <c r="Z29" i="1"/>
  <c r="Q29" i="1"/>
  <c r="AH14" i="2"/>
  <c r="AG49" i="1"/>
  <c r="T15" i="1"/>
  <c r="AH59" i="2"/>
  <c r="E62" i="1"/>
  <c r="S15" i="2"/>
  <c r="U49" i="1"/>
  <c r="AE29" i="1"/>
  <c r="Y15" i="1"/>
  <c r="T79" i="1"/>
  <c r="N65" i="2"/>
  <c r="K15" i="2"/>
  <c r="S49" i="1"/>
  <c r="AC29" i="1"/>
  <c r="N79" i="1"/>
  <c r="H50" i="5"/>
  <c r="AE29" i="4"/>
  <c r="W29" i="4"/>
  <c r="O29" i="4"/>
  <c r="G29" i="4"/>
  <c r="AD29" i="4"/>
  <c r="V29" i="4"/>
  <c r="N29" i="4"/>
  <c r="AC29" i="4"/>
  <c r="U29" i="4"/>
  <c r="E32" i="4"/>
  <c r="AB29" i="4"/>
  <c r="T29" i="4"/>
  <c r="Z29" i="4"/>
  <c r="R29" i="4"/>
  <c r="Y29" i="4"/>
  <c r="X29" i="4"/>
  <c r="S29" i="4"/>
  <c r="Q29" i="4"/>
  <c r="P29" i="4"/>
  <c r="AG29" i="4"/>
  <c r="K29" i="4"/>
  <c r="AF29" i="4"/>
  <c r="I29" i="4"/>
  <c r="H29" i="4"/>
  <c r="E12" i="4"/>
  <c r="AR30" i="5"/>
  <c r="AR66" i="5"/>
  <c r="AI20" i="6"/>
  <c r="E33" i="5"/>
  <c r="AH61" i="4"/>
  <c r="S15" i="4"/>
  <c r="S81" i="4" s="1"/>
  <c r="P7" i="5"/>
  <c r="G69" i="4"/>
  <c r="N69" i="4"/>
  <c r="Q69" i="4"/>
  <c r="V15" i="4"/>
  <c r="V81" i="4" s="1"/>
  <c r="X15" i="4"/>
  <c r="X81" i="4" s="1"/>
  <c r="AC15" i="4"/>
  <c r="E54" i="3"/>
  <c r="N79" i="3"/>
  <c r="AC79" i="3"/>
  <c r="H79" i="3"/>
  <c r="J79" i="3"/>
  <c r="G55" i="3"/>
  <c r="J55" i="3"/>
  <c r="AB55" i="3"/>
  <c r="E62" i="2"/>
  <c r="AA65" i="2"/>
  <c r="K65" i="2"/>
  <c r="AE65" i="2"/>
  <c r="Y65" i="2"/>
  <c r="I15" i="2"/>
  <c r="N15" i="1"/>
  <c r="AH43" i="2"/>
  <c r="Y49" i="1"/>
  <c r="AC15" i="1"/>
  <c r="R29" i="1"/>
  <c r="I29" i="1"/>
  <c r="P29" i="1"/>
  <c r="AH73" i="1"/>
  <c r="AM73" i="1" s="1"/>
  <c r="M49" i="1"/>
  <c r="W29" i="1"/>
  <c r="Q15" i="1"/>
  <c r="P79" i="1"/>
  <c r="AB49" i="1"/>
  <c r="L79" i="1"/>
  <c r="AH40" i="2"/>
  <c r="K49" i="1"/>
  <c r="O15" i="1"/>
  <c r="F79" i="1"/>
  <c r="AH22" i="1"/>
  <c r="E29" i="6"/>
  <c r="E45" i="6"/>
  <c r="E59" i="6"/>
  <c r="AW72" i="5"/>
  <c r="AW54" i="5"/>
  <c r="AW38" i="5"/>
  <c r="AW46" i="5"/>
  <c r="AW36" i="5"/>
  <c r="AW26" i="5"/>
  <c r="AV51" i="5"/>
  <c r="AW28" i="5"/>
  <c r="AW22" i="5"/>
  <c r="E35" i="5"/>
  <c r="E41" i="5"/>
  <c r="E15" i="5"/>
  <c r="E47" i="5"/>
  <c r="E65" i="5"/>
  <c r="V69" i="4"/>
  <c r="Y69" i="4"/>
  <c r="AB69" i="4"/>
  <c r="AH21" i="4"/>
  <c r="AD15" i="4"/>
  <c r="AD81" i="4" s="1"/>
  <c r="AF15" i="4"/>
  <c r="AF81" i="4" s="1"/>
  <c r="W69" i="4"/>
  <c r="AH33" i="3"/>
  <c r="E46" i="3"/>
  <c r="E64" i="3"/>
  <c r="AD69" i="3"/>
  <c r="V69" i="3"/>
  <c r="N69" i="3"/>
  <c r="U69" i="3"/>
  <c r="M69" i="3"/>
  <c r="E72" i="3"/>
  <c r="AB69" i="3"/>
  <c r="T69" i="3"/>
  <c r="L69" i="3"/>
  <c r="Z69" i="3"/>
  <c r="R69" i="3"/>
  <c r="J69" i="3"/>
  <c r="AF69" i="3"/>
  <c r="P69" i="3"/>
  <c r="H69" i="3"/>
  <c r="AE69" i="3"/>
  <c r="I69" i="3"/>
  <c r="Y69" i="3"/>
  <c r="W69" i="3"/>
  <c r="S69" i="3"/>
  <c r="O69" i="3"/>
  <c r="AG69" i="3"/>
  <c r="K69" i="3"/>
  <c r="AA69" i="3"/>
  <c r="Q69" i="3"/>
  <c r="G69" i="3"/>
  <c r="F79" i="3"/>
  <c r="AH11" i="3"/>
  <c r="V15" i="3"/>
  <c r="U79" i="3"/>
  <c r="Q15" i="3"/>
  <c r="AF15" i="3"/>
  <c r="X15" i="3"/>
  <c r="T15" i="3"/>
  <c r="E28" i="3"/>
  <c r="W15" i="3"/>
  <c r="J15" i="3"/>
  <c r="U15" i="3"/>
  <c r="G15" i="3"/>
  <c r="AE15" i="3"/>
  <c r="AD15" i="3"/>
  <c r="AC15" i="3"/>
  <c r="O15" i="3"/>
  <c r="M15" i="3"/>
  <c r="E42" i="3"/>
  <c r="I55" i="3"/>
  <c r="O55" i="3"/>
  <c r="R55" i="3"/>
  <c r="E46" i="2"/>
  <c r="AH35" i="3"/>
  <c r="Y79" i="3"/>
  <c r="R65" i="2"/>
  <c r="V65" i="2"/>
  <c r="H65" i="2"/>
  <c r="T15" i="2"/>
  <c r="O15" i="2"/>
  <c r="Q15" i="2"/>
  <c r="F15" i="1"/>
  <c r="AH17" i="1"/>
  <c r="Q49" i="1"/>
  <c r="AA29" i="1"/>
  <c r="U15" i="1"/>
  <c r="AH39" i="1"/>
  <c r="J29" i="1"/>
  <c r="L15" i="1"/>
  <c r="AH47" i="1"/>
  <c r="H29" i="1"/>
  <c r="O29" i="1"/>
  <c r="I15" i="1"/>
  <c r="AH74" i="1"/>
  <c r="T49" i="1"/>
  <c r="AH27" i="1"/>
  <c r="AH21" i="1"/>
  <c r="AM21" i="1" s="1"/>
  <c r="AG65" i="1"/>
  <c r="Y65" i="1"/>
  <c r="Q65" i="1"/>
  <c r="I65" i="1"/>
  <c r="AF65" i="1"/>
  <c r="X65" i="1"/>
  <c r="H65" i="1"/>
  <c r="AE65" i="1"/>
  <c r="W65" i="1"/>
  <c r="O65" i="1"/>
  <c r="G65" i="1"/>
  <c r="AC65" i="1"/>
  <c r="U65" i="1"/>
  <c r="M65" i="1"/>
  <c r="V65" i="1"/>
  <c r="E68" i="1"/>
  <c r="T65" i="1"/>
  <c r="S65" i="1"/>
  <c r="E69" i="1"/>
  <c r="R65" i="1"/>
  <c r="AD65" i="1"/>
  <c r="N65" i="1"/>
  <c r="AB65" i="1"/>
  <c r="L65" i="1"/>
  <c r="AA65" i="1"/>
  <c r="K65" i="1"/>
  <c r="Z65" i="1"/>
  <c r="J65" i="1"/>
  <c r="G15" i="1"/>
  <c r="AE81" i="1" l="1"/>
  <c r="AE75" i="1"/>
  <c r="S81" i="1"/>
  <c r="H82" i="6"/>
  <c r="H76" i="6"/>
  <c r="AA81" i="1"/>
  <c r="V81" i="1"/>
  <c r="AM13" i="2"/>
  <c r="AR82" i="6"/>
  <c r="AR76" i="6"/>
  <c r="AM39" i="2"/>
  <c r="AB81" i="1"/>
  <c r="P81" i="1"/>
  <c r="M81" i="1"/>
  <c r="AM47" i="1"/>
  <c r="Z81" i="1"/>
  <c r="K81" i="1"/>
  <c r="W81" i="1"/>
  <c r="I34" i="5"/>
  <c r="AS34" i="5"/>
  <c r="G34" i="5"/>
  <c r="AV30" i="6"/>
  <c r="O72" i="5"/>
  <c r="N67" i="5"/>
  <c r="N51" i="5"/>
  <c r="O44" i="5"/>
  <c r="O62" i="5"/>
  <c r="O40" i="5"/>
  <c r="O26" i="5"/>
  <c r="O20" i="5"/>
  <c r="O34" i="5"/>
  <c r="O22" i="5"/>
  <c r="O24" i="5"/>
  <c r="E70" i="1"/>
  <c r="X69" i="3"/>
  <c r="BQ34" i="5"/>
  <c r="AW40" i="5"/>
  <c r="AV57" i="5"/>
  <c r="AS44" i="6"/>
  <c r="AW44" i="6"/>
  <c r="G44" i="6"/>
  <c r="F80" i="6"/>
  <c r="Q81" i="1"/>
  <c r="AH34" i="3"/>
  <c r="AM33" i="3" s="1"/>
  <c r="AB30" i="5"/>
  <c r="AG75" i="4"/>
  <c r="AG79" i="4"/>
  <c r="AA79" i="4"/>
  <c r="X79" i="4"/>
  <c r="L29" i="4"/>
  <c r="X79" i="1"/>
  <c r="AH21" i="2"/>
  <c r="M58" i="5"/>
  <c r="L56" i="5"/>
  <c r="M56" i="5" s="1"/>
  <c r="AS72" i="5"/>
  <c r="I72" i="5"/>
  <c r="G72" i="5"/>
  <c r="AB50" i="5"/>
  <c r="I64" i="6"/>
  <c r="G64" i="6"/>
  <c r="L55" i="1"/>
  <c r="N55" i="1"/>
  <c r="P55" i="1"/>
  <c r="P75" i="1" s="1"/>
  <c r="R55" i="1"/>
  <c r="AF79" i="1"/>
  <c r="AH25" i="1"/>
  <c r="AH23" i="2"/>
  <c r="AH51" i="1"/>
  <c r="AB16" i="1"/>
  <c r="J16" i="1"/>
  <c r="H16" i="1"/>
  <c r="O66" i="2"/>
  <c r="Z66" i="2"/>
  <c r="G29" i="2"/>
  <c r="G81" i="2" s="1"/>
  <c r="X29" i="2"/>
  <c r="X81" i="2" s="1"/>
  <c r="AB15" i="4"/>
  <c r="AB81" i="4" s="1"/>
  <c r="M15" i="4"/>
  <c r="AH26" i="4"/>
  <c r="G26" i="5"/>
  <c r="AS26" i="5"/>
  <c r="I26" i="5"/>
  <c r="AW60" i="6"/>
  <c r="G60" i="6"/>
  <c r="AS60" i="6"/>
  <c r="AU48" i="6"/>
  <c r="AT57" i="6"/>
  <c r="AU62" i="6"/>
  <c r="BP80" i="6"/>
  <c r="I46" i="6"/>
  <c r="T79" i="2"/>
  <c r="S79" i="2"/>
  <c r="W79" i="2"/>
  <c r="Q79" i="2"/>
  <c r="P49" i="2"/>
  <c r="AB49" i="2"/>
  <c r="G49" i="2"/>
  <c r="AH13" i="3"/>
  <c r="T49" i="3"/>
  <c r="W49" i="3"/>
  <c r="Z49" i="3"/>
  <c r="AF65" i="4"/>
  <c r="P69" i="1"/>
  <c r="AH41" i="1"/>
  <c r="H55" i="2"/>
  <c r="Y55" i="2"/>
  <c r="M55" i="2"/>
  <c r="AH19" i="3"/>
  <c r="AG15" i="3"/>
  <c r="F15" i="3"/>
  <c r="AH80" i="5"/>
  <c r="K55" i="4"/>
  <c r="U55" i="4"/>
  <c r="AA79" i="3"/>
  <c r="G29" i="3"/>
  <c r="G81" i="3" s="1"/>
  <c r="Y29" i="3"/>
  <c r="AF29" i="3"/>
  <c r="AF81" i="3" s="1"/>
  <c r="I65" i="3"/>
  <c r="AG65" i="3"/>
  <c r="AC65" i="3"/>
  <c r="V65" i="3"/>
  <c r="AH72" i="4"/>
  <c r="AY22" i="5"/>
  <c r="AX50" i="5"/>
  <c r="AY52" i="5"/>
  <c r="U15" i="4"/>
  <c r="U81" i="4" s="1"/>
  <c r="H56" i="5"/>
  <c r="AH58" i="3"/>
  <c r="AM57" i="3" s="1"/>
  <c r="AC64" i="5"/>
  <c r="I64" i="5"/>
  <c r="AS64" i="5"/>
  <c r="G64" i="5"/>
  <c r="AC14" i="5"/>
  <c r="AS14" i="5"/>
  <c r="I14" i="5"/>
  <c r="G14" i="5"/>
  <c r="AC34" i="5"/>
  <c r="AV31" i="5"/>
  <c r="AW64" i="5"/>
  <c r="AI44" i="6"/>
  <c r="AC81" i="1"/>
  <c r="N81" i="1"/>
  <c r="AH20" i="2"/>
  <c r="AH53" i="3"/>
  <c r="BP30" i="5"/>
  <c r="L79" i="4"/>
  <c r="M79" i="4"/>
  <c r="G75" i="4"/>
  <c r="G79" i="4"/>
  <c r="AF79" i="4"/>
  <c r="AH52" i="1"/>
  <c r="Y81" i="1"/>
  <c r="L80" i="5"/>
  <c r="M12" i="5"/>
  <c r="M18" i="5"/>
  <c r="L16" i="5"/>
  <c r="AH62" i="4"/>
  <c r="AS62" i="5"/>
  <c r="G62" i="5"/>
  <c r="I62" i="5"/>
  <c r="N7" i="6"/>
  <c r="AH30" i="6"/>
  <c r="T55" i="1"/>
  <c r="T75" i="1" s="1"/>
  <c r="V55" i="1"/>
  <c r="V75" i="1" s="1"/>
  <c r="X55" i="1"/>
  <c r="Z55" i="1"/>
  <c r="Z75" i="1" s="1"/>
  <c r="AG81" i="1"/>
  <c r="AH40" i="1"/>
  <c r="L55" i="3"/>
  <c r="AH68" i="2"/>
  <c r="I29" i="2"/>
  <c r="AF29" i="2"/>
  <c r="AF81" i="2" s="1"/>
  <c r="L29" i="2"/>
  <c r="R15" i="4"/>
  <c r="R81" i="4" s="1"/>
  <c r="AI26" i="5"/>
  <c r="J56" i="5"/>
  <c r="K58" i="5"/>
  <c r="K68" i="5"/>
  <c r="J66" i="5"/>
  <c r="BQ38" i="5"/>
  <c r="AS38" i="5"/>
  <c r="G38" i="5"/>
  <c r="I38" i="5"/>
  <c r="I60" i="6"/>
  <c r="AC26" i="6"/>
  <c r="I26" i="6"/>
  <c r="AW26" i="6"/>
  <c r="AS26" i="6"/>
  <c r="G26" i="6"/>
  <c r="AV66" i="6"/>
  <c r="AW68" i="6"/>
  <c r="AI60" i="6"/>
  <c r="AC36" i="6"/>
  <c r="AW36" i="6"/>
  <c r="G36" i="6"/>
  <c r="AS36" i="6"/>
  <c r="AU22" i="6"/>
  <c r="AU18" i="6"/>
  <c r="AT16" i="6"/>
  <c r="AT67" i="6"/>
  <c r="AH66" i="6"/>
  <c r="AI68" i="6"/>
  <c r="BQ12" i="6"/>
  <c r="V79" i="2"/>
  <c r="AA79" i="2"/>
  <c r="AE79" i="2"/>
  <c r="Y79" i="2"/>
  <c r="AH36" i="3"/>
  <c r="AM35" i="3" s="1"/>
  <c r="I49" i="2"/>
  <c r="X49" i="2"/>
  <c r="M49" i="2"/>
  <c r="O49" i="2"/>
  <c r="AG79" i="3"/>
  <c r="X49" i="3"/>
  <c r="AE49" i="3"/>
  <c r="K49" i="3"/>
  <c r="AT80" i="5"/>
  <c r="AR80" i="5"/>
  <c r="AU12" i="5"/>
  <c r="AU28" i="5"/>
  <c r="AD50" i="4"/>
  <c r="V50" i="4"/>
  <c r="N50" i="4"/>
  <c r="AC50" i="4"/>
  <c r="U50" i="4"/>
  <c r="M50" i="4"/>
  <c r="AB50" i="4"/>
  <c r="T50" i="4"/>
  <c r="L50" i="4"/>
  <c r="AA50" i="4"/>
  <c r="S50" i="4"/>
  <c r="K50" i="4"/>
  <c r="AG50" i="4"/>
  <c r="Y50" i="4"/>
  <c r="Q50" i="4"/>
  <c r="I50" i="4"/>
  <c r="X50" i="4"/>
  <c r="W50" i="4"/>
  <c r="R50" i="4"/>
  <c r="P50" i="4"/>
  <c r="O50" i="4"/>
  <c r="AF50" i="4"/>
  <c r="J50" i="4"/>
  <c r="AE50" i="4"/>
  <c r="H50" i="4"/>
  <c r="Z50" i="4"/>
  <c r="G50" i="4"/>
  <c r="T65" i="4"/>
  <c r="AH18" i="2"/>
  <c r="AM17" i="2" s="1"/>
  <c r="AH67" i="2"/>
  <c r="AM67" i="2" s="1"/>
  <c r="J55" i="2"/>
  <c r="K55" i="2"/>
  <c r="U55" i="2"/>
  <c r="X55" i="4"/>
  <c r="X75" i="4" s="1"/>
  <c r="P55" i="4"/>
  <c r="L49" i="1"/>
  <c r="AH13" i="1"/>
  <c r="Z55" i="3"/>
  <c r="S29" i="3"/>
  <c r="S81" i="3" s="1"/>
  <c r="N29" i="3"/>
  <c r="N75" i="3" s="1"/>
  <c r="L29" i="3"/>
  <c r="O65" i="3"/>
  <c r="J65" i="3"/>
  <c r="AD65" i="3"/>
  <c r="AA15" i="4"/>
  <c r="AY14" i="5"/>
  <c r="AY64" i="5"/>
  <c r="F65" i="1"/>
  <c r="AH67" i="1"/>
  <c r="G81" i="1"/>
  <c r="AH12" i="1"/>
  <c r="U81" i="1"/>
  <c r="AH41" i="3"/>
  <c r="AH63" i="3"/>
  <c r="G40" i="5"/>
  <c r="I40" i="5"/>
  <c r="AS40" i="5"/>
  <c r="AV80" i="5"/>
  <c r="AW12" i="5"/>
  <c r="AV56" i="5"/>
  <c r="AW56" i="5" s="1"/>
  <c r="AW58" i="5"/>
  <c r="AW74" i="5"/>
  <c r="I44" i="6"/>
  <c r="BQ44" i="6"/>
  <c r="O81" i="1"/>
  <c r="AH24" i="1"/>
  <c r="AM23" i="1" s="1"/>
  <c r="I81" i="2"/>
  <c r="AH28" i="4"/>
  <c r="AM27" i="4" s="1"/>
  <c r="AC32" i="5"/>
  <c r="Q75" i="4"/>
  <c r="Q79" i="4"/>
  <c r="U79" i="4"/>
  <c r="O75" i="4"/>
  <c r="O79" i="4"/>
  <c r="N75" i="1"/>
  <c r="AH61" i="1"/>
  <c r="T81" i="1"/>
  <c r="AH37" i="2"/>
  <c r="M22" i="5"/>
  <c r="M20" i="5"/>
  <c r="M34" i="5"/>
  <c r="M54" i="5"/>
  <c r="AC62" i="5"/>
  <c r="AC40" i="6"/>
  <c r="AS40" i="6"/>
  <c r="G40" i="6"/>
  <c r="AW40" i="6"/>
  <c r="I40" i="6"/>
  <c r="K60" i="6"/>
  <c r="K74" i="6"/>
  <c r="K62" i="6"/>
  <c r="K64" i="6"/>
  <c r="J57" i="6"/>
  <c r="J51" i="6"/>
  <c r="K48" i="6"/>
  <c r="K54" i="6"/>
  <c r="K40" i="6"/>
  <c r="K42" i="6"/>
  <c r="K36" i="6"/>
  <c r="K44" i="6"/>
  <c r="K38" i="6"/>
  <c r="K24" i="6"/>
  <c r="K20" i="6"/>
  <c r="K26" i="6"/>
  <c r="K14" i="6"/>
  <c r="K28" i="6"/>
  <c r="BP30" i="6"/>
  <c r="AB55" i="1"/>
  <c r="AB75" i="1" s="1"/>
  <c r="AD55" i="1"/>
  <c r="AD75" i="1" s="1"/>
  <c r="AF55" i="1"/>
  <c r="K55" i="1"/>
  <c r="K75" i="1" s="1"/>
  <c r="AC56" i="3"/>
  <c r="M56" i="3"/>
  <c r="X56" i="3"/>
  <c r="K56" i="3"/>
  <c r="J56" i="3"/>
  <c r="S56" i="3"/>
  <c r="H56" i="3"/>
  <c r="AA56" i="3"/>
  <c r="F56" i="3"/>
  <c r="O56" i="3"/>
  <c r="G56" i="3"/>
  <c r="Q16" i="4"/>
  <c r="I16" i="4"/>
  <c r="O16" i="4"/>
  <c r="G16" i="4"/>
  <c r="L16" i="4"/>
  <c r="K16" i="4"/>
  <c r="R16" i="4"/>
  <c r="M16" i="4"/>
  <c r="AH63" i="4"/>
  <c r="F29" i="2"/>
  <c r="AH31" i="2"/>
  <c r="J29" i="2"/>
  <c r="T29" i="2"/>
  <c r="T75" i="2" s="1"/>
  <c r="AH22" i="4"/>
  <c r="AM21" i="4" s="1"/>
  <c r="AC60" i="5"/>
  <c r="G60" i="5"/>
  <c r="I60" i="5"/>
  <c r="AS60" i="5"/>
  <c r="K36" i="5"/>
  <c r="K24" i="5"/>
  <c r="K60" i="5"/>
  <c r="K62" i="5"/>
  <c r="AV16" i="6"/>
  <c r="AB16" i="6"/>
  <c r="AT80" i="6"/>
  <c r="AR80" i="6"/>
  <c r="AU12" i="6"/>
  <c r="AU42" i="6"/>
  <c r="AU36" i="6"/>
  <c r="AT50" i="6"/>
  <c r="BP66" i="6"/>
  <c r="BQ68" i="6"/>
  <c r="AH80" i="6"/>
  <c r="AI12" i="6"/>
  <c r="F30" i="6"/>
  <c r="AC24" i="6"/>
  <c r="AS24" i="6"/>
  <c r="G24" i="6"/>
  <c r="F15" i="2"/>
  <c r="AB79" i="2"/>
  <c r="M79" i="2"/>
  <c r="J79" i="2"/>
  <c r="K49" i="2"/>
  <c r="AF49" i="2"/>
  <c r="U49" i="2"/>
  <c r="W49" i="2"/>
  <c r="AH47" i="2"/>
  <c r="AB49" i="3"/>
  <c r="AH51" i="3"/>
  <c r="F49" i="3"/>
  <c r="I49" i="3"/>
  <c r="S49" i="3"/>
  <c r="S16" i="4"/>
  <c r="T16" i="4"/>
  <c r="W16" i="4"/>
  <c r="Y16" i="4"/>
  <c r="AH46" i="4"/>
  <c r="AM45" i="4" s="1"/>
  <c r="AH13" i="4"/>
  <c r="AU20" i="5"/>
  <c r="AT31" i="5"/>
  <c r="AU44" i="5"/>
  <c r="AU68" i="5"/>
  <c r="AT66" i="5"/>
  <c r="AT56" i="5"/>
  <c r="AU58" i="5"/>
  <c r="AC72" i="6"/>
  <c r="I72" i="6"/>
  <c r="AS72" i="6"/>
  <c r="G72" i="6"/>
  <c r="AW72" i="6"/>
  <c r="AC14" i="6"/>
  <c r="I14" i="6"/>
  <c r="AS14" i="6"/>
  <c r="G14" i="6"/>
  <c r="R65" i="4"/>
  <c r="AB65" i="4"/>
  <c r="G55" i="2"/>
  <c r="S55" i="2"/>
  <c r="AC55" i="2"/>
  <c r="AH39" i="3"/>
  <c r="L15" i="4"/>
  <c r="L81" i="4" s="1"/>
  <c r="BQ36" i="5"/>
  <c r="AC36" i="5"/>
  <c r="I36" i="5"/>
  <c r="AS36" i="5"/>
  <c r="G36" i="5"/>
  <c r="AR50" i="5"/>
  <c r="R55" i="4"/>
  <c r="AA55" i="4"/>
  <c r="F55" i="4"/>
  <c r="AH57" i="4"/>
  <c r="AH44" i="1"/>
  <c r="AM43" i="1" s="1"/>
  <c r="AF49" i="1"/>
  <c r="AG29" i="3"/>
  <c r="AG75" i="3" s="1"/>
  <c r="Z29" i="3"/>
  <c r="Z81" i="3" s="1"/>
  <c r="T29" i="3"/>
  <c r="T81" i="3" s="1"/>
  <c r="U65" i="3"/>
  <c r="W65" i="3"/>
  <c r="L65" i="3"/>
  <c r="H65" i="3"/>
  <c r="AY36" i="5"/>
  <c r="AX30" i="5"/>
  <c r="AC44" i="5"/>
  <c r="BQ44" i="5"/>
  <c r="G44" i="5"/>
  <c r="I44" i="5"/>
  <c r="AS44" i="5"/>
  <c r="AB65" i="2"/>
  <c r="P65" i="1"/>
  <c r="AC69" i="3"/>
  <c r="AC46" i="5"/>
  <c r="G46" i="5"/>
  <c r="I46" i="5"/>
  <c r="AS46" i="5"/>
  <c r="BQ40" i="5"/>
  <c r="AW24" i="5"/>
  <c r="AW20" i="5"/>
  <c r="AV17" i="5"/>
  <c r="AV67" i="5"/>
  <c r="AV66" i="5"/>
  <c r="AW68" i="5"/>
  <c r="AW60" i="5"/>
  <c r="AC44" i="6"/>
  <c r="AH60" i="2"/>
  <c r="AM59" i="2" s="1"/>
  <c r="AI32" i="5"/>
  <c r="AH30" i="5"/>
  <c r="R79" i="4"/>
  <c r="R75" i="4"/>
  <c r="AC75" i="4"/>
  <c r="AC79" i="4"/>
  <c r="W75" i="4"/>
  <c r="W79" i="4"/>
  <c r="AA29" i="4"/>
  <c r="H15" i="3"/>
  <c r="M36" i="5"/>
  <c r="M72" i="5"/>
  <c r="M68" i="5"/>
  <c r="L66" i="5"/>
  <c r="AI62" i="5"/>
  <c r="AW74" i="6"/>
  <c r="AS74" i="6"/>
  <c r="AC74" i="6"/>
  <c r="G74" i="6"/>
  <c r="I74" i="6"/>
  <c r="AI40" i="6"/>
  <c r="AB30" i="6"/>
  <c r="AB56" i="1"/>
  <c r="T56" i="1"/>
  <c r="L56" i="1"/>
  <c r="AA56" i="1"/>
  <c r="S56" i="1"/>
  <c r="K56" i="1"/>
  <c r="Z56" i="1"/>
  <c r="R56" i="1"/>
  <c r="J56" i="1"/>
  <c r="AG56" i="1"/>
  <c r="Y56" i="1"/>
  <c r="Q56" i="1"/>
  <c r="I56" i="1"/>
  <c r="AF56" i="1"/>
  <c r="X56" i="1"/>
  <c r="P56" i="1"/>
  <c r="H56" i="1"/>
  <c r="AE56" i="1"/>
  <c r="W56" i="1"/>
  <c r="O56" i="1"/>
  <c r="G56" i="1"/>
  <c r="AD56" i="1"/>
  <c r="V56" i="1"/>
  <c r="N56" i="1"/>
  <c r="AC56" i="1"/>
  <c r="U56" i="1"/>
  <c r="M56" i="1"/>
  <c r="G55" i="1"/>
  <c r="I55" i="1"/>
  <c r="I75" i="1" s="1"/>
  <c r="S55" i="1"/>
  <c r="S75" i="1" s="1"/>
  <c r="J15" i="1"/>
  <c r="J81" i="1" s="1"/>
  <c r="AH53" i="2"/>
  <c r="AH19" i="4"/>
  <c r="AB16" i="5"/>
  <c r="R15" i="1"/>
  <c r="AA55" i="3"/>
  <c r="AH35" i="2"/>
  <c r="O29" i="2"/>
  <c r="N29" i="2"/>
  <c r="N81" i="2" s="1"/>
  <c r="R29" i="2"/>
  <c r="AB29" i="2"/>
  <c r="AB81" i="2" s="1"/>
  <c r="AH61" i="3"/>
  <c r="AH43" i="3"/>
  <c r="AI60" i="5"/>
  <c r="K14" i="5"/>
  <c r="K26" i="5"/>
  <c r="K28" i="5"/>
  <c r="K46" i="5"/>
  <c r="K64" i="5"/>
  <c r="F16" i="5"/>
  <c r="AV80" i="6"/>
  <c r="AW12" i="6"/>
  <c r="BP16" i="6"/>
  <c r="AU14" i="6"/>
  <c r="AU28" i="6"/>
  <c r="AU34" i="6"/>
  <c r="AU74" i="6"/>
  <c r="BB7" i="6"/>
  <c r="AC54" i="6"/>
  <c r="G54" i="6"/>
  <c r="AI24" i="6"/>
  <c r="AD79" i="2"/>
  <c r="U79" i="2"/>
  <c r="H79" i="2"/>
  <c r="R79" i="2"/>
  <c r="Q49" i="2"/>
  <c r="J49" i="2"/>
  <c r="AC49" i="2"/>
  <c r="AE49" i="2"/>
  <c r="I79" i="3"/>
  <c r="AH79" i="3" s="1"/>
  <c r="AB79" i="3"/>
  <c r="AF49" i="3"/>
  <c r="N49" i="3"/>
  <c r="Q49" i="3"/>
  <c r="AA49" i="3"/>
  <c r="U16" i="4"/>
  <c r="AB16" i="4"/>
  <c r="AE16" i="4"/>
  <c r="AG16" i="4"/>
  <c r="AU18" i="5"/>
  <c r="AT16" i="5"/>
  <c r="AU40" i="5"/>
  <c r="AU38" i="5"/>
  <c r="AH41" i="4"/>
  <c r="AI14" i="6"/>
  <c r="Z65" i="4"/>
  <c r="E70" i="4"/>
  <c r="J69" i="1"/>
  <c r="AH25" i="2"/>
  <c r="P55" i="2"/>
  <c r="O55" i="2"/>
  <c r="AA55" i="2"/>
  <c r="F55" i="2"/>
  <c r="AH57" i="2"/>
  <c r="S79" i="3"/>
  <c r="BD7" i="5"/>
  <c r="I22" i="5"/>
  <c r="AR76" i="5"/>
  <c r="Z55" i="4"/>
  <c r="L55" i="4"/>
  <c r="AA66" i="2"/>
  <c r="K66" i="2"/>
  <c r="I66" i="2"/>
  <c r="S66" i="2"/>
  <c r="V66" i="2"/>
  <c r="AD66" i="2"/>
  <c r="M66" i="2"/>
  <c r="H66" i="2"/>
  <c r="T66" i="2"/>
  <c r="AE66" i="2"/>
  <c r="W66" i="2"/>
  <c r="AD29" i="3"/>
  <c r="AD81" i="3" s="1"/>
  <c r="I29" i="3"/>
  <c r="I81" i="3" s="1"/>
  <c r="O29" i="3"/>
  <c r="O81" i="3" s="1"/>
  <c r="AB29" i="3"/>
  <c r="AB75" i="3" s="1"/>
  <c r="AA65" i="3"/>
  <c r="K65" i="3"/>
  <c r="T65" i="3"/>
  <c r="P65" i="3"/>
  <c r="AX80" i="5"/>
  <c r="AY20" i="5"/>
  <c r="AX56" i="5"/>
  <c r="AY58" i="5"/>
  <c r="F56" i="5"/>
  <c r="AC42" i="5"/>
  <c r="G42" i="5"/>
  <c r="I42" i="5"/>
  <c r="AS42" i="5"/>
  <c r="AI44" i="5"/>
  <c r="P70" i="4"/>
  <c r="H70" i="4"/>
  <c r="AE70" i="4"/>
  <c r="I70" i="4"/>
  <c r="K70" i="4"/>
  <c r="N70" i="4"/>
  <c r="Q70" i="4"/>
  <c r="S70" i="4"/>
  <c r="Y70" i="4"/>
  <c r="AA70" i="4"/>
  <c r="AC70" i="4"/>
  <c r="L70" i="4"/>
  <c r="F70" i="4"/>
  <c r="AV50" i="5"/>
  <c r="AW50" i="5" s="1"/>
  <c r="AW52" i="5"/>
  <c r="H79" i="1"/>
  <c r="AH79" i="1" s="1"/>
  <c r="AH44" i="2"/>
  <c r="AM43" i="2" s="1"/>
  <c r="O81" i="2"/>
  <c r="AH71" i="3"/>
  <c r="F69" i="3"/>
  <c r="AH69" i="3" s="1"/>
  <c r="AI46" i="5"/>
  <c r="AI40" i="5"/>
  <c r="AW62" i="5"/>
  <c r="AH56" i="6"/>
  <c r="L15" i="2"/>
  <c r="R7" i="5"/>
  <c r="Z79" i="4"/>
  <c r="T79" i="4"/>
  <c r="F79" i="4"/>
  <c r="AH11" i="4"/>
  <c r="AE75" i="4"/>
  <c r="AE79" i="4"/>
  <c r="M29" i="4"/>
  <c r="M75" i="4" s="1"/>
  <c r="AH36" i="1"/>
  <c r="AM35" i="1" s="1"/>
  <c r="AH18" i="1"/>
  <c r="AM17" i="1" s="1"/>
  <c r="AH37" i="1"/>
  <c r="AM19" i="2"/>
  <c r="L16" i="2"/>
  <c r="S16" i="2"/>
  <c r="K16" i="2"/>
  <c r="J16" i="2"/>
  <c r="AD16" i="2"/>
  <c r="Y16" i="2"/>
  <c r="W16" i="2"/>
  <c r="Q16" i="2"/>
  <c r="O16" i="2"/>
  <c r="I16" i="2"/>
  <c r="G16" i="2"/>
  <c r="AE16" i="2"/>
  <c r="J15" i="4"/>
  <c r="AH15" i="4" s="1"/>
  <c r="M44" i="5"/>
  <c r="M52" i="5"/>
  <c r="L50" i="5"/>
  <c r="M50" i="5" s="1"/>
  <c r="BQ62" i="5"/>
  <c r="AH47" i="4"/>
  <c r="H80" i="5"/>
  <c r="AI74" i="6"/>
  <c r="BQ40" i="6"/>
  <c r="G32" i="6"/>
  <c r="AW32" i="6"/>
  <c r="F29" i="1"/>
  <c r="M55" i="1"/>
  <c r="M75" i="1" s="1"/>
  <c r="O55" i="1"/>
  <c r="O75" i="1" s="1"/>
  <c r="Q55" i="1"/>
  <c r="AA55" i="1"/>
  <c r="AA75" i="1" s="1"/>
  <c r="AF29" i="1"/>
  <c r="K15" i="3"/>
  <c r="T79" i="3"/>
  <c r="T75" i="3"/>
  <c r="BP16" i="5"/>
  <c r="AH19" i="1"/>
  <c r="AC66" i="2"/>
  <c r="X66" i="2"/>
  <c r="Q66" i="2"/>
  <c r="P55" i="3"/>
  <c r="Q29" i="2"/>
  <c r="Q75" i="2" s="1"/>
  <c r="V29" i="2"/>
  <c r="V75" i="2" s="1"/>
  <c r="Z29" i="2"/>
  <c r="Z81" i="2" s="1"/>
  <c r="M29" i="2"/>
  <c r="M81" i="2" s="1"/>
  <c r="Z15" i="4"/>
  <c r="Z81" i="4" s="1"/>
  <c r="K15" i="4"/>
  <c r="K81" i="4" s="1"/>
  <c r="AH66" i="5"/>
  <c r="AC28" i="5"/>
  <c r="G28" i="5"/>
  <c r="I28" i="5"/>
  <c r="AS28" i="5"/>
  <c r="J30" i="5"/>
  <c r="K32" i="5"/>
  <c r="K40" i="5"/>
  <c r="AH35" i="4"/>
  <c r="BQ48" i="6"/>
  <c r="AC48" i="6"/>
  <c r="I48" i="6"/>
  <c r="AS48" i="6"/>
  <c r="G48" i="6"/>
  <c r="AH16" i="6"/>
  <c r="AH76" i="6" s="1"/>
  <c r="AU40" i="6"/>
  <c r="AU58" i="6"/>
  <c r="AT56" i="6"/>
  <c r="AY74" i="6"/>
  <c r="AX67" i="6"/>
  <c r="AY64" i="6"/>
  <c r="AY72" i="6"/>
  <c r="AY42" i="6"/>
  <c r="AY44" i="6"/>
  <c r="AX51" i="6"/>
  <c r="AY28" i="6"/>
  <c r="AY40" i="6"/>
  <c r="AY36" i="6"/>
  <c r="AY22" i="6"/>
  <c r="AX31" i="6"/>
  <c r="AY24" i="6"/>
  <c r="AY26" i="6"/>
  <c r="AY38" i="6"/>
  <c r="AW54" i="6"/>
  <c r="AI54" i="6"/>
  <c r="BQ24" i="6"/>
  <c r="J79" i="1"/>
  <c r="AF65" i="2"/>
  <c r="F79" i="2"/>
  <c r="AH11" i="2"/>
  <c r="F75" i="2"/>
  <c r="AC79" i="2"/>
  <c r="P79" i="2"/>
  <c r="Z79" i="2"/>
  <c r="S49" i="2"/>
  <c r="R49" i="2"/>
  <c r="F49" i="2"/>
  <c r="AH51" i="2"/>
  <c r="AH25" i="3"/>
  <c r="K79" i="3"/>
  <c r="V49" i="3"/>
  <c r="Y49" i="3"/>
  <c r="M49" i="3"/>
  <c r="T15" i="4"/>
  <c r="T81" i="4" s="1"/>
  <c r="Z16" i="4"/>
  <c r="F16" i="4"/>
  <c r="AH18" i="4"/>
  <c r="AM17" i="4" s="1"/>
  <c r="H16" i="4"/>
  <c r="AU48" i="5"/>
  <c r="AU60" i="5"/>
  <c r="AH51" i="4"/>
  <c r="F49" i="4"/>
  <c r="AH49" i="4" s="1"/>
  <c r="AS64" i="6"/>
  <c r="AH67" i="4"/>
  <c r="F65" i="4"/>
  <c r="M65" i="4"/>
  <c r="AH53" i="1"/>
  <c r="N16" i="2"/>
  <c r="AA16" i="2"/>
  <c r="H16" i="2"/>
  <c r="R16" i="2"/>
  <c r="R55" i="2"/>
  <c r="W55" i="2"/>
  <c r="AF56" i="2"/>
  <c r="X56" i="2"/>
  <c r="P56" i="2"/>
  <c r="H56" i="2"/>
  <c r="AE56" i="2"/>
  <c r="W56" i="2"/>
  <c r="O56" i="2"/>
  <c r="G56" i="2"/>
  <c r="AD56" i="2"/>
  <c r="V56" i="2"/>
  <c r="N56" i="2"/>
  <c r="AC56" i="2"/>
  <c r="U56" i="2"/>
  <c r="M56" i="2"/>
  <c r="AA56" i="2"/>
  <c r="S56" i="2"/>
  <c r="K56" i="2"/>
  <c r="Y56" i="2"/>
  <c r="Q56" i="2"/>
  <c r="I56" i="2"/>
  <c r="L56" i="2"/>
  <c r="J56" i="2"/>
  <c r="AB56" i="2"/>
  <c r="Z56" i="2"/>
  <c r="T56" i="2"/>
  <c r="R56" i="2"/>
  <c r="N55" i="2"/>
  <c r="Y16" i="3"/>
  <c r="Q16" i="3"/>
  <c r="AF16" i="3"/>
  <c r="X16" i="3"/>
  <c r="W16" i="3"/>
  <c r="O16" i="3"/>
  <c r="G16" i="3"/>
  <c r="AD16" i="3"/>
  <c r="V16" i="3"/>
  <c r="U16" i="3"/>
  <c r="M16" i="3"/>
  <c r="AB16" i="3"/>
  <c r="T16" i="3"/>
  <c r="L16" i="3"/>
  <c r="Z16" i="3"/>
  <c r="R16" i="3"/>
  <c r="J16" i="3"/>
  <c r="BA62" i="5"/>
  <c r="BA64" i="5"/>
  <c r="BA46" i="5"/>
  <c r="AZ57" i="5"/>
  <c r="BA60" i="5"/>
  <c r="AZ51" i="5"/>
  <c r="BA48" i="5"/>
  <c r="BA74" i="5"/>
  <c r="BA42" i="5"/>
  <c r="BA38" i="5"/>
  <c r="BA72" i="5"/>
  <c r="BA22" i="5"/>
  <c r="BA24" i="5"/>
  <c r="BA40" i="5"/>
  <c r="BA20" i="5"/>
  <c r="BA14" i="5"/>
  <c r="G22" i="5"/>
  <c r="BP80" i="5"/>
  <c r="T55" i="4"/>
  <c r="AC75" i="1"/>
  <c r="AC79" i="1"/>
  <c r="AH73" i="2"/>
  <c r="Q29" i="3"/>
  <c r="Q81" i="3" s="1"/>
  <c r="V29" i="3"/>
  <c r="V81" i="3" s="1"/>
  <c r="AA29" i="3"/>
  <c r="R65" i="3"/>
  <c r="Y65" i="3"/>
  <c r="AB65" i="3"/>
  <c r="X65" i="3"/>
  <c r="V70" i="4"/>
  <c r="AG70" i="4"/>
  <c r="T70" i="4"/>
  <c r="AY26" i="5"/>
  <c r="AY24" i="5"/>
  <c r="AY60" i="5"/>
  <c r="AY38" i="5"/>
  <c r="AH56" i="5"/>
  <c r="AH73" i="4"/>
  <c r="O65" i="2"/>
  <c r="AW14" i="5"/>
  <c r="AB56" i="6"/>
  <c r="I81" i="1"/>
  <c r="AH45" i="2"/>
  <c r="BQ46" i="5"/>
  <c r="AC40" i="5"/>
  <c r="AV77" i="5"/>
  <c r="AW48" i="5"/>
  <c r="AW18" i="5"/>
  <c r="AV16" i="5"/>
  <c r="AV76" i="5" s="1"/>
  <c r="AW76" i="5" s="1"/>
  <c r="AW42" i="5"/>
  <c r="AW48" i="6"/>
  <c r="BP56" i="6"/>
  <c r="BQ28" i="6"/>
  <c r="AC28" i="6"/>
  <c r="I28" i="6"/>
  <c r="AS28" i="6"/>
  <c r="G28" i="6"/>
  <c r="AW28" i="6"/>
  <c r="AH61" i="2"/>
  <c r="AC81" i="4"/>
  <c r="I75" i="4"/>
  <c r="I79" i="4"/>
  <c r="Y75" i="4"/>
  <c r="Y79" i="4"/>
  <c r="N75" i="4"/>
  <c r="N79" i="4"/>
  <c r="AM8" i="4"/>
  <c r="J29" i="4"/>
  <c r="R30" i="1"/>
  <c r="AB30" i="1"/>
  <c r="T30" i="1"/>
  <c r="L30" i="1"/>
  <c r="J30" i="1"/>
  <c r="Z79" i="3"/>
  <c r="AH37" i="3"/>
  <c r="AH69" i="4"/>
  <c r="M28" i="5"/>
  <c r="M46" i="5"/>
  <c r="BQ72" i="5"/>
  <c r="AS22" i="5"/>
  <c r="AW64" i="6"/>
  <c r="AH50" i="6"/>
  <c r="AI52" i="6"/>
  <c r="AC64" i="6"/>
  <c r="H30" i="1"/>
  <c r="AH31" i="1"/>
  <c r="U55" i="1"/>
  <c r="W55" i="1"/>
  <c r="W75" i="1" s="1"/>
  <c r="Y55" i="1"/>
  <c r="Y75" i="1" s="1"/>
  <c r="AH33" i="1"/>
  <c r="P15" i="3"/>
  <c r="G75" i="1"/>
  <c r="P66" i="2"/>
  <c r="L66" i="2"/>
  <c r="Y66" i="2"/>
  <c r="W29" i="2"/>
  <c r="W81" i="2" s="1"/>
  <c r="AD29" i="2"/>
  <c r="AD81" i="2" s="1"/>
  <c r="K29" i="2"/>
  <c r="U29" i="2"/>
  <c r="AH25" i="4"/>
  <c r="AM25" i="4" s="1"/>
  <c r="AC24" i="5"/>
  <c r="G24" i="5"/>
  <c r="AS24" i="5"/>
  <c r="I24" i="5"/>
  <c r="AI28" i="5"/>
  <c r="K34" i="5"/>
  <c r="J17" i="5"/>
  <c r="K48" i="5"/>
  <c r="K52" i="5"/>
  <c r="J50" i="5"/>
  <c r="K50" i="5" s="1"/>
  <c r="AI62" i="6"/>
  <c r="AC62" i="6"/>
  <c r="AW62" i="6"/>
  <c r="AS62" i="6"/>
  <c r="G62" i="6"/>
  <c r="I62" i="6"/>
  <c r="I36" i="6"/>
  <c r="AI48" i="6"/>
  <c r="AT81" i="6"/>
  <c r="AR81" i="6"/>
  <c r="AU38" i="6"/>
  <c r="AU46" i="6"/>
  <c r="BQ34" i="6"/>
  <c r="AC34" i="6"/>
  <c r="G34" i="6"/>
  <c r="I34" i="6"/>
  <c r="AS34" i="6"/>
  <c r="AW34" i="6"/>
  <c r="AI46" i="6"/>
  <c r="AC65" i="2"/>
  <c r="L79" i="2"/>
  <c r="X79" i="2"/>
  <c r="S55" i="3"/>
  <c r="S75" i="3" s="1"/>
  <c r="Y49" i="2"/>
  <c r="Z49" i="2"/>
  <c r="Z75" i="2" s="1"/>
  <c r="N49" i="2"/>
  <c r="AC16" i="3"/>
  <c r="Q79" i="3"/>
  <c r="H49" i="3"/>
  <c r="AD49" i="3"/>
  <c r="AG49" i="3"/>
  <c r="U49" i="3"/>
  <c r="AA16" i="4"/>
  <c r="N16" i="4"/>
  <c r="P16" i="4"/>
  <c r="AH33" i="4"/>
  <c r="AI54" i="5"/>
  <c r="AC54" i="5"/>
  <c r="I54" i="5"/>
  <c r="AS54" i="5"/>
  <c r="G54" i="5"/>
  <c r="AT50" i="5"/>
  <c r="AU50" i="5" s="1"/>
  <c r="AU52" i="5"/>
  <c r="AT30" i="5"/>
  <c r="AU32" i="5"/>
  <c r="AT51" i="5"/>
  <c r="AU42" i="5"/>
  <c r="AU72" i="5"/>
  <c r="AC38" i="6"/>
  <c r="I38" i="6"/>
  <c r="AW38" i="6"/>
  <c r="AS38" i="6"/>
  <c r="G38" i="6"/>
  <c r="K65" i="4"/>
  <c r="K75" i="4" s="1"/>
  <c r="U65" i="4"/>
  <c r="U75" i="4" s="1"/>
  <c r="T69" i="1"/>
  <c r="F69" i="1"/>
  <c r="AH71" i="1"/>
  <c r="AD50" i="1"/>
  <c r="V50" i="1"/>
  <c r="N50" i="1"/>
  <c r="AC50" i="1"/>
  <c r="AB50" i="1"/>
  <c r="T50" i="1"/>
  <c r="L50" i="1"/>
  <c r="S50" i="1"/>
  <c r="K50" i="1"/>
  <c r="Z50" i="1"/>
  <c r="R50" i="1"/>
  <c r="J50" i="1"/>
  <c r="AG50" i="1"/>
  <c r="I50" i="1"/>
  <c r="AF50" i="1"/>
  <c r="X50" i="1"/>
  <c r="P50" i="1"/>
  <c r="H50" i="1"/>
  <c r="AE50" i="1"/>
  <c r="G50" i="1"/>
  <c r="T16" i="2"/>
  <c r="M16" i="2"/>
  <c r="P16" i="2"/>
  <c r="Z16" i="2"/>
  <c r="X55" i="2"/>
  <c r="AE55" i="2"/>
  <c r="L55" i="2"/>
  <c r="V55" i="2"/>
  <c r="AH21" i="3"/>
  <c r="W79" i="3"/>
  <c r="AC22" i="5"/>
  <c r="F80" i="5"/>
  <c r="F76" i="5"/>
  <c r="AB55" i="4"/>
  <c r="AF15" i="1"/>
  <c r="AF81" i="1" s="1"/>
  <c r="AH63" i="1"/>
  <c r="AG75" i="1"/>
  <c r="AH45" i="1"/>
  <c r="AF80" i="1"/>
  <c r="X80" i="1"/>
  <c r="P65" i="2"/>
  <c r="AH33" i="2"/>
  <c r="AE16" i="3"/>
  <c r="H16" i="3"/>
  <c r="S16" i="3"/>
  <c r="K16" i="3"/>
  <c r="AH31" i="3"/>
  <c r="F29" i="3"/>
  <c r="J29" i="3"/>
  <c r="J81" i="3" s="1"/>
  <c r="H29" i="3"/>
  <c r="M29" i="3"/>
  <c r="M81" i="3" s="1"/>
  <c r="AE65" i="3"/>
  <c r="M65" i="3"/>
  <c r="AA66" i="3"/>
  <c r="AB66" i="3"/>
  <c r="E70" i="3"/>
  <c r="J66" i="3"/>
  <c r="AF65" i="3"/>
  <c r="X70" i="4"/>
  <c r="G70" i="4"/>
  <c r="J70" i="4"/>
  <c r="AB70" i="4"/>
  <c r="AY48" i="5"/>
  <c r="AY42" i="5"/>
  <c r="AX67" i="5"/>
  <c r="AH40" i="4"/>
  <c r="AM39" i="4" s="1"/>
  <c r="BP56" i="5"/>
  <c r="BQ20" i="5"/>
  <c r="AC20" i="5"/>
  <c r="AS20" i="5"/>
  <c r="I20" i="5"/>
  <c r="G20" i="5"/>
  <c r="AB75" i="4"/>
  <c r="AB79" i="4"/>
  <c r="K79" i="4"/>
  <c r="V75" i="4"/>
  <c r="V79" i="4"/>
  <c r="H75" i="4"/>
  <c r="H79" i="4"/>
  <c r="P30" i="1"/>
  <c r="M50" i="1"/>
  <c r="O50" i="1"/>
  <c r="Q50" i="1"/>
  <c r="AA50" i="1"/>
  <c r="AH71" i="4"/>
  <c r="AM71" i="4" s="1"/>
  <c r="AI72" i="5"/>
  <c r="AI52" i="5"/>
  <c r="AH50" i="5"/>
  <c r="AW24" i="6"/>
  <c r="BP50" i="6"/>
  <c r="BQ52" i="6"/>
  <c r="AI64" i="6"/>
  <c r="AH59" i="3"/>
  <c r="AI18" i="5"/>
  <c r="AH16" i="5"/>
  <c r="AH76" i="5" s="1"/>
  <c r="J15" i="2"/>
  <c r="J81" i="2" s="1"/>
  <c r="AF66" i="2"/>
  <c r="AB66" i="2"/>
  <c r="J66" i="2"/>
  <c r="S69" i="2"/>
  <c r="S65" i="2"/>
  <c r="Y29" i="2"/>
  <c r="Y75" i="2" s="1"/>
  <c r="H29" i="2"/>
  <c r="H75" i="2" s="1"/>
  <c r="S29" i="2"/>
  <c r="S81" i="2" s="1"/>
  <c r="AC29" i="2"/>
  <c r="AC75" i="2" s="1"/>
  <c r="AG81" i="4"/>
  <c r="BQ68" i="5"/>
  <c r="BP66" i="5"/>
  <c r="BQ26" i="5"/>
  <c r="BQ28" i="5"/>
  <c r="J76" i="5"/>
  <c r="J80" i="5"/>
  <c r="K12" i="5"/>
  <c r="AC38" i="5"/>
  <c r="AI26" i="6"/>
  <c r="BQ60" i="6"/>
  <c r="AI36" i="6"/>
  <c r="AU44" i="6"/>
  <c r="AU64" i="6"/>
  <c r="AT51" i="6"/>
  <c r="I24" i="6"/>
  <c r="AI34" i="6"/>
  <c r="BQ46" i="6"/>
  <c r="Q75" i="1"/>
  <c r="L29" i="1"/>
  <c r="L75" i="1" s="1"/>
  <c r="N79" i="2"/>
  <c r="N75" i="2"/>
  <c r="G79" i="2"/>
  <c r="G75" i="2"/>
  <c r="AF79" i="2"/>
  <c r="H55" i="3"/>
  <c r="L49" i="2"/>
  <c r="L75" i="2" s="1"/>
  <c r="V49" i="2"/>
  <c r="V81" i="2" s="1"/>
  <c r="AH41" i="2"/>
  <c r="AG16" i="3"/>
  <c r="AH18" i="3"/>
  <c r="L49" i="3"/>
  <c r="G49" i="3"/>
  <c r="J49" i="3"/>
  <c r="AC49" i="3"/>
  <c r="J16" i="4"/>
  <c r="V16" i="4"/>
  <c r="X16" i="4"/>
  <c r="AU46" i="5"/>
  <c r="AT67" i="5"/>
  <c r="AU62" i="5"/>
  <c r="AW14" i="6"/>
  <c r="AI38" i="6"/>
  <c r="AF70" i="1"/>
  <c r="X70" i="1"/>
  <c r="P70" i="1"/>
  <c r="H70" i="1"/>
  <c r="AE70" i="1"/>
  <c r="W70" i="1"/>
  <c r="O70" i="1"/>
  <c r="G70" i="1"/>
  <c r="AD70" i="1"/>
  <c r="V70" i="1"/>
  <c r="N70" i="1"/>
  <c r="AB70" i="1"/>
  <c r="T70" i="1"/>
  <c r="L70" i="1"/>
  <c r="AC70" i="1"/>
  <c r="M70" i="1"/>
  <c r="AA70" i="1"/>
  <c r="K70" i="1"/>
  <c r="Z70" i="1"/>
  <c r="J70" i="1"/>
  <c r="Y70" i="1"/>
  <c r="I70" i="1"/>
  <c r="U70" i="1"/>
  <c r="S70" i="1"/>
  <c r="R70" i="1"/>
  <c r="AG70" i="1"/>
  <c r="Q70" i="1"/>
  <c r="V16" i="2"/>
  <c r="U16" i="2"/>
  <c r="X16" i="2"/>
  <c r="X65" i="2"/>
  <c r="X75" i="2" s="1"/>
  <c r="Z55" i="2"/>
  <c r="I55" i="2"/>
  <c r="T55" i="2"/>
  <c r="AD55" i="2"/>
  <c r="AI22" i="5"/>
  <c r="AB80" i="5"/>
  <c r="J55" i="4"/>
  <c r="AE56" i="4"/>
  <c r="W56" i="4"/>
  <c r="O56" i="4"/>
  <c r="G56" i="4"/>
  <c r="AD56" i="4"/>
  <c r="V56" i="4"/>
  <c r="N56" i="4"/>
  <c r="AC56" i="4"/>
  <c r="U56" i="4"/>
  <c r="M56" i="4"/>
  <c r="AB56" i="4"/>
  <c r="T56" i="4"/>
  <c r="L56" i="4"/>
  <c r="Z56" i="4"/>
  <c r="R56" i="4"/>
  <c r="J56" i="4"/>
  <c r="AG56" i="4"/>
  <c r="K56" i="4"/>
  <c r="AF56" i="4"/>
  <c r="I56" i="4"/>
  <c r="AA56" i="4"/>
  <c r="H56" i="4"/>
  <c r="Y56" i="4"/>
  <c r="X56" i="4"/>
  <c r="S56" i="4"/>
  <c r="Q56" i="4"/>
  <c r="P56" i="4"/>
  <c r="U15" i="2"/>
  <c r="U81" i="2" s="1"/>
  <c r="L65" i="2"/>
  <c r="AH65" i="2" s="1"/>
  <c r="AH23" i="3"/>
  <c r="M75" i="3"/>
  <c r="R29" i="3"/>
  <c r="R81" i="3" s="1"/>
  <c r="W29" i="3"/>
  <c r="W75" i="3" s="1"/>
  <c r="P29" i="3"/>
  <c r="U29" i="3"/>
  <c r="U81" i="3" s="1"/>
  <c r="G65" i="3"/>
  <c r="Z65" i="3"/>
  <c r="Z75" i="3" s="1"/>
  <c r="AH67" i="3"/>
  <c r="F65" i="3"/>
  <c r="AH12" i="3"/>
  <c r="AM11" i="3" s="1"/>
  <c r="AD70" i="4"/>
  <c r="O70" i="4"/>
  <c r="R70" i="4"/>
  <c r="M70" i="4"/>
  <c r="AX51" i="5"/>
  <c r="AY28" i="5"/>
  <c r="AY72" i="5"/>
  <c r="AY40" i="5"/>
  <c r="AX57" i="5"/>
  <c r="AB56" i="5"/>
  <c r="G74" i="5"/>
  <c r="AS74" i="5"/>
  <c r="AC74" i="5"/>
  <c r="I74" i="5"/>
  <c r="AI20" i="5"/>
  <c r="AV50" i="6"/>
  <c r="AV76" i="6" s="1"/>
  <c r="BQ14" i="5"/>
  <c r="AH28" i="1"/>
  <c r="AM27" i="1" s="1"/>
  <c r="AM39" i="1"/>
  <c r="AH27" i="3"/>
  <c r="AH45" i="3"/>
  <c r="AH44" i="4"/>
  <c r="AM43" i="4" s="1"/>
  <c r="BQ64" i="5"/>
  <c r="AI14" i="5"/>
  <c r="AI34" i="5"/>
  <c r="AW34" i="5"/>
  <c r="AW32" i="5"/>
  <c r="AV30" i="5"/>
  <c r="AW44" i="5"/>
  <c r="AI58" i="6"/>
  <c r="BQ58" i="6"/>
  <c r="AB57" i="6"/>
  <c r="AI28" i="6"/>
  <c r="AH11" i="1"/>
  <c r="AM11" i="1" s="1"/>
  <c r="AM61" i="4"/>
  <c r="J79" i="4"/>
  <c r="J75" i="4"/>
  <c r="S79" i="4"/>
  <c r="S75" i="4"/>
  <c r="AD75" i="4"/>
  <c r="AD79" i="4"/>
  <c r="P75" i="4"/>
  <c r="P79" i="4"/>
  <c r="AH31" i="4"/>
  <c r="F29" i="4"/>
  <c r="AH29" i="4" s="1"/>
  <c r="K81" i="2"/>
  <c r="U50" i="1"/>
  <c r="W50" i="1"/>
  <c r="Y50" i="1"/>
  <c r="X29" i="1"/>
  <c r="X81" i="1" s="1"/>
  <c r="L30" i="5"/>
  <c r="M32" i="5"/>
  <c r="M40" i="5"/>
  <c r="M64" i="5"/>
  <c r="L67" i="5"/>
  <c r="AC72" i="5"/>
  <c r="BQ52" i="5"/>
  <c r="BP50" i="5"/>
  <c r="AC52" i="6"/>
  <c r="AB50" i="6"/>
  <c r="AS46" i="6"/>
  <c r="F82" i="6"/>
  <c r="I54" i="6"/>
  <c r="BQ64" i="6"/>
  <c r="AH32" i="1"/>
  <c r="AH57" i="1"/>
  <c r="F55" i="1"/>
  <c r="AH55" i="1" s="1"/>
  <c r="J55" i="1"/>
  <c r="J75" i="1" s="1"/>
  <c r="AE16" i="1"/>
  <c r="W16" i="1"/>
  <c r="O16" i="1"/>
  <c r="G16" i="1"/>
  <c r="AD16" i="1"/>
  <c r="V16" i="1"/>
  <c r="N16" i="1"/>
  <c r="AC16" i="1"/>
  <c r="U16" i="1"/>
  <c r="M16" i="1"/>
  <c r="T16" i="1"/>
  <c r="T82" i="1" s="1"/>
  <c r="L16" i="1"/>
  <c r="L82" i="1" s="1"/>
  <c r="AA16" i="1"/>
  <c r="S16" i="1"/>
  <c r="K16" i="1"/>
  <c r="Z16" i="1"/>
  <c r="R16" i="1"/>
  <c r="R82" i="1" s="1"/>
  <c r="AG16" i="1"/>
  <c r="Y16" i="1"/>
  <c r="Q16" i="1"/>
  <c r="I16" i="1"/>
  <c r="AF16" i="1"/>
  <c r="X16" i="1"/>
  <c r="P16" i="1"/>
  <c r="P82" i="1" s="1"/>
  <c r="R15" i="2"/>
  <c r="R81" i="2" s="1"/>
  <c r="AH27" i="2"/>
  <c r="L15" i="3"/>
  <c r="AC48" i="5"/>
  <c r="BQ48" i="5"/>
  <c r="G48" i="5"/>
  <c r="I48" i="5"/>
  <c r="AS48" i="5"/>
  <c r="H15" i="1"/>
  <c r="H81" i="1" s="1"/>
  <c r="AH49" i="1"/>
  <c r="AD81" i="1"/>
  <c r="U75" i="1"/>
  <c r="G66" i="2"/>
  <c r="R66" i="2"/>
  <c r="F69" i="2"/>
  <c r="AH69" i="2" s="1"/>
  <c r="AH71" i="2"/>
  <c r="AE29" i="2"/>
  <c r="AE75" i="2" s="1"/>
  <c r="P29" i="2"/>
  <c r="P75" i="2" s="1"/>
  <c r="AA29" i="2"/>
  <c r="AA81" i="2" s="1"/>
  <c r="AF56" i="3"/>
  <c r="P56" i="3"/>
  <c r="AD56" i="3"/>
  <c r="AB56" i="3"/>
  <c r="T56" i="3"/>
  <c r="L56" i="3"/>
  <c r="Q56" i="3"/>
  <c r="Y56" i="3"/>
  <c r="N56" i="3"/>
  <c r="W56" i="3"/>
  <c r="V56" i="3"/>
  <c r="AE56" i="3"/>
  <c r="I56" i="3"/>
  <c r="R56" i="3"/>
  <c r="AG56" i="3"/>
  <c r="Z56" i="3"/>
  <c r="U56" i="3"/>
  <c r="AE81" i="4"/>
  <c r="AH24" i="4"/>
  <c r="AM23" i="4" s="1"/>
  <c r="AC68" i="5"/>
  <c r="AB66" i="5"/>
  <c r="AC26" i="5"/>
  <c r="K18" i="5"/>
  <c r="J16" i="5"/>
  <c r="J57" i="5"/>
  <c r="K72" i="5"/>
  <c r="AI38" i="5"/>
  <c r="AW46" i="6"/>
  <c r="BQ26" i="6"/>
  <c r="AC60" i="6"/>
  <c r="BQ36" i="6"/>
  <c r="AS54" i="6"/>
  <c r="AT17" i="6"/>
  <c r="AU32" i="6"/>
  <c r="AT30" i="6"/>
  <c r="AU60" i="6"/>
  <c r="AT66" i="6"/>
  <c r="AU66" i="6" s="1"/>
  <c r="AU68" i="6"/>
  <c r="AC68" i="6"/>
  <c r="AB66" i="6"/>
  <c r="AB80" i="6"/>
  <c r="AB76" i="6"/>
  <c r="AC12" i="6"/>
  <c r="AW22" i="6"/>
  <c r="AC46" i="6"/>
  <c r="AC42" i="6"/>
  <c r="AI42" i="6"/>
  <c r="AW42" i="6"/>
  <c r="I42" i="6"/>
  <c r="G42" i="6"/>
  <c r="AS42" i="6"/>
  <c r="BQ22" i="6"/>
  <c r="AC22" i="6"/>
  <c r="AS22" i="6"/>
  <c r="I22" i="6"/>
  <c r="G22" i="6"/>
  <c r="AH60" i="1"/>
  <c r="AM59" i="1" s="1"/>
  <c r="AA15" i="3"/>
  <c r="AA81" i="3" s="1"/>
  <c r="K75" i="2"/>
  <c r="K79" i="2"/>
  <c r="O79" i="2"/>
  <c r="O75" i="2"/>
  <c r="I75" i="2"/>
  <c r="I79" i="2"/>
  <c r="H49" i="2"/>
  <c r="T49" i="2"/>
  <c r="T81" i="2" s="1"/>
  <c r="AD49" i="2"/>
  <c r="I16" i="3"/>
  <c r="AA16" i="3"/>
  <c r="N16" i="3"/>
  <c r="P16" i="3"/>
  <c r="AE80" i="3"/>
  <c r="W80" i="3"/>
  <c r="O80" i="3"/>
  <c r="G80" i="3"/>
  <c r="Z80" i="3"/>
  <c r="AG80" i="3"/>
  <c r="AE79" i="3"/>
  <c r="P49" i="3"/>
  <c r="O49" i="3"/>
  <c r="R49" i="3"/>
  <c r="AC16" i="4"/>
  <c r="AD16" i="4"/>
  <c r="AF16" i="4"/>
  <c r="AT17" i="5"/>
  <c r="AT83" i="5" s="1"/>
  <c r="AT81" i="5"/>
  <c r="AR81" i="5"/>
  <c r="AU26" i="5"/>
  <c r="AU14" i="5"/>
  <c r="AU74" i="5"/>
  <c r="AU54" i="5"/>
  <c r="AU64" i="5"/>
  <c r="AI72" i="6"/>
  <c r="BQ14" i="6"/>
  <c r="G46" i="6"/>
  <c r="X65" i="4"/>
  <c r="AB16" i="2"/>
  <c r="AC16" i="2"/>
  <c r="AF16" i="2"/>
  <c r="Z65" i="2"/>
  <c r="AF55" i="2"/>
  <c r="AF75" i="2" s="1"/>
  <c r="Q55" i="2"/>
  <c r="AB55" i="2"/>
  <c r="Y15" i="3"/>
  <c r="AH17" i="3"/>
  <c r="AM17" i="3" s="1"/>
  <c r="AI36" i="5"/>
  <c r="BQ22" i="5"/>
  <c r="AH37" i="4"/>
  <c r="BQ12" i="5"/>
  <c r="AC12" i="5"/>
  <c r="AF55" i="4"/>
  <c r="AF75" i="4" s="1"/>
  <c r="M55" i="4"/>
  <c r="H16" i="5"/>
  <c r="AD65" i="2"/>
  <c r="F55" i="3"/>
  <c r="AH55" i="3" s="1"/>
  <c r="AE29" i="3"/>
  <c r="AE81" i="3" s="1"/>
  <c r="K29" i="3"/>
  <c r="K75" i="3" s="1"/>
  <c r="X29" i="3"/>
  <c r="X81" i="3" s="1"/>
  <c r="AC29" i="3"/>
  <c r="AC81" i="3" s="1"/>
  <c r="S65" i="3"/>
  <c r="Q65" i="3"/>
  <c r="Q75" i="3" s="1"/>
  <c r="N65" i="3"/>
  <c r="AH60" i="4"/>
  <c r="AM59" i="4" s="1"/>
  <c r="AF70" i="4"/>
  <c r="W70" i="4"/>
  <c r="Z70" i="4"/>
  <c r="U70" i="4"/>
  <c r="AY12" i="5"/>
  <c r="AY34" i="5"/>
  <c r="AY18" i="5"/>
  <c r="AX16" i="5"/>
  <c r="AY54" i="5"/>
  <c r="AY46" i="5"/>
  <c r="AX66" i="5"/>
  <c r="AY68" i="5"/>
  <c r="AI58" i="5"/>
  <c r="AB57" i="5"/>
  <c r="BQ58" i="5"/>
  <c r="F57" i="5"/>
  <c r="AI74" i="5"/>
  <c r="AH53" i="4"/>
  <c r="AH56" i="3" l="1"/>
  <c r="H82" i="1"/>
  <c r="J82" i="1"/>
  <c r="AB82" i="1"/>
  <c r="AH70" i="4"/>
  <c r="AH81" i="5"/>
  <c r="H81" i="5"/>
  <c r="AH42" i="4"/>
  <c r="R80" i="3"/>
  <c r="H82" i="5"/>
  <c r="AH14" i="3"/>
  <c r="F80" i="3"/>
  <c r="AH26" i="1"/>
  <c r="AC56" i="5"/>
  <c r="Z66" i="3"/>
  <c r="T66" i="3"/>
  <c r="O66" i="3"/>
  <c r="G80" i="1"/>
  <c r="I80" i="1"/>
  <c r="S80" i="1"/>
  <c r="AH69" i="1"/>
  <c r="L80" i="2"/>
  <c r="M80" i="2"/>
  <c r="G80" i="2"/>
  <c r="AV17" i="6"/>
  <c r="AH67" i="5"/>
  <c r="F17" i="5"/>
  <c r="G16" i="5" s="1"/>
  <c r="G18" i="5"/>
  <c r="AH38" i="1"/>
  <c r="AH54" i="3"/>
  <c r="Z30" i="3"/>
  <c r="Z82" i="3" s="1"/>
  <c r="S30" i="3"/>
  <c r="S82" i="3" s="1"/>
  <c r="Y30" i="3"/>
  <c r="Y82" i="3" s="1"/>
  <c r="AD30" i="3"/>
  <c r="AD82" i="3" s="1"/>
  <c r="R80" i="1"/>
  <c r="BA18" i="5"/>
  <c r="AZ16" i="5"/>
  <c r="BA36" i="5"/>
  <c r="BA28" i="5"/>
  <c r="AH42" i="1"/>
  <c r="M50" i="3"/>
  <c r="H50" i="3"/>
  <c r="S50" i="3"/>
  <c r="AD50" i="3"/>
  <c r="AH49" i="2"/>
  <c r="AI68" i="5"/>
  <c r="AB80" i="3"/>
  <c r="AB31" i="6"/>
  <c r="AC30" i="6" s="1"/>
  <c r="I12" i="5"/>
  <c r="F75" i="4"/>
  <c r="L81" i="2"/>
  <c r="H75" i="1"/>
  <c r="O66" i="4"/>
  <c r="I66" i="4"/>
  <c r="T66" i="4"/>
  <c r="AD66" i="4"/>
  <c r="AD75" i="2"/>
  <c r="BP82" i="6"/>
  <c r="F82" i="5"/>
  <c r="AF80" i="3"/>
  <c r="R30" i="4"/>
  <c r="R82" i="4" s="1"/>
  <c r="L30" i="4"/>
  <c r="L82" i="4" s="1"/>
  <c r="AH32" i="4"/>
  <c r="F30" i="4"/>
  <c r="H30" i="4"/>
  <c r="AU80" i="6"/>
  <c r="J17" i="6"/>
  <c r="K46" i="6"/>
  <c r="J67" i="6"/>
  <c r="AR31" i="5"/>
  <c r="AS30" i="5" s="1"/>
  <c r="AS32" i="5"/>
  <c r="AH46" i="1"/>
  <c r="AM45" i="1" s="1"/>
  <c r="AT57" i="5"/>
  <c r="AT77" i="5" s="1"/>
  <c r="AP88" i="5" s="1"/>
  <c r="AH14" i="4"/>
  <c r="AA75" i="2"/>
  <c r="AS12" i="6"/>
  <c r="G30" i="1"/>
  <c r="G76" i="1" s="1"/>
  <c r="AH62" i="1"/>
  <c r="AY62" i="5"/>
  <c r="AI12" i="5"/>
  <c r="AM13" i="3"/>
  <c r="AH48" i="2"/>
  <c r="AC50" i="2"/>
  <c r="N50" i="2"/>
  <c r="P50" i="2"/>
  <c r="W75" i="2"/>
  <c r="AV67" i="6"/>
  <c r="AW66" i="6" s="1"/>
  <c r="H30" i="2"/>
  <c r="T30" i="2"/>
  <c r="AD30" i="2"/>
  <c r="AD82" i="2" s="1"/>
  <c r="N70" i="2"/>
  <c r="AE70" i="2"/>
  <c r="Y70" i="2"/>
  <c r="U70" i="2"/>
  <c r="AH48" i="4"/>
  <c r="L81" i="5"/>
  <c r="T80" i="4"/>
  <c r="R80" i="4"/>
  <c r="X80" i="4"/>
  <c r="AF70" i="3"/>
  <c r="K70" i="3"/>
  <c r="V70" i="3"/>
  <c r="H80" i="1"/>
  <c r="AE66" i="1"/>
  <c r="V66" i="1"/>
  <c r="Y66" i="1"/>
  <c r="N80" i="5"/>
  <c r="O12" i="5"/>
  <c r="O14" i="5"/>
  <c r="N50" i="5"/>
  <c r="O50" i="5" s="1"/>
  <c r="O52" i="5"/>
  <c r="O54" i="5"/>
  <c r="R75" i="3"/>
  <c r="P81" i="2"/>
  <c r="N81" i="3"/>
  <c r="L81" i="1"/>
  <c r="W81" i="3"/>
  <c r="AD75" i="3"/>
  <c r="AT31" i="6"/>
  <c r="AT77" i="6" s="1"/>
  <c r="F57" i="6"/>
  <c r="G56" i="6" s="1"/>
  <c r="G58" i="6"/>
  <c r="AC58" i="5"/>
  <c r="N66" i="3"/>
  <c r="K66" i="3"/>
  <c r="W66" i="3"/>
  <c r="O80" i="1"/>
  <c r="Q80" i="1"/>
  <c r="AA80" i="1"/>
  <c r="S80" i="2"/>
  <c r="P80" i="2"/>
  <c r="P76" i="2"/>
  <c r="I80" i="2"/>
  <c r="L80" i="1"/>
  <c r="AH17" i="6"/>
  <c r="BP17" i="5"/>
  <c r="AM31" i="1"/>
  <c r="AV82" i="5"/>
  <c r="AW16" i="5"/>
  <c r="O30" i="3"/>
  <c r="O82" i="3" s="1"/>
  <c r="AF30" i="3"/>
  <c r="AF82" i="3" s="1"/>
  <c r="AG30" i="3"/>
  <c r="AG76" i="3" s="1"/>
  <c r="AZ30" i="5"/>
  <c r="BA30" i="5" s="1"/>
  <c r="BA32" i="5"/>
  <c r="AZ31" i="5"/>
  <c r="BA68" i="5"/>
  <c r="AZ66" i="5"/>
  <c r="Q50" i="3"/>
  <c r="P50" i="3"/>
  <c r="AA50" i="3"/>
  <c r="AX80" i="6"/>
  <c r="AY12" i="6"/>
  <c r="AY48" i="6"/>
  <c r="AI66" i="5"/>
  <c r="K81" i="3"/>
  <c r="AH24" i="2"/>
  <c r="BP31" i="6"/>
  <c r="I80" i="5"/>
  <c r="J81" i="4"/>
  <c r="F16" i="1"/>
  <c r="P66" i="4"/>
  <c r="Q66" i="4"/>
  <c r="AB66" i="4"/>
  <c r="BQ24" i="5"/>
  <c r="F81" i="4"/>
  <c r="AH54" i="2"/>
  <c r="T30" i="4"/>
  <c r="T76" i="4" s="1"/>
  <c r="Q30" i="4"/>
  <c r="Q82" i="4" s="1"/>
  <c r="N30" i="4"/>
  <c r="P30" i="4"/>
  <c r="P82" i="4" s="1"/>
  <c r="T82" i="4"/>
  <c r="J75" i="2"/>
  <c r="AU50" i="6"/>
  <c r="AB82" i="6"/>
  <c r="AH29" i="2"/>
  <c r="J80" i="6"/>
  <c r="K12" i="6"/>
  <c r="K68" i="6"/>
  <c r="J66" i="6"/>
  <c r="K66" i="6" s="1"/>
  <c r="H31" i="5"/>
  <c r="I30" i="5" s="1"/>
  <c r="I32" i="5"/>
  <c r="F81" i="6"/>
  <c r="G80" i="6" s="1"/>
  <c r="X80" i="3"/>
  <c r="T80" i="3"/>
  <c r="M30" i="1"/>
  <c r="M82" i="1" s="1"/>
  <c r="O30" i="1"/>
  <c r="O82" i="1" s="1"/>
  <c r="M14" i="5"/>
  <c r="AM53" i="3"/>
  <c r="AI80" i="5"/>
  <c r="AH48" i="3"/>
  <c r="AM47" i="3" s="1"/>
  <c r="F81" i="3"/>
  <c r="AH15" i="3"/>
  <c r="F75" i="3"/>
  <c r="J50" i="2"/>
  <c r="V50" i="2"/>
  <c r="X50" i="2"/>
  <c r="AI22" i="6"/>
  <c r="H67" i="6"/>
  <c r="I66" i="6" s="1"/>
  <c r="I68" i="6"/>
  <c r="P30" i="2"/>
  <c r="P82" i="2" s="1"/>
  <c r="AB30" i="2"/>
  <c r="AB82" i="2" s="1"/>
  <c r="G30" i="2"/>
  <c r="G76" i="2" s="1"/>
  <c r="X70" i="2"/>
  <c r="P70" i="2"/>
  <c r="K70" i="2"/>
  <c r="AC70" i="2"/>
  <c r="AM23" i="2"/>
  <c r="AV51" i="6"/>
  <c r="AW52" i="6"/>
  <c r="AE80" i="4"/>
  <c r="AC80" i="4"/>
  <c r="Y80" i="4"/>
  <c r="F76" i="6"/>
  <c r="L70" i="3"/>
  <c r="S70" i="3"/>
  <c r="AD70" i="3"/>
  <c r="AH28" i="3"/>
  <c r="K66" i="1"/>
  <c r="S66" i="1"/>
  <c r="AD66" i="1"/>
  <c r="AG66" i="1"/>
  <c r="O18" i="5"/>
  <c r="N16" i="5"/>
  <c r="O64" i="5"/>
  <c r="AB81" i="3"/>
  <c r="AE81" i="2"/>
  <c r="AR57" i="6"/>
  <c r="AS56" i="6" s="1"/>
  <c r="AS58" i="6"/>
  <c r="AW30" i="5"/>
  <c r="AH64" i="4"/>
  <c r="AX31" i="5"/>
  <c r="X66" i="3"/>
  <c r="AE66" i="3"/>
  <c r="AH24" i="3"/>
  <c r="W80" i="1"/>
  <c r="Y80" i="1"/>
  <c r="N82" i="4"/>
  <c r="AE80" i="2"/>
  <c r="Z80" i="2"/>
  <c r="N80" i="2"/>
  <c r="AB17" i="6"/>
  <c r="AC16" i="6" s="1"/>
  <c r="H80" i="3"/>
  <c r="AB17" i="5"/>
  <c r="F51" i="5"/>
  <c r="G50" i="5" s="1"/>
  <c r="G52" i="5"/>
  <c r="AA30" i="3"/>
  <c r="AA76" i="3" s="1"/>
  <c r="H30" i="3"/>
  <c r="H76" i="3" s="1"/>
  <c r="M30" i="3"/>
  <c r="M82" i="3" s="1"/>
  <c r="AH64" i="2"/>
  <c r="AM63" i="2" s="1"/>
  <c r="F56" i="2"/>
  <c r="AH56" i="2" s="1"/>
  <c r="AH58" i="2"/>
  <c r="AM57" i="2" s="1"/>
  <c r="AH65" i="4"/>
  <c r="U50" i="3"/>
  <c r="X50" i="3"/>
  <c r="L50" i="3"/>
  <c r="AU56" i="6"/>
  <c r="AH29" i="1"/>
  <c r="AH31" i="6"/>
  <c r="H76" i="5"/>
  <c r="V75" i="3"/>
  <c r="AH22" i="2"/>
  <c r="T75" i="4"/>
  <c r="AH42" i="3"/>
  <c r="AH55" i="2"/>
  <c r="AM55" i="2" s="1"/>
  <c r="R66" i="4"/>
  <c r="R76" i="4" s="1"/>
  <c r="Y66" i="4"/>
  <c r="M66" i="4"/>
  <c r="I75" i="3"/>
  <c r="Y30" i="4"/>
  <c r="Y76" i="4" s="1"/>
  <c r="K30" i="4"/>
  <c r="K82" i="4" s="1"/>
  <c r="V30" i="4"/>
  <c r="X30" i="4"/>
  <c r="X76" i="4" s="1"/>
  <c r="M75" i="2"/>
  <c r="AH75" i="2" s="1"/>
  <c r="AU52" i="6"/>
  <c r="AC18" i="6"/>
  <c r="K80" i="3"/>
  <c r="J81" i="6"/>
  <c r="J30" i="6"/>
  <c r="K32" i="6"/>
  <c r="K34" i="6"/>
  <c r="K72" i="6"/>
  <c r="AH31" i="5"/>
  <c r="AH64" i="3"/>
  <c r="F50" i="4"/>
  <c r="AH50" i="4" s="1"/>
  <c r="AH52" i="4"/>
  <c r="H81" i="6"/>
  <c r="I12" i="6"/>
  <c r="K56" i="5"/>
  <c r="AH36" i="2"/>
  <c r="Z30" i="1"/>
  <c r="Z82" i="1" s="1"/>
  <c r="U30" i="1"/>
  <c r="U82" i="1" s="1"/>
  <c r="W30" i="1"/>
  <c r="W82" i="1" s="1"/>
  <c r="L82" i="5"/>
  <c r="M16" i="5"/>
  <c r="AH46" i="3"/>
  <c r="AY50" i="5"/>
  <c r="AG81" i="3"/>
  <c r="AM41" i="1"/>
  <c r="AU24" i="5"/>
  <c r="R50" i="2"/>
  <c r="AD50" i="2"/>
  <c r="AF50" i="2"/>
  <c r="F67" i="6"/>
  <c r="G66" i="6" s="1"/>
  <c r="G68" i="6"/>
  <c r="Q30" i="2"/>
  <c r="Q82" i="2" s="1"/>
  <c r="X30" i="2"/>
  <c r="X82" i="2" s="1"/>
  <c r="M30" i="2"/>
  <c r="M76" i="2" s="1"/>
  <c r="O30" i="2"/>
  <c r="O82" i="2" s="1"/>
  <c r="AD70" i="2"/>
  <c r="AF70" i="2"/>
  <c r="S70" i="2"/>
  <c r="AM51" i="1"/>
  <c r="AM25" i="1"/>
  <c r="F51" i="6"/>
  <c r="G50" i="6" s="1"/>
  <c r="G52" i="6"/>
  <c r="AM21" i="2"/>
  <c r="AH38" i="2"/>
  <c r="X75" i="1"/>
  <c r="U80" i="4"/>
  <c r="O80" i="4"/>
  <c r="J80" i="4"/>
  <c r="H80" i="4"/>
  <c r="H70" i="3"/>
  <c r="P70" i="3"/>
  <c r="AA70" i="3"/>
  <c r="G70" i="3"/>
  <c r="AA66" i="1"/>
  <c r="T66" i="1"/>
  <c r="T76" i="1" s="1"/>
  <c r="H66" i="1"/>
  <c r="H76" i="1" s="1"/>
  <c r="J66" i="1"/>
  <c r="O46" i="5"/>
  <c r="O36" i="5"/>
  <c r="O74" i="5"/>
  <c r="AI64" i="5"/>
  <c r="G75" i="3"/>
  <c r="J75" i="3"/>
  <c r="AH62" i="3"/>
  <c r="F81" i="5"/>
  <c r="V80" i="3"/>
  <c r="AD80" i="3"/>
  <c r="H57" i="6"/>
  <c r="I56" i="6" s="1"/>
  <c r="I58" i="6"/>
  <c r="P66" i="3"/>
  <c r="R66" i="3"/>
  <c r="I66" i="3"/>
  <c r="AE80" i="1"/>
  <c r="AG80" i="1"/>
  <c r="T80" i="1"/>
  <c r="AH54" i="1"/>
  <c r="O80" i="2"/>
  <c r="J80" i="2"/>
  <c r="T80" i="2"/>
  <c r="V80" i="2"/>
  <c r="BP17" i="6"/>
  <c r="BQ16" i="6" s="1"/>
  <c r="F67" i="5"/>
  <c r="G66" i="5" s="1"/>
  <c r="G68" i="5"/>
  <c r="AH17" i="5"/>
  <c r="AH77" i="5" s="1"/>
  <c r="AR51" i="5"/>
  <c r="AS50" i="5" s="1"/>
  <c r="AS52" i="5"/>
  <c r="P30" i="3"/>
  <c r="P76" i="3" s="1"/>
  <c r="T30" i="3"/>
  <c r="T82" i="3" s="1"/>
  <c r="U30" i="3"/>
  <c r="U82" i="3" s="1"/>
  <c r="BA52" i="5"/>
  <c r="AZ50" i="5"/>
  <c r="BA50" i="5" s="1"/>
  <c r="Y50" i="3"/>
  <c r="AF50" i="3"/>
  <c r="T50" i="3"/>
  <c r="AH79" i="2"/>
  <c r="AX16" i="6"/>
  <c r="AY18" i="6"/>
  <c r="AY54" i="6"/>
  <c r="AY60" i="6"/>
  <c r="AM47" i="4"/>
  <c r="Z75" i="4"/>
  <c r="G58" i="5"/>
  <c r="AH74" i="2"/>
  <c r="W66" i="4"/>
  <c r="AG66" i="4"/>
  <c r="U66" i="4"/>
  <c r="AT82" i="5"/>
  <c r="AU82" i="5" s="1"/>
  <c r="AU16" i="5"/>
  <c r="R75" i="2"/>
  <c r="Z30" i="4"/>
  <c r="Z82" i="4" s="1"/>
  <c r="S30" i="4"/>
  <c r="S82" i="4" s="1"/>
  <c r="AD30" i="4"/>
  <c r="AF30" i="4"/>
  <c r="AW66" i="5"/>
  <c r="AM13" i="4"/>
  <c r="AM47" i="2"/>
  <c r="AH60" i="3"/>
  <c r="AM59" i="3" s="1"/>
  <c r="AB31" i="5"/>
  <c r="AV81" i="5"/>
  <c r="AW80" i="5" s="1"/>
  <c r="AH22" i="3"/>
  <c r="AM21" i="3" s="1"/>
  <c r="AV81" i="6"/>
  <c r="AT82" i="6"/>
  <c r="AU16" i="6"/>
  <c r="J67" i="5"/>
  <c r="F66" i="2"/>
  <c r="K30" i="1"/>
  <c r="K82" i="1" s="1"/>
  <c r="AC30" i="1"/>
  <c r="AC82" i="1" s="1"/>
  <c r="AE30" i="1"/>
  <c r="AE82" i="1" s="1"/>
  <c r="M74" i="6"/>
  <c r="M60" i="6"/>
  <c r="M44" i="6"/>
  <c r="M46" i="6"/>
  <c r="M42" i="6"/>
  <c r="M54" i="6"/>
  <c r="M38" i="6"/>
  <c r="M26" i="6"/>
  <c r="L51" i="6"/>
  <c r="M28" i="6"/>
  <c r="M22" i="6"/>
  <c r="M20" i="6"/>
  <c r="L17" i="6"/>
  <c r="M40" i="6"/>
  <c r="M24" i="6"/>
  <c r="AH15" i="1"/>
  <c r="AH54" i="4"/>
  <c r="AU34" i="5"/>
  <c r="K50" i="2"/>
  <c r="Z50" i="2"/>
  <c r="G50" i="2"/>
  <c r="I50" i="2"/>
  <c r="S75" i="2"/>
  <c r="AR67" i="6"/>
  <c r="AS66" i="6" s="1"/>
  <c r="AS68" i="6"/>
  <c r="S30" i="2"/>
  <c r="S82" i="2" s="1"/>
  <c r="AF30" i="2"/>
  <c r="U30" i="2"/>
  <c r="U76" i="2" s="1"/>
  <c r="W30" i="2"/>
  <c r="W82" i="2" s="1"/>
  <c r="G70" i="2"/>
  <c r="R70" i="2"/>
  <c r="AA70" i="2"/>
  <c r="H51" i="6"/>
  <c r="I50" i="6" s="1"/>
  <c r="I52" i="6"/>
  <c r="M80" i="4"/>
  <c r="N80" i="4"/>
  <c r="K80" i="4"/>
  <c r="AA80" i="4"/>
  <c r="AC30" i="5"/>
  <c r="R70" i="3"/>
  <c r="T70" i="3"/>
  <c r="M70" i="3"/>
  <c r="O70" i="3"/>
  <c r="L66" i="1"/>
  <c r="L76" i="1" s="1"/>
  <c r="U66" i="1"/>
  <c r="P66" i="1"/>
  <c r="R66" i="1"/>
  <c r="R76" i="1" s="1"/>
  <c r="N66" i="5"/>
  <c r="O66" i="5" s="1"/>
  <c r="O68" i="5"/>
  <c r="N17" i="5"/>
  <c r="N30" i="5"/>
  <c r="O32" i="5"/>
  <c r="O42" i="5"/>
  <c r="O48" i="5"/>
  <c r="Y81" i="2"/>
  <c r="H81" i="2"/>
  <c r="N80" i="3"/>
  <c r="AE75" i="3"/>
  <c r="AH42" i="2"/>
  <c r="AM41" i="2" s="1"/>
  <c r="AX82" i="5"/>
  <c r="AM55" i="3"/>
  <c r="AH38" i="4"/>
  <c r="AF82" i="4"/>
  <c r="J80" i="3"/>
  <c r="AT83" i="6"/>
  <c r="Q80" i="3"/>
  <c r="AM31" i="4"/>
  <c r="AV57" i="6"/>
  <c r="AW56" i="6" s="1"/>
  <c r="AW58" i="6"/>
  <c r="AM45" i="3"/>
  <c r="AH65" i="3"/>
  <c r="AH58" i="4"/>
  <c r="F56" i="4"/>
  <c r="AH56" i="4" s="1"/>
  <c r="F70" i="1"/>
  <c r="AH70" i="1" s="1"/>
  <c r="AH72" i="1"/>
  <c r="I80" i="3"/>
  <c r="V66" i="3"/>
  <c r="AF66" i="3"/>
  <c r="M66" i="3"/>
  <c r="Q66" i="3"/>
  <c r="AH29" i="3"/>
  <c r="AH14" i="1"/>
  <c r="F80" i="1"/>
  <c r="J80" i="1"/>
  <c r="J76" i="1"/>
  <c r="Q80" i="2"/>
  <c r="Q76" i="2"/>
  <c r="AB80" i="2"/>
  <c r="U80" i="2"/>
  <c r="AD76" i="2"/>
  <c r="AD80" i="2"/>
  <c r="H67" i="5"/>
  <c r="I66" i="5" s="1"/>
  <c r="I68" i="5"/>
  <c r="AB80" i="1"/>
  <c r="P81" i="3"/>
  <c r="P75" i="3"/>
  <c r="H51" i="5"/>
  <c r="I50" i="5" s="1"/>
  <c r="I52" i="5"/>
  <c r="AM69" i="4"/>
  <c r="AB30" i="3"/>
  <c r="AB82" i="3" s="1"/>
  <c r="J30" i="3"/>
  <c r="J82" i="3" s="1"/>
  <c r="AC30" i="3"/>
  <c r="AC82" i="3" s="1"/>
  <c r="AM73" i="2"/>
  <c r="BQ80" i="5"/>
  <c r="BA26" i="5"/>
  <c r="BA44" i="5"/>
  <c r="AM53" i="1"/>
  <c r="G50" i="3"/>
  <c r="J50" i="3"/>
  <c r="AB50" i="3"/>
  <c r="AX17" i="6"/>
  <c r="AX83" i="6" s="1"/>
  <c r="AX50" i="6"/>
  <c r="AY50" i="6" s="1"/>
  <c r="AY52" i="6"/>
  <c r="AX57" i="6"/>
  <c r="AX56" i="6"/>
  <c r="AY56" i="6" s="1"/>
  <c r="AY58" i="6"/>
  <c r="AA80" i="3"/>
  <c r="BQ18" i="5"/>
  <c r="AV31" i="6"/>
  <c r="AV77" i="6" s="1"/>
  <c r="AW76" i="6" s="1"/>
  <c r="G56" i="5"/>
  <c r="AX76" i="5"/>
  <c r="AS12" i="5"/>
  <c r="BF7" i="5"/>
  <c r="H66" i="4"/>
  <c r="H76" i="4" s="1"/>
  <c r="X66" i="4"/>
  <c r="K66" i="4"/>
  <c r="K76" i="4" s="1"/>
  <c r="AC66" i="4"/>
  <c r="AW80" i="6"/>
  <c r="R81" i="1"/>
  <c r="R75" i="1"/>
  <c r="I30" i="4"/>
  <c r="I76" i="4" s="1"/>
  <c r="AA30" i="4"/>
  <c r="AA76" i="4" s="1"/>
  <c r="G30" i="4"/>
  <c r="G82" i="4" s="1"/>
  <c r="AI30" i="5"/>
  <c r="AH46" i="2"/>
  <c r="AM45" i="2" s="1"/>
  <c r="AH20" i="4"/>
  <c r="J16" i="6"/>
  <c r="K18" i="6"/>
  <c r="J31" i="6"/>
  <c r="J77" i="6" s="1"/>
  <c r="AM61" i="1"/>
  <c r="BP31" i="5"/>
  <c r="AH65" i="1"/>
  <c r="AH26" i="3"/>
  <c r="AH81" i="6"/>
  <c r="AI24" i="5"/>
  <c r="I30" i="1"/>
  <c r="I76" i="1" s="1"/>
  <c r="S30" i="1"/>
  <c r="S82" i="1" s="1"/>
  <c r="AH34" i="1"/>
  <c r="AM33" i="1" s="1"/>
  <c r="F30" i="1"/>
  <c r="P7" i="6"/>
  <c r="F50" i="1"/>
  <c r="AH50" i="1" s="1"/>
  <c r="AM49" i="1" s="1"/>
  <c r="AH62" i="2"/>
  <c r="AM61" i="2" s="1"/>
  <c r="F81" i="1"/>
  <c r="AH81" i="1" s="1"/>
  <c r="AX17" i="5"/>
  <c r="AX83" i="5" s="1"/>
  <c r="AA75" i="3"/>
  <c r="M50" i="2"/>
  <c r="M82" i="2" s="1"/>
  <c r="L50" i="2"/>
  <c r="O50" i="2"/>
  <c r="O76" i="2" s="1"/>
  <c r="Q50" i="2"/>
  <c r="AB67" i="6"/>
  <c r="M81" i="4"/>
  <c r="Y30" i="2"/>
  <c r="Y82" i="2" s="1"/>
  <c r="J30" i="2"/>
  <c r="J82" i="2" s="1"/>
  <c r="AC30" i="2"/>
  <c r="AE30" i="2"/>
  <c r="AE82" i="2" s="1"/>
  <c r="W70" i="2"/>
  <c r="F70" i="2"/>
  <c r="AH72" i="2"/>
  <c r="AM71" i="2" s="1"/>
  <c r="L70" i="2"/>
  <c r="U66" i="2"/>
  <c r="AI48" i="5"/>
  <c r="AF75" i="1"/>
  <c r="AR51" i="6"/>
  <c r="AS50" i="6" s="1"/>
  <c r="AS52" i="6"/>
  <c r="AC50" i="5"/>
  <c r="AD76" i="4"/>
  <c r="AD80" i="4"/>
  <c r="L80" i="4"/>
  <c r="AG80" i="4"/>
  <c r="I80" i="4"/>
  <c r="AB70" i="3"/>
  <c r="I70" i="3"/>
  <c r="U70" i="3"/>
  <c r="W70" i="3"/>
  <c r="AB66" i="1"/>
  <c r="AB76" i="1" s="1"/>
  <c r="G66" i="1"/>
  <c r="X66" i="1"/>
  <c r="Z66" i="1"/>
  <c r="N56" i="5"/>
  <c r="O56" i="5" s="1"/>
  <c r="O58" i="5"/>
  <c r="N57" i="5"/>
  <c r="U75" i="3"/>
  <c r="AC75" i="3"/>
  <c r="Y81" i="3"/>
  <c r="Y75" i="3"/>
  <c r="L81" i="3"/>
  <c r="L75" i="3"/>
  <c r="H57" i="5"/>
  <c r="I58" i="5"/>
  <c r="AA82" i="3"/>
  <c r="AC66" i="6"/>
  <c r="AH36" i="4"/>
  <c r="AM35" i="4" s="1"/>
  <c r="J82" i="5"/>
  <c r="K16" i="5"/>
  <c r="AM67" i="3"/>
  <c r="AM23" i="3"/>
  <c r="AD66" i="3"/>
  <c r="AD76" i="3" s="1"/>
  <c r="F66" i="3"/>
  <c r="AH68" i="3"/>
  <c r="U66" i="3"/>
  <c r="Y66" i="3"/>
  <c r="N80" i="1"/>
  <c r="P80" i="1"/>
  <c r="P76" i="1"/>
  <c r="M80" i="1"/>
  <c r="G12" i="5"/>
  <c r="K80" i="2"/>
  <c r="AA80" i="2"/>
  <c r="X80" i="2"/>
  <c r="X76" i="2"/>
  <c r="F80" i="2"/>
  <c r="AH12" i="2"/>
  <c r="AM11" i="2" s="1"/>
  <c r="F17" i="6"/>
  <c r="G18" i="6"/>
  <c r="AR67" i="5"/>
  <c r="AS66" i="5" s="1"/>
  <c r="AS68" i="5"/>
  <c r="AB51" i="5"/>
  <c r="BQ74" i="5"/>
  <c r="K30" i="3"/>
  <c r="K82" i="3" s="1"/>
  <c r="R30" i="3"/>
  <c r="R82" i="3" s="1"/>
  <c r="W30" i="3"/>
  <c r="W76" i="3" s="1"/>
  <c r="F30" i="3"/>
  <c r="AH32" i="3"/>
  <c r="AM31" i="3" s="1"/>
  <c r="BP76" i="5"/>
  <c r="AZ80" i="5"/>
  <c r="BA80" i="5" s="1"/>
  <c r="BA12" i="5"/>
  <c r="BA34" i="5"/>
  <c r="H82" i="4"/>
  <c r="AC50" i="3"/>
  <c r="O50" i="3"/>
  <c r="R50" i="3"/>
  <c r="AH52" i="3"/>
  <c r="F50" i="3"/>
  <c r="AY14" i="6"/>
  <c r="AY32" i="6"/>
  <c r="AX30" i="6"/>
  <c r="AY30" i="6" s="1"/>
  <c r="AY46" i="6"/>
  <c r="BP82" i="5"/>
  <c r="BQ16" i="5"/>
  <c r="H31" i="6"/>
  <c r="I30" i="6" s="1"/>
  <c r="I32" i="6"/>
  <c r="T7" i="5"/>
  <c r="AE66" i="4"/>
  <c r="S66" i="4"/>
  <c r="F66" i="4"/>
  <c r="AH68" i="4"/>
  <c r="AM67" i="4" s="1"/>
  <c r="BQ38" i="6"/>
  <c r="BD7" i="6"/>
  <c r="AM61" i="3"/>
  <c r="AB82" i="5"/>
  <c r="AC16" i="5"/>
  <c r="AM53" i="2"/>
  <c r="AH58" i="1"/>
  <c r="AM57" i="1" s="1"/>
  <c r="F56" i="1"/>
  <c r="AH56" i="1" s="1"/>
  <c r="AM55" i="1" s="1"/>
  <c r="H81" i="3"/>
  <c r="H75" i="3"/>
  <c r="AB30" i="4"/>
  <c r="AB82" i="4" s="1"/>
  <c r="M30" i="4"/>
  <c r="M82" i="4" s="1"/>
  <c r="O30" i="4"/>
  <c r="O76" i="4" s="1"/>
  <c r="AV83" i="5"/>
  <c r="Q81" i="2"/>
  <c r="AY30" i="5"/>
  <c r="AM57" i="4"/>
  <c r="AU56" i="5"/>
  <c r="AH49" i="3"/>
  <c r="AB75" i="2"/>
  <c r="AV82" i="6"/>
  <c r="AW16" i="6"/>
  <c r="J31" i="5"/>
  <c r="J77" i="5" s="1"/>
  <c r="K76" i="5" s="1"/>
  <c r="BQ32" i="6"/>
  <c r="AM63" i="3"/>
  <c r="AH40" i="3"/>
  <c r="AM39" i="3" s="1"/>
  <c r="F16" i="2"/>
  <c r="AT76" i="5"/>
  <c r="BP81" i="6"/>
  <c r="Q30" i="1"/>
  <c r="Q76" i="1" s="1"/>
  <c r="AA30" i="1"/>
  <c r="AA82" i="1" s="1"/>
  <c r="N30" i="1"/>
  <c r="N82" i="1" s="1"/>
  <c r="L76" i="5"/>
  <c r="L75" i="4"/>
  <c r="S50" i="2"/>
  <c r="T50" i="2"/>
  <c r="T82" i="2" s="1"/>
  <c r="W50" i="2"/>
  <c r="Y50" i="2"/>
  <c r="BP67" i="6"/>
  <c r="AA30" i="2"/>
  <c r="AA82" i="2" s="1"/>
  <c r="R30" i="2"/>
  <c r="R82" i="2" s="1"/>
  <c r="F30" i="2"/>
  <c r="AH32" i="2"/>
  <c r="AM31" i="2" s="1"/>
  <c r="J70" i="2"/>
  <c r="V70" i="2"/>
  <c r="T70" i="2"/>
  <c r="N66" i="2"/>
  <c r="AH28" i="2"/>
  <c r="AM27" i="2" s="1"/>
  <c r="AB51" i="6"/>
  <c r="AC50" i="6" s="1"/>
  <c r="AC52" i="5"/>
  <c r="AB80" i="4"/>
  <c r="AB76" i="4"/>
  <c r="Z80" i="4"/>
  <c r="P76" i="4"/>
  <c r="P80" i="4"/>
  <c r="AF80" i="4"/>
  <c r="X70" i="3"/>
  <c r="Q70" i="3"/>
  <c r="AC70" i="3"/>
  <c r="AE70" i="3"/>
  <c r="M66" i="1"/>
  <c r="M76" i="1" s="1"/>
  <c r="W66" i="1"/>
  <c r="AF66" i="1"/>
  <c r="N31" i="5"/>
  <c r="O60" i="5"/>
  <c r="AY66" i="5"/>
  <c r="AH44" i="3"/>
  <c r="AM43" i="3" s="1"/>
  <c r="AU30" i="6"/>
  <c r="AB77" i="5"/>
  <c r="AB81" i="5"/>
  <c r="BP81" i="5"/>
  <c r="AF82" i="2"/>
  <c r="U80" i="3"/>
  <c r="U76" i="3"/>
  <c r="P80" i="3"/>
  <c r="BP57" i="6"/>
  <c r="BQ56" i="6" s="1"/>
  <c r="AM27" i="3"/>
  <c r="AB76" i="5"/>
  <c r="X82" i="4"/>
  <c r="O76" i="3"/>
  <c r="S66" i="3"/>
  <c r="AC66" i="3"/>
  <c r="AG66" i="3"/>
  <c r="V80" i="1"/>
  <c r="Z80" i="1"/>
  <c r="Z76" i="1"/>
  <c r="U76" i="1"/>
  <c r="U80" i="1"/>
  <c r="W80" i="2"/>
  <c r="W76" i="2"/>
  <c r="H80" i="2"/>
  <c r="AC76" i="2"/>
  <c r="AC80" i="2"/>
  <c r="AR17" i="6"/>
  <c r="AR77" i="6" s="1"/>
  <c r="AS76" i="6" s="1"/>
  <c r="AS18" i="6"/>
  <c r="AB67" i="5"/>
  <c r="AC66" i="5" s="1"/>
  <c r="H17" i="5"/>
  <c r="H83" i="5" s="1"/>
  <c r="I18" i="5"/>
  <c r="BP51" i="5"/>
  <c r="BQ50" i="5" s="1"/>
  <c r="AC58" i="6"/>
  <c r="X30" i="3"/>
  <c r="X82" i="3" s="1"/>
  <c r="AE30" i="3"/>
  <c r="AE82" i="3" s="1"/>
  <c r="I30" i="3"/>
  <c r="I76" i="3" s="1"/>
  <c r="N30" i="3"/>
  <c r="N76" i="3" s="1"/>
  <c r="AZ81" i="5"/>
  <c r="BA58" i="5"/>
  <c r="AZ56" i="5"/>
  <c r="BA56" i="5" s="1"/>
  <c r="AM49" i="4"/>
  <c r="AG50" i="3"/>
  <c r="W50" i="3"/>
  <c r="Z50" i="3"/>
  <c r="Z76" i="3" s="1"/>
  <c r="N50" i="3"/>
  <c r="AM25" i="3"/>
  <c r="AX77" i="6"/>
  <c r="AT88" i="6" s="1"/>
  <c r="AX81" i="6"/>
  <c r="AY34" i="6"/>
  <c r="AH82" i="6"/>
  <c r="AI16" i="6"/>
  <c r="F31" i="6"/>
  <c r="G30" i="6" s="1"/>
  <c r="AH74" i="4"/>
  <c r="AM73" i="4" s="1"/>
  <c r="BC60" i="5"/>
  <c r="BC74" i="5"/>
  <c r="BC38" i="5"/>
  <c r="BC46" i="5"/>
  <c r="BC62" i="5"/>
  <c r="BC26" i="5"/>
  <c r="BC48" i="5"/>
  <c r="BC28" i="5"/>
  <c r="BC22" i="5"/>
  <c r="BB17" i="5"/>
  <c r="BC20" i="5"/>
  <c r="BC44" i="5"/>
  <c r="BC40" i="5"/>
  <c r="BC34" i="5"/>
  <c r="J66" i="4"/>
  <c r="G66" i="4"/>
  <c r="AA66" i="4"/>
  <c r="N66" i="4"/>
  <c r="N76" i="4" s="1"/>
  <c r="AM41" i="4"/>
  <c r="BQ54" i="5"/>
  <c r="U75" i="2"/>
  <c r="BA64" i="6"/>
  <c r="BA62" i="6"/>
  <c r="AZ57" i="6"/>
  <c r="BA60" i="6"/>
  <c r="BA54" i="6"/>
  <c r="BA42" i="6"/>
  <c r="AZ51" i="6"/>
  <c r="BA38" i="6"/>
  <c r="BA34" i="6"/>
  <c r="BA26" i="6"/>
  <c r="BA22" i="6"/>
  <c r="BA48" i="6"/>
  <c r="BA20" i="6"/>
  <c r="BA28" i="6"/>
  <c r="BA14" i="6"/>
  <c r="S80" i="3"/>
  <c r="AM35" i="2"/>
  <c r="AC18" i="5"/>
  <c r="L80" i="3"/>
  <c r="J30" i="4"/>
  <c r="J82" i="4" s="1"/>
  <c r="U30" i="4"/>
  <c r="U76" i="4" s="1"/>
  <c r="W30" i="4"/>
  <c r="W82" i="4" s="1"/>
  <c r="AY32" i="5"/>
  <c r="AH55" i="4"/>
  <c r="AM55" i="4" s="1"/>
  <c r="AU66" i="5"/>
  <c r="AM51" i="3"/>
  <c r="F81" i="2"/>
  <c r="AH15" i="2"/>
  <c r="BQ54" i="6"/>
  <c r="AT76" i="6"/>
  <c r="AW18" i="6"/>
  <c r="AM63" i="4"/>
  <c r="BQ30" i="6"/>
  <c r="AH38" i="3"/>
  <c r="AM37" i="3" s="1"/>
  <c r="AM37" i="2"/>
  <c r="AM41" i="3"/>
  <c r="AA81" i="4"/>
  <c r="AM13" i="1"/>
  <c r="AS80" i="5"/>
  <c r="J81" i="5"/>
  <c r="K80" i="5" s="1"/>
  <c r="Y30" i="1"/>
  <c r="Y76" i="1" s="1"/>
  <c r="V30" i="1"/>
  <c r="V76" i="1" s="1"/>
  <c r="X30" i="1"/>
  <c r="X82" i="1" s="1"/>
  <c r="AI32" i="6"/>
  <c r="BQ74" i="6"/>
  <c r="M80" i="5"/>
  <c r="BQ32" i="5"/>
  <c r="I56" i="5"/>
  <c r="AI42" i="5"/>
  <c r="U50" i="2"/>
  <c r="AB50" i="2"/>
  <c r="AB76" i="2" s="1"/>
  <c r="AE50" i="2"/>
  <c r="BP76" i="6"/>
  <c r="AH67" i="6"/>
  <c r="Y80" i="3"/>
  <c r="I30" i="2"/>
  <c r="I76" i="2" s="1"/>
  <c r="Z30" i="2"/>
  <c r="Z76" i="2" s="1"/>
  <c r="N30" i="2"/>
  <c r="N82" i="2" s="1"/>
  <c r="Z70" i="2"/>
  <c r="I70" i="2"/>
  <c r="AB70" i="2"/>
  <c r="AH20" i="1"/>
  <c r="AM19" i="1" s="1"/>
  <c r="BP51" i="6"/>
  <c r="BP77" i="6" s="1"/>
  <c r="W80" i="4"/>
  <c r="G76" i="4"/>
  <c r="G80" i="4"/>
  <c r="Q76" i="4"/>
  <c r="Q80" i="4"/>
  <c r="AA75" i="4"/>
  <c r="Z70" i="3"/>
  <c r="Y70" i="3"/>
  <c r="F70" i="3"/>
  <c r="AH72" i="3"/>
  <c r="AM71" i="3" s="1"/>
  <c r="AC66" i="1"/>
  <c r="AC76" i="1" s="1"/>
  <c r="AH68" i="1"/>
  <c r="AM67" i="1" s="1"/>
  <c r="F66" i="1"/>
  <c r="I66" i="1"/>
  <c r="N77" i="5"/>
  <c r="N81" i="5"/>
  <c r="O75" i="3"/>
  <c r="AC81" i="2"/>
  <c r="AF75" i="3"/>
  <c r="X75" i="3"/>
  <c r="F75" i="1"/>
  <c r="AH75" i="1" s="1"/>
  <c r="N82" i="3"/>
  <c r="AR57" i="5"/>
  <c r="AS56" i="5" s="1"/>
  <c r="AS58" i="5"/>
  <c r="BP57" i="5"/>
  <c r="AD82" i="4"/>
  <c r="M80" i="3"/>
  <c r="M76" i="3"/>
  <c r="AM53" i="4"/>
  <c r="AH57" i="5"/>
  <c r="AI56" i="5" s="1"/>
  <c r="AX77" i="5"/>
  <c r="AT88" i="5" s="1"/>
  <c r="AX81" i="5"/>
  <c r="AY80" i="5" s="1"/>
  <c r="AM37" i="4"/>
  <c r="AC82" i="2"/>
  <c r="AC80" i="3"/>
  <c r="AC76" i="3"/>
  <c r="AH74" i="3"/>
  <c r="AM73" i="3" s="1"/>
  <c r="AH57" i="6"/>
  <c r="AW50" i="6"/>
  <c r="AC80" i="5"/>
  <c r="V82" i="4"/>
  <c r="F16" i="3"/>
  <c r="F76" i="3" s="1"/>
  <c r="BQ42" i="6"/>
  <c r="AH82" i="5"/>
  <c r="AI16" i="5"/>
  <c r="L66" i="3"/>
  <c r="H66" i="3"/>
  <c r="G66" i="3"/>
  <c r="AD80" i="1"/>
  <c r="K76" i="1"/>
  <c r="K80" i="1"/>
  <c r="AC80" i="1"/>
  <c r="G80" i="5"/>
  <c r="Z82" i="2"/>
  <c r="AM71" i="1"/>
  <c r="AU30" i="5"/>
  <c r="Y80" i="2"/>
  <c r="Y76" i="2"/>
  <c r="R80" i="2"/>
  <c r="R76" i="2"/>
  <c r="AF80" i="2"/>
  <c r="AF76" i="2"/>
  <c r="H17" i="6"/>
  <c r="H77" i="6" s="1"/>
  <c r="I76" i="6" s="1"/>
  <c r="I18" i="6"/>
  <c r="BP67" i="5"/>
  <c r="AR17" i="5"/>
  <c r="AR77" i="5" s="1"/>
  <c r="AS76" i="5" s="1"/>
  <c r="AS18" i="5"/>
  <c r="AH51" i="5"/>
  <c r="AC56" i="6"/>
  <c r="L30" i="3"/>
  <c r="L76" i="3" s="1"/>
  <c r="G30" i="3"/>
  <c r="G76" i="3" s="1"/>
  <c r="Q30" i="3"/>
  <c r="Q76" i="3" s="1"/>
  <c r="V30" i="3"/>
  <c r="V76" i="3" s="1"/>
  <c r="AZ17" i="5"/>
  <c r="AZ83" i="5" s="1"/>
  <c r="BA54" i="5"/>
  <c r="AZ67" i="5"/>
  <c r="AH20" i="3"/>
  <c r="AM19" i="3" s="1"/>
  <c r="AM51" i="4"/>
  <c r="F82" i="4"/>
  <c r="AH16" i="4"/>
  <c r="AM15" i="4" s="1"/>
  <c r="I50" i="3"/>
  <c r="AE50" i="3"/>
  <c r="K50" i="3"/>
  <c r="V50" i="3"/>
  <c r="AY20" i="6"/>
  <c r="AY62" i="6"/>
  <c r="AY68" i="6"/>
  <c r="AX66" i="6"/>
  <c r="AY66" i="6" s="1"/>
  <c r="AI18" i="6"/>
  <c r="K30" i="5"/>
  <c r="AR31" i="6"/>
  <c r="AS30" i="6" s="1"/>
  <c r="AS32" i="6"/>
  <c r="AM37" i="1"/>
  <c r="AH79" i="4"/>
  <c r="Q60" i="5"/>
  <c r="P57" i="5"/>
  <c r="Q62" i="5"/>
  <c r="Q46" i="5"/>
  <c r="Q72" i="5"/>
  <c r="Q48" i="5"/>
  <c r="Q42" i="5"/>
  <c r="Q38" i="5"/>
  <c r="Q20" i="5"/>
  <c r="Q22" i="5"/>
  <c r="Q34" i="5"/>
  <c r="Q14" i="5"/>
  <c r="P17" i="5"/>
  <c r="Q24" i="5"/>
  <c r="Q54" i="5"/>
  <c r="Q36" i="5"/>
  <c r="AY56" i="5"/>
  <c r="AH34" i="2"/>
  <c r="AM33" i="2" s="1"/>
  <c r="AH64" i="1"/>
  <c r="AM63" i="1" s="1"/>
  <c r="AF66" i="4"/>
  <c r="AF76" i="4" s="1"/>
  <c r="Z66" i="4"/>
  <c r="Z76" i="4" s="1"/>
  <c r="L66" i="4"/>
  <c r="L76" i="4" s="1"/>
  <c r="V66" i="4"/>
  <c r="BQ18" i="6"/>
  <c r="BQ62" i="6"/>
  <c r="AM19" i="4"/>
  <c r="AC32" i="6"/>
  <c r="M66" i="5"/>
  <c r="AG30" i="4"/>
  <c r="AG76" i="4" s="1"/>
  <c r="AC30" i="4"/>
  <c r="AC82" i="4" s="1"/>
  <c r="AE30" i="4"/>
  <c r="AE82" i="4" s="1"/>
  <c r="AH26" i="2"/>
  <c r="AM25" i="2" s="1"/>
  <c r="Y82" i="4"/>
  <c r="BQ66" i="6"/>
  <c r="AS80" i="6"/>
  <c r="K22" i="6"/>
  <c r="J50" i="6"/>
  <c r="K50" i="6" s="1"/>
  <c r="K52" i="6"/>
  <c r="J56" i="6"/>
  <c r="K56" i="6" s="1"/>
  <c r="K58" i="6"/>
  <c r="F31" i="5"/>
  <c r="G30" i="5" s="1"/>
  <c r="G32" i="5"/>
  <c r="BQ42" i="5"/>
  <c r="AU80" i="5"/>
  <c r="AB77" i="6"/>
  <c r="AC76" i="6" s="1"/>
  <c r="AB81" i="6"/>
  <c r="AC80" i="6" s="1"/>
  <c r="K66" i="5"/>
  <c r="AG30" i="1"/>
  <c r="AG76" i="1" s="1"/>
  <c r="AD30" i="1"/>
  <c r="AD76" i="1" s="1"/>
  <c r="AF30" i="1"/>
  <c r="AF76" i="1" s="1"/>
  <c r="AI30" i="6"/>
  <c r="BQ30" i="5"/>
  <c r="BQ72" i="6"/>
  <c r="AH34" i="4"/>
  <c r="AM33" i="4" s="1"/>
  <c r="AA50" i="2"/>
  <c r="AH52" i="2"/>
  <c r="AM51" i="2" s="1"/>
  <c r="F50" i="2"/>
  <c r="H50" i="2"/>
  <c r="H82" i="2" s="1"/>
  <c r="BQ80" i="6"/>
  <c r="BQ60" i="5"/>
  <c r="K30" i="2"/>
  <c r="K82" i="2" s="1"/>
  <c r="L30" i="2"/>
  <c r="L82" i="2" s="1"/>
  <c r="V30" i="2"/>
  <c r="V82" i="2" s="1"/>
  <c r="H70" i="2"/>
  <c r="O70" i="2"/>
  <c r="Q70" i="2"/>
  <c r="M70" i="2"/>
  <c r="AH51" i="6"/>
  <c r="AH77" i="6" s="1"/>
  <c r="L31" i="5"/>
  <c r="L83" i="5" s="1"/>
  <c r="V76" i="4"/>
  <c r="V80" i="4"/>
  <c r="F76" i="4"/>
  <c r="F80" i="4"/>
  <c r="AH12" i="4"/>
  <c r="AM11" i="4" s="1"/>
  <c r="S80" i="4"/>
  <c r="S76" i="4"/>
  <c r="G12" i="6"/>
  <c r="J70" i="3"/>
  <c r="AG70" i="3"/>
  <c r="N70" i="3"/>
  <c r="O66" i="1"/>
  <c r="N66" i="1"/>
  <c r="Q66" i="1"/>
  <c r="O28" i="5"/>
  <c r="O38" i="5"/>
  <c r="AR82" i="5"/>
  <c r="AP88" i="6" l="1"/>
  <c r="AI76" i="5"/>
  <c r="AI76" i="6"/>
  <c r="AZ17" i="6"/>
  <c r="AZ30" i="6"/>
  <c r="BA32" i="6"/>
  <c r="BB30" i="5"/>
  <c r="BC32" i="5"/>
  <c r="BC14" i="5"/>
  <c r="AI50" i="6"/>
  <c r="AH66" i="3"/>
  <c r="AH30" i="1"/>
  <c r="N83" i="5"/>
  <c r="L30" i="6"/>
  <c r="M32" i="6"/>
  <c r="AX82" i="6"/>
  <c r="AY82" i="6" s="1"/>
  <c r="AY16" i="6"/>
  <c r="V76" i="2"/>
  <c r="AA82" i="4"/>
  <c r="I82" i="3"/>
  <c r="N76" i="2"/>
  <c r="F82" i="1"/>
  <c r="AH16" i="1"/>
  <c r="AM15" i="1" s="1"/>
  <c r="BP83" i="5"/>
  <c r="L76" i="2"/>
  <c r="I82" i="5"/>
  <c r="W82" i="3"/>
  <c r="Y76" i="3"/>
  <c r="AB76" i="3"/>
  <c r="G82" i="1"/>
  <c r="V82" i="3"/>
  <c r="Q82" i="1"/>
  <c r="AH50" i="2"/>
  <c r="P81" i="5"/>
  <c r="P56" i="5"/>
  <c r="Q56" i="5" s="1"/>
  <c r="Q58" i="5"/>
  <c r="AH66" i="1"/>
  <c r="AP87" i="6"/>
  <c r="AU76" i="6"/>
  <c r="BC64" i="5"/>
  <c r="H76" i="2"/>
  <c r="AU76" i="5"/>
  <c r="AP87" i="5"/>
  <c r="AH66" i="4"/>
  <c r="J82" i="6"/>
  <c r="K16" i="6"/>
  <c r="BE72" i="5"/>
  <c r="BE74" i="5"/>
  <c r="BE54" i="5"/>
  <c r="BE42" i="5"/>
  <c r="BE64" i="5"/>
  <c r="BE46" i="5"/>
  <c r="BE62" i="5"/>
  <c r="BE40" i="5"/>
  <c r="BE28" i="5"/>
  <c r="BE34" i="5"/>
  <c r="M14" i="6"/>
  <c r="M48" i="6"/>
  <c r="L57" i="6"/>
  <c r="M62" i="6"/>
  <c r="AH66" i="2"/>
  <c r="AM65" i="2" s="1"/>
  <c r="AM29" i="1"/>
  <c r="AM65" i="4"/>
  <c r="U82" i="2"/>
  <c r="AH81" i="3"/>
  <c r="AA76" i="1"/>
  <c r="AH30" i="4"/>
  <c r="AM29" i="4" s="1"/>
  <c r="BQ66" i="5"/>
  <c r="P82" i="3"/>
  <c r="I82" i="2"/>
  <c r="G82" i="2"/>
  <c r="L82" i="3"/>
  <c r="V82" i="1"/>
  <c r="AI82" i="5"/>
  <c r="AZ81" i="6"/>
  <c r="BA36" i="6"/>
  <c r="AZ50" i="6"/>
  <c r="BA50" i="6" s="1"/>
  <c r="BA52" i="6"/>
  <c r="BA72" i="6"/>
  <c r="BB50" i="5"/>
  <c r="BC52" i="5"/>
  <c r="BC36" i="5"/>
  <c r="BB56" i="5"/>
  <c r="BC58" i="5"/>
  <c r="F82" i="2"/>
  <c r="AH82" i="2" s="1"/>
  <c r="AH16" i="2"/>
  <c r="AM15" i="2" s="1"/>
  <c r="AA76" i="2"/>
  <c r="AM65" i="3"/>
  <c r="AY16" i="5"/>
  <c r="M18" i="6"/>
  <c r="L16" i="6"/>
  <c r="L83" i="6"/>
  <c r="M52" i="6"/>
  <c r="L50" i="6"/>
  <c r="M50" i="6" s="1"/>
  <c r="AH83" i="5"/>
  <c r="T76" i="2"/>
  <c r="AC76" i="4"/>
  <c r="BA66" i="5"/>
  <c r="AG82" i="3"/>
  <c r="J83" i="6"/>
  <c r="AM49" i="2"/>
  <c r="AV83" i="6"/>
  <c r="AW82" i="6" s="1"/>
  <c r="AM69" i="1"/>
  <c r="AH80" i="3"/>
  <c r="AM79" i="3" s="1"/>
  <c r="R76" i="3"/>
  <c r="O82" i="4"/>
  <c r="AF82" i="1"/>
  <c r="I82" i="4"/>
  <c r="AH82" i="4" s="1"/>
  <c r="Q82" i="3"/>
  <c r="G82" i="3"/>
  <c r="Y82" i="1"/>
  <c r="S76" i="3"/>
  <c r="AF76" i="3"/>
  <c r="BA24" i="6"/>
  <c r="BA46" i="6"/>
  <c r="AZ56" i="6"/>
  <c r="BA56" i="6" s="1"/>
  <c r="BA58" i="6"/>
  <c r="BB66" i="5"/>
  <c r="BC68" i="5"/>
  <c r="AC76" i="5"/>
  <c r="AH50" i="3"/>
  <c r="AM49" i="3" s="1"/>
  <c r="F83" i="6"/>
  <c r="G82" i="6" s="1"/>
  <c r="G16" i="6"/>
  <c r="N76" i="1"/>
  <c r="AH70" i="2"/>
  <c r="AM69" i="2" s="1"/>
  <c r="AM65" i="1"/>
  <c r="AE76" i="3"/>
  <c r="AY76" i="5"/>
  <c r="AT87" i="5"/>
  <c r="AH80" i="1"/>
  <c r="AM79" i="1" s="1"/>
  <c r="BQ56" i="5"/>
  <c r="AY82" i="5"/>
  <c r="AW30" i="6"/>
  <c r="M76" i="4"/>
  <c r="L80" i="6"/>
  <c r="M12" i="6"/>
  <c r="M68" i="6"/>
  <c r="L66" i="6"/>
  <c r="J76" i="2"/>
  <c r="J76" i="4"/>
  <c r="AB83" i="5"/>
  <c r="AC82" i="5" s="1"/>
  <c r="AE76" i="2"/>
  <c r="AY80" i="6"/>
  <c r="J83" i="5"/>
  <c r="K82" i="5" s="1"/>
  <c r="K76" i="3"/>
  <c r="AD82" i="1"/>
  <c r="AG82" i="4"/>
  <c r="Q28" i="5"/>
  <c r="Q32" i="5"/>
  <c r="P30" i="5"/>
  <c r="Q64" i="5"/>
  <c r="Q74" i="5"/>
  <c r="F82" i="3"/>
  <c r="AH16" i="3"/>
  <c r="AM15" i="3" s="1"/>
  <c r="AH81" i="2"/>
  <c r="AZ31" i="6"/>
  <c r="AZ77" i="6" s="1"/>
  <c r="BA44" i="6"/>
  <c r="AZ67" i="6"/>
  <c r="BB81" i="5"/>
  <c r="BC42" i="5"/>
  <c r="BB57" i="5"/>
  <c r="BF7" i="6"/>
  <c r="BQ82" i="5"/>
  <c r="AZ76" i="5"/>
  <c r="K76" i="2"/>
  <c r="M30" i="5"/>
  <c r="AI80" i="6"/>
  <c r="F76" i="1"/>
  <c r="J76" i="3"/>
  <c r="AH76" i="3" s="1"/>
  <c r="L31" i="6"/>
  <c r="M36" i="6"/>
  <c r="L67" i="6"/>
  <c r="M82" i="5"/>
  <c r="U82" i="4"/>
  <c r="W76" i="1"/>
  <c r="N82" i="5"/>
  <c r="O82" i="5" s="1"/>
  <c r="O16" i="5"/>
  <c r="AE76" i="4"/>
  <c r="AX76" i="6"/>
  <c r="S76" i="2"/>
  <c r="O76" i="1"/>
  <c r="N76" i="5"/>
  <c r="O76" i="5" s="1"/>
  <c r="AZ82" i="5"/>
  <c r="BA82" i="5" s="1"/>
  <c r="BA16" i="5"/>
  <c r="X76" i="1"/>
  <c r="X76" i="3"/>
  <c r="I82" i="1"/>
  <c r="AG82" i="1"/>
  <c r="H82" i="3"/>
  <c r="Q18" i="5"/>
  <c r="P16" i="5"/>
  <c r="AH80" i="4"/>
  <c r="AM79" i="4" s="1"/>
  <c r="P31" i="5"/>
  <c r="P83" i="5" s="1"/>
  <c r="Q40" i="5"/>
  <c r="Q44" i="5"/>
  <c r="P67" i="5"/>
  <c r="AH70" i="3"/>
  <c r="AM69" i="3" s="1"/>
  <c r="BQ76" i="6"/>
  <c r="AZ66" i="6"/>
  <c r="BA66" i="6" s="1"/>
  <c r="BA68" i="6"/>
  <c r="BB51" i="5"/>
  <c r="AZ77" i="5"/>
  <c r="AR83" i="6"/>
  <c r="AS82" i="6" s="1"/>
  <c r="AS16" i="6"/>
  <c r="BC72" i="6"/>
  <c r="BB67" i="6"/>
  <c r="BC62" i="6"/>
  <c r="BB57" i="6"/>
  <c r="BC48" i="6"/>
  <c r="BC42" i="6"/>
  <c r="BC74" i="6"/>
  <c r="BC40" i="6"/>
  <c r="BC24" i="6"/>
  <c r="BC22" i="6"/>
  <c r="V7" i="5"/>
  <c r="AH80" i="2"/>
  <c r="AM79" i="2" s="1"/>
  <c r="R7" i="6"/>
  <c r="M34" i="6"/>
  <c r="M72" i="6"/>
  <c r="AU82" i="6"/>
  <c r="BP83" i="6"/>
  <c r="F77" i="5"/>
  <c r="AI50" i="5"/>
  <c r="F77" i="6"/>
  <c r="AW82" i="5"/>
  <c r="AH83" i="6"/>
  <c r="O80" i="5"/>
  <c r="AH75" i="4"/>
  <c r="H77" i="5"/>
  <c r="T76" i="3"/>
  <c r="H83" i="6"/>
  <c r="I82" i="6" s="1"/>
  <c r="I16" i="6"/>
  <c r="P66" i="5"/>
  <c r="Q66" i="5" s="1"/>
  <c r="Q68" i="5"/>
  <c r="P80" i="5"/>
  <c r="Q80" i="5" s="1"/>
  <c r="Q12" i="5"/>
  <c r="P51" i="5"/>
  <c r="AZ80" i="6"/>
  <c r="BA80" i="6" s="1"/>
  <c r="BA12" i="6"/>
  <c r="BA40" i="6"/>
  <c r="BB80" i="5"/>
  <c r="BC80" i="5" s="1"/>
  <c r="BC12" i="5"/>
  <c r="BC24" i="5"/>
  <c r="BC54" i="5"/>
  <c r="BB67" i="5"/>
  <c r="F76" i="2"/>
  <c r="AH76" i="2" s="1"/>
  <c r="AM75" i="2" s="1"/>
  <c r="O64" i="6"/>
  <c r="O62" i="6"/>
  <c r="N51" i="6"/>
  <c r="O34" i="6"/>
  <c r="O40" i="6"/>
  <c r="O28" i="6"/>
  <c r="O22" i="6"/>
  <c r="O42" i="6"/>
  <c r="O36" i="6"/>
  <c r="N17" i="6"/>
  <c r="O14" i="6"/>
  <c r="M64" i="6"/>
  <c r="AE76" i="1"/>
  <c r="K30" i="6"/>
  <c r="I76" i="5"/>
  <c r="AB83" i="6"/>
  <c r="AC82" i="6" s="1"/>
  <c r="G76" i="6"/>
  <c r="K80" i="6"/>
  <c r="AI66" i="6"/>
  <c r="S76" i="1"/>
  <c r="L77" i="5"/>
  <c r="M76" i="5" s="1"/>
  <c r="Q26" i="5"/>
  <c r="Q52" i="5"/>
  <c r="P50" i="5"/>
  <c r="Q50" i="5" s="1"/>
  <c r="AR83" i="5"/>
  <c r="AS82" i="5" s="1"/>
  <c r="AS16" i="5"/>
  <c r="W76" i="4"/>
  <c r="AH76" i="4" s="1"/>
  <c r="AZ16" i="6"/>
  <c r="BA18" i="6"/>
  <c r="BA74" i="6"/>
  <c r="BB31" i="5"/>
  <c r="BB77" i="5" s="1"/>
  <c r="BC18" i="5"/>
  <c r="BB16" i="5"/>
  <c r="BB76" i="5" s="1"/>
  <c r="BC72" i="5"/>
  <c r="BP77" i="5"/>
  <c r="AH30" i="2"/>
  <c r="AM29" i="2" s="1"/>
  <c r="R51" i="5"/>
  <c r="S64" i="5"/>
  <c r="S72" i="5"/>
  <c r="S40" i="5"/>
  <c r="S28" i="5"/>
  <c r="S24" i="5"/>
  <c r="S54" i="5"/>
  <c r="R17" i="5"/>
  <c r="S46" i="5"/>
  <c r="S36" i="5"/>
  <c r="S42" i="5"/>
  <c r="S14" i="5"/>
  <c r="AH30" i="3"/>
  <c r="AM29" i="3" s="1"/>
  <c r="BH7" i="5"/>
  <c r="AI56" i="6"/>
  <c r="O30" i="5"/>
  <c r="L77" i="6"/>
  <c r="L81" i="6"/>
  <c r="L56" i="6"/>
  <c r="M56" i="6" s="1"/>
  <c r="M58" i="6"/>
  <c r="AH75" i="3"/>
  <c r="J76" i="6"/>
  <c r="K76" i="6" s="1"/>
  <c r="AH81" i="4"/>
  <c r="F83" i="5"/>
  <c r="G82" i="5" s="1"/>
  <c r="BQ50" i="6"/>
  <c r="I16" i="5"/>
  <c r="BC76" i="5" l="1"/>
  <c r="R56" i="5"/>
  <c r="S58" i="5"/>
  <c r="N80" i="6"/>
  <c r="O12" i="6"/>
  <c r="N66" i="6"/>
  <c r="O68" i="6"/>
  <c r="O72" i="6"/>
  <c r="X7" i="5"/>
  <c r="BC26" i="6"/>
  <c r="BH7" i="6"/>
  <c r="BC50" i="5"/>
  <c r="BE18" i="5"/>
  <c r="BD16" i="5"/>
  <c r="AM75" i="3"/>
  <c r="S34" i="5"/>
  <c r="S38" i="5"/>
  <c r="AZ82" i="6"/>
  <c r="BA16" i="6"/>
  <c r="N31" i="6"/>
  <c r="O32" i="6"/>
  <c r="N30" i="6"/>
  <c r="O30" i="6" s="1"/>
  <c r="Q64" i="6"/>
  <c r="Q72" i="6"/>
  <c r="P51" i="6"/>
  <c r="Q40" i="6"/>
  <c r="Q36" i="6"/>
  <c r="Q46" i="6"/>
  <c r="Q22" i="6"/>
  <c r="Q24" i="6"/>
  <c r="BC20" i="6"/>
  <c r="BC38" i="6"/>
  <c r="BC46" i="6"/>
  <c r="BD67" i="6"/>
  <c r="BE74" i="6"/>
  <c r="BE72" i="6"/>
  <c r="BE60" i="6"/>
  <c r="BE48" i="6"/>
  <c r="BD51" i="6"/>
  <c r="BE38" i="6"/>
  <c r="BE28" i="6"/>
  <c r="BE40" i="6"/>
  <c r="BE44" i="6"/>
  <c r="BE36" i="6"/>
  <c r="BE24" i="6"/>
  <c r="AM81" i="2"/>
  <c r="BC66" i="5"/>
  <c r="BB83" i="5"/>
  <c r="BE36" i="5"/>
  <c r="R80" i="5"/>
  <c r="S12" i="5"/>
  <c r="N83" i="6"/>
  <c r="O20" i="6"/>
  <c r="T7" i="6"/>
  <c r="BB51" i="6"/>
  <c r="L82" i="6"/>
  <c r="M82" i="6" s="1"/>
  <c r="M16" i="6"/>
  <c r="BE32" i="5"/>
  <c r="BD30" i="5"/>
  <c r="BC30" i="5"/>
  <c r="BG62" i="5"/>
  <c r="BF51" i="5"/>
  <c r="BG64" i="5"/>
  <c r="BG54" i="5"/>
  <c r="BG20" i="5"/>
  <c r="BG22" i="5"/>
  <c r="BG44" i="5"/>
  <c r="BG36" i="5"/>
  <c r="BG14" i="5"/>
  <c r="BG26" i="5"/>
  <c r="R31" i="5"/>
  <c r="R83" i="5" s="1"/>
  <c r="S22" i="5"/>
  <c r="S52" i="5"/>
  <c r="R50" i="5"/>
  <c r="S50" i="5" s="1"/>
  <c r="S68" i="5"/>
  <c r="R66" i="5"/>
  <c r="S66" i="5" s="1"/>
  <c r="O18" i="6"/>
  <c r="N16" i="6"/>
  <c r="N76" i="6" s="1"/>
  <c r="O52" i="6"/>
  <c r="N50" i="6"/>
  <c r="O50" i="6" s="1"/>
  <c r="O58" i="6"/>
  <c r="N56" i="6"/>
  <c r="P76" i="5"/>
  <c r="G76" i="5"/>
  <c r="BB80" i="6"/>
  <c r="BC12" i="6"/>
  <c r="BC32" i="6"/>
  <c r="BB30" i="6"/>
  <c r="BC54" i="6"/>
  <c r="BC60" i="6"/>
  <c r="AY76" i="6"/>
  <c r="AT87" i="6"/>
  <c r="AH82" i="3"/>
  <c r="M66" i="6"/>
  <c r="BD56" i="5"/>
  <c r="BE58" i="5"/>
  <c r="BE44" i="5"/>
  <c r="K82" i="6"/>
  <c r="AH82" i="1"/>
  <c r="AM81" i="1" s="1"/>
  <c r="R30" i="5"/>
  <c r="S30" i="5" s="1"/>
  <c r="S32" i="5"/>
  <c r="S48" i="5"/>
  <c r="R57" i="5"/>
  <c r="BB82" i="5"/>
  <c r="BC82" i="5" s="1"/>
  <c r="BC16" i="5"/>
  <c r="AM75" i="4"/>
  <c r="BB81" i="6"/>
  <c r="BB31" i="6"/>
  <c r="BB66" i="6"/>
  <c r="BC66" i="6" s="1"/>
  <c r="BC68" i="6"/>
  <c r="BA76" i="5"/>
  <c r="AM81" i="3"/>
  <c r="BE20" i="5"/>
  <c r="BD80" i="5"/>
  <c r="BE12" i="5"/>
  <c r="P77" i="5"/>
  <c r="BA30" i="6"/>
  <c r="S18" i="5"/>
  <c r="R16" i="5"/>
  <c r="S62" i="5"/>
  <c r="O44" i="6"/>
  <c r="N57" i="6"/>
  <c r="BQ76" i="5"/>
  <c r="BC28" i="6"/>
  <c r="BC34" i="6"/>
  <c r="BC36" i="6"/>
  <c r="BC64" i="6"/>
  <c r="P82" i="5"/>
  <c r="Q82" i="5" s="1"/>
  <c r="Q16" i="5"/>
  <c r="BC56" i="5"/>
  <c r="BE24" i="5"/>
  <c r="BE48" i="5"/>
  <c r="BE26" i="5"/>
  <c r="BD66" i="5"/>
  <c r="BD76" i="5" s="1"/>
  <c r="BE68" i="5"/>
  <c r="BE38" i="5"/>
  <c r="BD57" i="5"/>
  <c r="AZ83" i="6"/>
  <c r="BJ7" i="5"/>
  <c r="S26" i="5"/>
  <c r="S60" i="5"/>
  <c r="R67" i="5"/>
  <c r="N81" i="6"/>
  <c r="O24" i="6"/>
  <c r="O46" i="6"/>
  <c r="O54" i="6"/>
  <c r="O74" i="6"/>
  <c r="AZ76" i="6"/>
  <c r="BC14" i="6"/>
  <c r="BC18" i="6"/>
  <c r="BB16" i="6"/>
  <c r="BC44" i="6"/>
  <c r="BC52" i="6"/>
  <c r="BB50" i="6"/>
  <c r="BC50" i="6" s="1"/>
  <c r="BQ82" i="6"/>
  <c r="L76" i="6"/>
  <c r="M76" i="6" s="1"/>
  <c r="BD31" i="5"/>
  <c r="BD50" i="5"/>
  <c r="BE52" i="5"/>
  <c r="BD51" i="5"/>
  <c r="BE60" i="5"/>
  <c r="M30" i="6"/>
  <c r="AM81" i="4"/>
  <c r="R81" i="5"/>
  <c r="R77" i="5"/>
  <c r="S20" i="5"/>
  <c r="S44" i="5"/>
  <c r="S74" i="5"/>
  <c r="O26" i="6"/>
  <c r="O38" i="6"/>
  <c r="O48" i="6"/>
  <c r="O60" i="6"/>
  <c r="N67" i="6"/>
  <c r="N77" i="6" s="1"/>
  <c r="T57" i="5"/>
  <c r="U48" i="5"/>
  <c r="U62" i="5"/>
  <c r="U44" i="5"/>
  <c r="U60" i="5"/>
  <c r="U74" i="5"/>
  <c r="U24" i="5"/>
  <c r="U14" i="5"/>
  <c r="U20" i="5"/>
  <c r="T51" i="5"/>
  <c r="U22" i="5"/>
  <c r="BB17" i="6"/>
  <c r="BB83" i="6" s="1"/>
  <c r="BC58" i="6"/>
  <c r="BB56" i="6"/>
  <c r="BC56" i="6" s="1"/>
  <c r="AH76" i="1"/>
  <c r="AM75" i="1" s="1"/>
  <c r="Q30" i="5"/>
  <c r="M80" i="6"/>
  <c r="BD17" i="5"/>
  <c r="BD83" i="5" s="1"/>
  <c r="BE22" i="5"/>
  <c r="BD81" i="5"/>
  <c r="BE14" i="5"/>
  <c r="BD67" i="5"/>
  <c r="AI82" i="6"/>
  <c r="AV87" i="5" l="1"/>
  <c r="O76" i="6"/>
  <c r="U18" i="5"/>
  <c r="T16" i="5"/>
  <c r="T17" i="5"/>
  <c r="BI74" i="5"/>
  <c r="BI72" i="5"/>
  <c r="BH67" i="5"/>
  <c r="BI54" i="5"/>
  <c r="BI42" i="5"/>
  <c r="BI60" i="5"/>
  <c r="BI38" i="5"/>
  <c r="BH51" i="5"/>
  <c r="BI24" i="5"/>
  <c r="BI44" i="5"/>
  <c r="BI14" i="5"/>
  <c r="BI26" i="5"/>
  <c r="R82" i="5"/>
  <c r="S82" i="5" s="1"/>
  <c r="S16" i="5"/>
  <c r="BF80" i="5"/>
  <c r="BG12" i="5"/>
  <c r="BG74" i="5"/>
  <c r="S80" i="5"/>
  <c r="Q44" i="6"/>
  <c r="Q74" i="6"/>
  <c r="BF67" i="6"/>
  <c r="BG54" i="6"/>
  <c r="BG64" i="6"/>
  <c r="BG34" i="6"/>
  <c r="BG20" i="6"/>
  <c r="BG14" i="6"/>
  <c r="O66" i="6"/>
  <c r="T67" i="5"/>
  <c r="BL7" i="5"/>
  <c r="Q76" i="5"/>
  <c r="BF17" i="5"/>
  <c r="BG28" i="5"/>
  <c r="BF50" i="5"/>
  <c r="BG50" i="5" s="1"/>
  <c r="BG52" i="5"/>
  <c r="BF67" i="5"/>
  <c r="V7" i="6"/>
  <c r="R76" i="5"/>
  <c r="S76" i="5" s="1"/>
  <c r="BD81" i="6"/>
  <c r="BD66" i="6"/>
  <c r="BE66" i="6" s="1"/>
  <c r="BE68" i="6"/>
  <c r="Q18" i="6"/>
  <c r="P16" i="6"/>
  <c r="Q34" i="6"/>
  <c r="Q60" i="6"/>
  <c r="P67" i="6"/>
  <c r="U38" i="5"/>
  <c r="U36" i="5"/>
  <c r="U42" i="5"/>
  <c r="U58" i="5"/>
  <c r="T56" i="5"/>
  <c r="U56" i="5" s="1"/>
  <c r="U68" i="5"/>
  <c r="T66" i="5"/>
  <c r="U66" i="5" s="1"/>
  <c r="BC30" i="6"/>
  <c r="O56" i="6"/>
  <c r="BG24" i="5"/>
  <c r="BG48" i="5"/>
  <c r="BG42" i="5"/>
  <c r="BG60" i="5"/>
  <c r="R51" i="6"/>
  <c r="S54" i="6"/>
  <c r="S44" i="6"/>
  <c r="S72" i="6"/>
  <c r="S36" i="6"/>
  <c r="R31" i="6"/>
  <c r="S42" i="6"/>
  <c r="S38" i="6"/>
  <c r="S24" i="6"/>
  <c r="R17" i="6"/>
  <c r="R83" i="6" s="1"/>
  <c r="S20" i="6"/>
  <c r="S28" i="6"/>
  <c r="S22" i="6"/>
  <c r="S14" i="6"/>
  <c r="BD80" i="6"/>
  <c r="BE80" i="6" s="1"/>
  <c r="BE12" i="6"/>
  <c r="BE22" i="6"/>
  <c r="P80" i="6"/>
  <c r="Q12" i="6"/>
  <c r="U46" i="5"/>
  <c r="U34" i="5"/>
  <c r="U40" i="5"/>
  <c r="BE50" i="5"/>
  <c r="BB82" i="6"/>
  <c r="BC82" i="6" s="1"/>
  <c r="BC16" i="6"/>
  <c r="BE56" i="5"/>
  <c r="BF81" i="5"/>
  <c r="BG72" i="5"/>
  <c r="BF66" i="5"/>
  <c r="BG66" i="5" s="1"/>
  <c r="BG68" i="5"/>
  <c r="BE14" i="6"/>
  <c r="BE42" i="6"/>
  <c r="BD31" i="6"/>
  <c r="BE54" i="6"/>
  <c r="P17" i="6"/>
  <c r="Q42" i="6"/>
  <c r="BD82" i="5"/>
  <c r="BE82" i="5" s="1"/>
  <c r="BE16" i="5"/>
  <c r="Z7" i="5"/>
  <c r="O80" i="6"/>
  <c r="U26" i="5"/>
  <c r="U54" i="5"/>
  <c r="U52" i="5"/>
  <c r="T50" i="5"/>
  <c r="U50" i="5" s="1"/>
  <c r="BG46" i="5"/>
  <c r="BE30" i="5"/>
  <c r="BD17" i="6"/>
  <c r="BD83" i="6" s="1"/>
  <c r="BE20" i="6"/>
  <c r="BE64" i="6"/>
  <c r="Q14" i="6"/>
  <c r="Q28" i="6"/>
  <c r="Q38" i="6"/>
  <c r="Q54" i="6"/>
  <c r="U28" i="5"/>
  <c r="T31" i="5"/>
  <c r="T77" i="5" s="1"/>
  <c r="F88" i="5" s="1"/>
  <c r="T81" i="5"/>
  <c r="BE80" i="5"/>
  <c r="BB76" i="6"/>
  <c r="BG34" i="5"/>
  <c r="BF56" i="5"/>
  <c r="BG58" i="5"/>
  <c r="BD16" i="6"/>
  <c r="BE18" i="6"/>
  <c r="BE32" i="6"/>
  <c r="BD30" i="6"/>
  <c r="BE30" i="6" s="1"/>
  <c r="BD56" i="6"/>
  <c r="BE58" i="6"/>
  <c r="Q26" i="6"/>
  <c r="P30" i="6"/>
  <c r="Q30" i="6" s="1"/>
  <c r="Q32" i="6"/>
  <c r="P31" i="6"/>
  <c r="Q48" i="6"/>
  <c r="P66" i="6"/>
  <c r="Q66" i="6" s="1"/>
  <c r="Q68" i="6"/>
  <c r="W48" i="5"/>
  <c r="W54" i="5"/>
  <c r="V67" i="5"/>
  <c r="V51" i="5"/>
  <c r="W40" i="5"/>
  <c r="W74" i="5"/>
  <c r="W26" i="5"/>
  <c r="W46" i="5"/>
  <c r="W38" i="5"/>
  <c r="W20" i="5"/>
  <c r="W42" i="5"/>
  <c r="W28" i="5"/>
  <c r="W22" i="5"/>
  <c r="S56" i="5"/>
  <c r="BD77" i="5"/>
  <c r="AV88" i="5" s="1"/>
  <c r="T80" i="5"/>
  <c r="U80" i="5" s="1"/>
  <c r="T76" i="5"/>
  <c r="U12" i="5"/>
  <c r="U72" i="5"/>
  <c r="BA76" i="6"/>
  <c r="BC80" i="6"/>
  <c r="N82" i="6"/>
  <c r="O82" i="6" s="1"/>
  <c r="O16" i="6"/>
  <c r="BF31" i="5"/>
  <c r="BF77" i="5" s="1"/>
  <c r="BF16" i="5"/>
  <c r="BG18" i="5"/>
  <c r="BE26" i="6"/>
  <c r="BE34" i="6"/>
  <c r="BD50" i="6"/>
  <c r="BE50" i="6" s="1"/>
  <c r="BE52" i="6"/>
  <c r="BE62" i="6"/>
  <c r="Q20" i="6"/>
  <c r="P50" i="6"/>
  <c r="Q50" i="6" s="1"/>
  <c r="Q52" i="6"/>
  <c r="Q62" i="6"/>
  <c r="T30" i="5"/>
  <c r="U30" i="5" s="1"/>
  <c r="U32" i="5"/>
  <c r="U64" i="5"/>
  <c r="BE66" i="5"/>
  <c r="BB77" i="6"/>
  <c r="BG32" i="5"/>
  <c r="BF30" i="5"/>
  <c r="BG40" i="5"/>
  <c r="BG38" i="5"/>
  <c r="BF57" i="5"/>
  <c r="BE46" i="6"/>
  <c r="BD57" i="6"/>
  <c r="P81" i="6"/>
  <c r="P56" i="6"/>
  <c r="Q56" i="6" s="1"/>
  <c r="Q58" i="6"/>
  <c r="P57" i="6"/>
  <c r="P77" i="6" s="1"/>
  <c r="BA82" i="6"/>
  <c r="BJ7" i="6"/>
  <c r="V80" i="5" l="1"/>
  <c r="W12" i="5"/>
  <c r="V30" i="5"/>
  <c r="W32" i="5"/>
  <c r="W72" i="5"/>
  <c r="BD82" i="6"/>
  <c r="BE82" i="6" s="1"/>
  <c r="BE16" i="6"/>
  <c r="Q80" i="6"/>
  <c r="S26" i="6"/>
  <c r="R30" i="6"/>
  <c r="S30" i="6" s="1"/>
  <c r="S32" i="6"/>
  <c r="R56" i="6"/>
  <c r="S58" i="6"/>
  <c r="BF83" i="5"/>
  <c r="BG26" i="6"/>
  <c r="BG32" i="6"/>
  <c r="BF30" i="6"/>
  <c r="BG44" i="6"/>
  <c r="BG68" i="6"/>
  <c r="BF66" i="6"/>
  <c r="BG66" i="6" s="1"/>
  <c r="BI28" i="5"/>
  <c r="BI62" i="5"/>
  <c r="BG30" i="5"/>
  <c r="V31" i="5"/>
  <c r="V56" i="5"/>
  <c r="W58" i="5"/>
  <c r="W44" i="5"/>
  <c r="P76" i="6"/>
  <c r="R81" i="6"/>
  <c r="S40" i="6"/>
  <c r="R50" i="6"/>
  <c r="S50" i="6" s="1"/>
  <c r="S52" i="6"/>
  <c r="R57" i="6"/>
  <c r="R77" i="6" s="1"/>
  <c r="S68" i="6"/>
  <c r="R66" i="6"/>
  <c r="X7" i="6"/>
  <c r="F87" i="5"/>
  <c r="BG38" i="6"/>
  <c r="BG62" i="6"/>
  <c r="BG80" i="5"/>
  <c r="BH31" i="5"/>
  <c r="BI52" i="5"/>
  <c r="BH50" i="5"/>
  <c r="BI50" i="5" s="1"/>
  <c r="BI48" i="5"/>
  <c r="T83" i="5"/>
  <c r="BF82" i="5"/>
  <c r="BG82" i="5" s="1"/>
  <c r="BG16" i="5"/>
  <c r="W24" i="5"/>
  <c r="V17" i="5"/>
  <c r="V83" i="5" s="1"/>
  <c r="V81" i="5"/>
  <c r="V57" i="5"/>
  <c r="V77" i="5" s="1"/>
  <c r="V88" i="5" s="1"/>
  <c r="W64" i="5"/>
  <c r="BG56" i="5"/>
  <c r="Y60" i="5"/>
  <c r="Y72" i="5"/>
  <c r="X67" i="5"/>
  <c r="Y46" i="5"/>
  <c r="Y38" i="5"/>
  <c r="Y64" i="5"/>
  <c r="Y54" i="5"/>
  <c r="Y22" i="5"/>
  <c r="X51" i="5"/>
  <c r="Y36" i="5"/>
  <c r="Y42" i="5"/>
  <c r="Y14" i="5"/>
  <c r="S34" i="6"/>
  <c r="S46" i="6"/>
  <c r="S62" i="6"/>
  <c r="P82" i="6"/>
  <c r="Q16" i="6"/>
  <c r="U72" i="6"/>
  <c r="U62" i="6"/>
  <c r="T57" i="6"/>
  <c r="U74" i="6"/>
  <c r="U64" i="6"/>
  <c r="T51" i="6"/>
  <c r="U46" i="6"/>
  <c r="U36" i="6"/>
  <c r="U54" i="6"/>
  <c r="U42" i="6"/>
  <c r="U34" i="6"/>
  <c r="U28" i="6"/>
  <c r="U22" i="6"/>
  <c r="U40" i="6"/>
  <c r="U14" i="6"/>
  <c r="U20" i="6"/>
  <c r="U24" i="6"/>
  <c r="BF81" i="6"/>
  <c r="BG36" i="6"/>
  <c r="BF50" i="6"/>
  <c r="BG52" i="6"/>
  <c r="BF51" i="6"/>
  <c r="BF57" i="6"/>
  <c r="BF76" i="5"/>
  <c r="BI20" i="5"/>
  <c r="BI36" i="5"/>
  <c r="BI64" i="5"/>
  <c r="T82" i="5"/>
  <c r="U82" i="5" s="1"/>
  <c r="U16" i="5"/>
  <c r="V66" i="5"/>
  <c r="W66" i="5" s="1"/>
  <c r="W68" i="5"/>
  <c r="S18" i="6"/>
  <c r="R16" i="6"/>
  <c r="BF17" i="6"/>
  <c r="BG28" i="6"/>
  <c r="BG74" i="6"/>
  <c r="BH17" i="5"/>
  <c r="BH83" i="5" s="1"/>
  <c r="BI34" i="5"/>
  <c r="BI64" i="6"/>
  <c r="BI72" i="6"/>
  <c r="BH67" i="6"/>
  <c r="BI74" i="6"/>
  <c r="BI44" i="6"/>
  <c r="BI54" i="6"/>
  <c r="BI60" i="6"/>
  <c r="BI40" i="6"/>
  <c r="BH31" i="6"/>
  <c r="BI42" i="6"/>
  <c r="BI48" i="6"/>
  <c r="BH17" i="6"/>
  <c r="BI34" i="6"/>
  <c r="BI28" i="6"/>
  <c r="BI22" i="6"/>
  <c r="U76" i="5"/>
  <c r="BE56" i="6"/>
  <c r="BC76" i="6"/>
  <c r="R67" i="6"/>
  <c r="BK72" i="5"/>
  <c r="BK60" i="5"/>
  <c r="BJ57" i="5"/>
  <c r="BK54" i="5"/>
  <c r="BK42" i="5"/>
  <c r="BJ67" i="5"/>
  <c r="BK62" i="5"/>
  <c r="BK74" i="5"/>
  <c r="BJ51" i="5"/>
  <c r="BK24" i="5"/>
  <c r="BK48" i="5"/>
  <c r="BK44" i="5"/>
  <c r="BK40" i="5"/>
  <c r="BK36" i="5"/>
  <c r="BK20" i="5"/>
  <c r="BK34" i="5"/>
  <c r="BG24" i="6"/>
  <c r="BF31" i="6"/>
  <c r="BG48" i="6"/>
  <c r="BG42" i="6"/>
  <c r="BG60" i="6"/>
  <c r="BH16" i="5"/>
  <c r="BI18" i="5"/>
  <c r="BL7" i="6"/>
  <c r="BD76" i="6"/>
  <c r="BF80" i="6"/>
  <c r="BG80" i="6" s="1"/>
  <c r="BG12" i="6"/>
  <c r="BI40" i="5"/>
  <c r="BH81" i="5"/>
  <c r="BH77" i="5"/>
  <c r="BB88" i="5" s="1"/>
  <c r="BI58" i="5"/>
  <c r="BH56" i="5"/>
  <c r="BI56" i="5" s="1"/>
  <c r="W34" i="5"/>
  <c r="W18" i="5"/>
  <c r="V16" i="5"/>
  <c r="W14" i="5"/>
  <c r="W62" i="5"/>
  <c r="W60" i="5"/>
  <c r="P83" i="6"/>
  <c r="R76" i="6"/>
  <c r="R80" i="6"/>
  <c r="S80" i="6" s="1"/>
  <c r="S12" i="6"/>
  <c r="S48" i="6"/>
  <c r="S64" i="6"/>
  <c r="S60" i="6"/>
  <c r="BD77" i="6"/>
  <c r="AV88" i="6" s="1"/>
  <c r="BG40" i="6"/>
  <c r="BG46" i="6"/>
  <c r="BF56" i="6"/>
  <c r="BG56" i="6" s="1"/>
  <c r="BG58" i="6"/>
  <c r="BG72" i="6"/>
  <c r="BH30" i="5"/>
  <c r="BI30" i="5" s="1"/>
  <c r="BI32" i="5"/>
  <c r="BI22" i="5"/>
  <c r="BI68" i="5"/>
  <c r="BH66" i="5"/>
  <c r="BI66" i="5" s="1"/>
  <c r="BE76" i="5"/>
  <c r="W36" i="5"/>
  <c r="V50" i="5"/>
  <c r="W50" i="5" s="1"/>
  <c r="W52" i="5"/>
  <c r="S74" i="6"/>
  <c r="BG18" i="6"/>
  <c r="BF16" i="6"/>
  <c r="BG22" i="6"/>
  <c r="BH80" i="5"/>
  <c r="BI12" i="5"/>
  <c r="BI46" i="5"/>
  <c r="BH57" i="5"/>
  <c r="BF82" i="6" l="1"/>
  <c r="BG16" i="6"/>
  <c r="BK72" i="6"/>
  <c r="BJ67" i="6"/>
  <c r="BK62" i="6"/>
  <c r="BK74" i="6"/>
  <c r="BK60" i="6"/>
  <c r="BK48" i="6"/>
  <c r="BK54" i="6"/>
  <c r="BK44" i="6"/>
  <c r="BK34" i="6"/>
  <c r="BK40" i="6"/>
  <c r="BK24" i="6"/>
  <c r="BK14" i="6"/>
  <c r="BK20" i="6"/>
  <c r="BK22" i="5"/>
  <c r="Y32" i="5"/>
  <c r="X30" i="5"/>
  <c r="Y52" i="5"/>
  <c r="X50" i="5"/>
  <c r="Y50" i="5" s="1"/>
  <c r="BN73" i="5"/>
  <c r="BN75" i="5"/>
  <c r="BN61" i="5"/>
  <c r="BN65" i="5"/>
  <c r="BN55" i="5"/>
  <c r="BN43" i="5"/>
  <c r="BN63" i="5"/>
  <c r="BN39" i="5"/>
  <c r="BN47" i="5"/>
  <c r="BN37" i="5"/>
  <c r="BN27" i="5"/>
  <c r="BN21" i="5"/>
  <c r="BN23" i="5"/>
  <c r="BN49" i="5"/>
  <c r="BN45" i="5"/>
  <c r="BN29" i="5"/>
  <c r="BN25" i="5"/>
  <c r="BN35" i="5"/>
  <c r="BN15" i="5"/>
  <c r="BN41" i="5"/>
  <c r="BI24" i="6"/>
  <c r="BG50" i="6"/>
  <c r="T81" i="6"/>
  <c r="U44" i="6"/>
  <c r="U68" i="6"/>
  <c r="T66" i="6"/>
  <c r="X31" i="5"/>
  <c r="X80" i="5"/>
  <c r="Y12" i="5"/>
  <c r="X57" i="5"/>
  <c r="BE76" i="6"/>
  <c r="AV87" i="6"/>
  <c r="BK26" i="5"/>
  <c r="BJ81" i="5"/>
  <c r="BK38" i="5"/>
  <c r="BI14" i="6"/>
  <c r="BI36" i="6"/>
  <c r="BF83" i="6"/>
  <c r="U26" i="6"/>
  <c r="U38" i="6"/>
  <c r="Q82" i="6"/>
  <c r="Y26" i="5"/>
  <c r="W56" i="5"/>
  <c r="BG30" i="6"/>
  <c r="W30" i="5"/>
  <c r="BK28" i="5"/>
  <c r="V82" i="5"/>
  <c r="W82" i="5" s="1"/>
  <c r="W16" i="5"/>
  <c r="BJ31" i="5"/>
  <c r="BI80" i="5"/>
  <c r="BK14" i="5"/>
  <c r="BJ50" i="5"/>
  <c r="BK50" i="5" s="1"/>
  <c r="BK52" i="5"/>
  <c r="BK68" i="5"/>
  <c r="BJ66" i="5"/>
  <c r="BK66" i="5" s="1"/>
  <c r="BK64" i="5"/>
  <c r="BI20" i="6"/>
  <c r="BI26" i="6"/>
  <c r="BH50" i="6"/>
  <c r="BI52" i="6"/>
  <c r="BH56" i="6"/>
  <c r="BI56" i="6" s="1"/>
  <c r="BI58" i="6"/>
  <c r="R82" i="6"/>
  <c r="S82" i="6" s="1"/>
  <c r="S16" i="6"/>
  <c r="BF77" i="6"/>
  <c r="U18" i="6"/>
  <c r="T16" i="6"/>
  <c r="T17" i="6"/>
  <c r="U60" i="6"/>
  <c r="T67" i="6"/>
  <c r="Y24" i="5"/>
  <c r="Y28" i="5"/>
  <c r="Y44" i="5"/>
  <c r="BH76" i="5"/>
  <c r="BI76" i="5" s="1"/>
  <c r="BF76" i="6"/>
  <c r="BH82" i="5"/>
  <c r="BI82" i="5" s="1"/>
  <c r="BI16" i="5"/>
  <c r="BK18" i="5"/>
  <c r="BJ16" i="5"/>
  <c r="BJ17" i="5"/>
  <c r="BJ83" i="5" s="1"/>
  <c r="BH80" i="6"/>
  <c r="BI12" i="6"/>
  <c r="BI38" i="6"/>
  <c r="BI46" i="6"/>
  <c r="BH57" i="6"/>
  <c r="T30" i="6"/>
  <c r="U32" i="6"/>
  <c r="U48" i="6"/>
  <c r="X56" i="5"/>
  <c r="Y58" i="5"/>
  <c r="Y62" i="5"/>
  <c r="Z7" i="6"/>
  <c r="AF61" i="5"/>
  <c r="AF75" i="5"/>
  <c r="AF63" i="5"/>
  <c r="AF73" i="5"/>
  <c r="AF45" i="5"/>
  <c r="AF47" i="5"/>
  <c r="AF41" i="5"/>
  <c r="AF49" i="5"/>
  <c r="AF27" i="5"/>
  <c r="AF21" i="5"/>
  <c r="AF23" i="5"/>
  <c r="AF43" i="5"/>
  <c r="AF39" i="5"/>
  <c r="AF29" i="5"/>
  <c r="AF35" i="5"/>
  <c r="AF15" i="5"/>
  <c r="AF65" i="5"/>
  <c r="AF37" i="5"/>
  <c r="AF55" i="5"/>
  <c r="AF25" i="5"/>
  <c r="V76" i="5"/>
  <c r="BK58" i="5"/>
  <c r="BJ56" i="5"/>
  <c r="BK56" i="5" s="1"/>
  <c r="BI62" i="6"/>
  <c r="BI68" i="6"/>
  <c r="BH66" i="6"/>
  <c r="BI66" i="6" s="1"/>
  <c r="BB87" i="5"/>
  <c r="BG76" i="5"/>
  <c r="Y18" i="5"/>
  <c r="X16" i="5"/>
  <c r="X76" i="5" s="1"/>
  <c r="Y76" i="5" s="1"/>
  <c r="Y48" i="5"/>
  <c r="Y74" i="5"/>
  <c r="W74" i="6"/>
  <c r="W64" i="6"/>
  <c r="W60" i="6"/>
  <c r="W48" i="6"/>
  <c r="W54" i="6"/>
  <c r="W44" i="6"/>
  <c r="W42" i="6"/>
  <c r="W38" i="6"/>
  <c r="W34" i="6"/>
  <c r="W46" i="6"/>
  <c r="W26" i="6"/>
  <c r="W20" i="6"/>
  <c r="W36" i="6"/>
  <c r="W80" i="5"/>
  <c r="BJ80" i="5"/>
  <c r="BK80" i="5" s="1"/>
  <c r="BK12" i="5"/>
  <c r="BJ30" i="5"/>
  <c r="BK30" i="5" s="1"/>
  <c r="BK32" i="5"/>
  <c r="BI18" i="6"/>
  <c r="BH16" i="6"/>
  <c r="T80" i="6"/>
  <c r="U80" i="6" s="1"/>
  <c r="U12" i="6"/>
  <c r="U52" i="6"/>
  <c r="T50" i="6"/>
  <c r="U50" i="6" s="1"/>
  <c r="X77" i="5"/>
  <c r="X81" i="5"/>
  <c r="X17" i="5"/>
  <c r="X83" i="5" s="1"/>
  <c r="Y40" i="5"/>
  <c r="X66" i="5"/>
  <c r="Y66" i="5" s="1"/>
  <c r="Y68" i="5"/>
  <c r="S76" i="6"/>
  <c r="BK46" i="5"/>
  <c r="BH81" i="6"/>
  <c r="BH77" i="6"/>
  <c r="BH83" i="6"/>
  <c r="BH30" i="6"/>
  <c r="BI30" i="6" s="1"/>
  <c r="BI32" i="6"/>
  <c r="BH51" i="6"/>
  <c r="T31" i="6"/>
  <c r="T56" i="6"/>
  <c r="U56" i="6" s="1"/>
  <c r="U58" i="6"/>
  <c r="Y34" i="5"/>
  <c r="Y20" i="5"/>
  <c r="S66" i="6"/>
  <c r="Q76" i="6"/>
  <c r="S56" i="6"/>
  <c r="AA18" i="5" l="1"/>
  <c r="Z16" i="5"/>
  <c r="AF18" i="5"/>
  <c r="AA46" i="5"/>
  <c r="AF46" i="5"/>
  <c r="AG46" i="5" s="1"/>
  <c r="Z31" i="5"/>
  <c r="AF31" i="5" s="1"/>
  <c r="AF33" i="5"/>
  <c r="AA48" i="5"/>
  <c r="AF48" i="5"/>
  <c r="AG48" i="5" s="1"/>
  <c r="AA44" i="5"/>
  <c r="AF44" i="5"/>
  <c r="AG44" i="5" s="1"/>
  <c r="AA74" i="5"/>
  <c r="AF74" i="5"/>
  <c r="AG74" i="5" s="1"/>
  <c r="BN75" i="6"/>
  <c r="BN55" i="6"/>
  <c r="BN61" i="6"/>
  <c r="BN65" i="6"/>
  <c r="BN73" i="6"/>
  <c r="BN63" i="6"/>
  <c r="BN49" i="6"/>
  <c r="BN45" i="6"/>
  <c r="BN47" i="6"/>
  <c r="BN41" i="6"/>
  <c r="BN39" i="6"/>
  <c r="BN43" i="6"/>
  <c r="BN29" i="6"/>
  <c r="BN35" i="6"/>
  <c r="BN37" i="6"/>
  <c r="BN21" i="6"/>
  <c r="BN23" i="6"/>
  <c r="BN15" i="6"/>
  <c r="BN25" i="6"/>
  <c r="BN27" i="6"/>
  <c r="BJ77" i="5"/>
  <c r="BF88" i="5" s="1"/>
  <c r="BM22" i="5"/>
  <c r="BN22" i="5"/>
  <c r="BO22" i="5" s="1"/>
  <c r="BM18" i="5"/>
  <c r="BL16" i="5"/>
  <c r="BN18" i="5"/>
  <c r="BM40" i="5"/>
  <c r="BN40" i="5"/>
  <c r="BO40" i="5" s="1"/>
  <c r="BM46" i="5"/>
  <c r="BN46" i="5"/>
  <c r="BO46" i="5" s="1"/>
  <c r="BM60" i="5"/>
  <c r="BN60" i="5"/>
  <c r="BO60" i="5" s="1"/>
  <c r="BJ17" i="6"/>
  <c r="BK32" i="6"/>
  <c r="BJ30" i="6"/>
  <c r="W52" i="6"/>
  <c r="V50" i="6"/>
  <c r="AA14" i="5"/>
  <c r="AF14" i="5"/>
  <c r="AG14" i="5" s="1"/>
  <c r="AA26" i="5"/>
  <c r="AF26" i="5"/>
  <c r="AG26" i="5" s="1"/>
  <c r="Z17" i="5"/>
  <c r="AF19" i="5"/>
  <c r="Z51" i="5"/>
  <c r="AF51" i="5" s="1"/>
  <c r="AF53" i="5"/>
  <c r="U30" i="6"/>
  <c r="BJ82" i="5"/>
  <c r="BK82" i="5" s="1"/>
  <c r="BK16" i="5"/>
  <c r="BM28" i="5"/>
  <c r="BN28" i="5"/>
  <c r="BO28" i="5" s="1"/>
  <c r="BM14" i="5"/>
  <c r="BN14" i="5"/>
  <c r="BO14" i="5" s="1"/>
  <c r="BM42" i="5"/>
  <c r="BN42" i="5"/>
  <c r="BO42" i="5" s="1"/>
  <c r="W58" i="6"/>
  <c r="V56" i="6"/>
  <c r="W56" i="6" s="1"/>
  <c r="BJ76" i="5"/>
  <c r="W24" i="6"/>
  <c r="W18" i="6"/>
  <c r="V16" i="6"/>
  <c r="V51" i="6"/>
  <c r="V57" i="6"/>
  <c r="AA36" i="5"/>
  <c r="AF36" i="5"/>
  <c r="AG36" i="5" s="1"/>
  <c r="AA34" i="5"/>
  <c r="AF34" i="5"/>
  <c r="AG34" i="5" s="1"/>
  <c r="AA20" i="5"/>
  <c r="AF20" i="5"/>
  <c r="AG20" i="5" s="1"/>
  <c r="U66" i="6"/>
  <c r="BM32" i="5"/>
  <c r="BL30" i="5"/>
  <c r="BN32" i="5"/>
  <c r="BM36" i="5"/>
  <c r="BN36" i="5"/>
  <c r="BO36" i="5" s="1"/>
  <c r="BM44" i="5"/>
  <c r="BN44" i="5"/>
  <c r="BO44" i="5" s="1"/>
  <c r="BK28" i="6"/>
  <c r="BJ31" i="6"/>
  <c r="V81" i="6"/>
  <c r="W62" i="6"/>
  <c r="V66" i="6"/>
  <c r="W68" i="6"/>
  <c r="X82" i="5"/>
  <c r="Y82" i="5" s="1"/>
  <c r="Y16" i="5"/>
  <c r="AA42" i="5"/>
  <c r="AF42" i="5"/>
  <c r="AG42" i="5" s="1"/>
  <c r="AA54" i="5"/>
  <c r="AF54" i="5"/>
  <c r="AG54" i="5" s="1"/>
  <c r="Z56" i="5"/>
  <c r="AA58" i="5"/>
  <c r="AF58" i="5"/>
  <c r="Y74" i="6"/>
  <c r="Y64" i="6"/>
  <c r="Y60" i="6"/>
  <c r="Y72" i="6"/>
  <c r="Y48" i="6"/>
  <c r="X67" i="6"/>
  <c r="Y38" i="6"/>
  <c r="Y28" i="6"/>
  <c r="Y46" i="6"/>
  <c r="Y20" i="6"/>
  <c r="Y22" i="6"/>
  <c r="Y14" i="6"/>
  <c r="BM34" i="5"/>
  <c r="BN34" i="5"/>
  <c r="BO34" i="5" s="1"/>
  <c r="BL31" i="5"/>
  <c r="BN31" i="5" s="1"/>
  <c r="BN33" i="5"/>
  <c r="BM38" i="5"/>
  <c r="BN38" i="5"/>
  <c r="BO38" i="5" s="1"/>
  <c r="BM54" i="5"/>
  <c r="BN54" i="5"/>
  <c r="BO54" i="5" s="1"/>
  <c r="BM72" i="5"/>
  <c r="BN72" i="5"/>
  <c r="BO72" i="5" s="1"/>
  <c r="BJ80" i="6"/>
  <c r="BK12" i="6"/>
  <c r="BK36" i="6"/>
  <c r="BK52" i="6"/>
  <c r="BJ50" i="6"/>
  <c r="V67" i="6"/>
  <c r="V87" i="5"/>
  <c r="W76" i="5"/>
  <c r="AA24" i="5"/>
  <c r="AF24" i="5"/>
  <c r="AG24" i="5" s="1"/>
  <c r="AA64" i="5"/>
  <c r="AF64" i="5"/>
  <c r="AG64" i="5" s="1"/>
  <c r="AA38" i="5"/>
  <c r="AF38" i="5"/>
  <c r="AG38" i="5" s="1"/>
  <c r="AA60" i="5"/>
  <c r="AF60" i="5"/>
  <c r="AG60" i="5" s="1"/>
  <c r="AA68" i="5"/>
  <c r="Z66" i="5"/>
  <c r="AF68" i="5"/>
  <c r="T83" i="6"/>
  <c r="BL80" i="5"/>
  <c r="BM12" i="5"/>
  <c r="BN12" i="5"/>
  <c r="BM48" i="5"/>
  <c r="BN48" i="5"/>
  <c r="BO48" i="5" s="1"/>
  <c r="BK18" i="6"/>
  <c r="BJ16" i="6"/>
  <c r="BK64" i="6"/>
  <c r="T76" i="6"/>
  <c r="W22" i="6"/>
  <c r="W32" i="6"/>
  <c r="V30" i="6"/>
  <c r="Z57" i="5"/>
  <c r="AF57" i="5" s="1"/>
  <c r="AF59" i="5"/>
  <c r="AA40" i="5"/>
  <c r="AF40" i="5"/>
  <c r="AG40" i="5" s="1"/>
  <c r="AA62" i="5"/>
  <c r="AF62" i="5"/>
  <c r="AG62" i="5" s="1"/>
  <c r="BG76" i="6"/>
  <c r="T82" i="6"/>
  <c r="U82" i="6" s="1"/>
  <c r="U16" i="6"/>
  <c r="BI50" i="6"/>
  <c r="T77" i="6"/>
  <c r="BL81" i="5"/>
  <c r="BN81" i="5" s="1"/>
  <c r="BN13" i="5"/>
  <c r="BM20" i="5"/>
  <c r="BN20" i="5"/>
  <c r="BO20" i="5" s="1"/>
  <c r="BL17" i="5"/>
  <c r="BL77" i="5" s="1"/>
  <c r="BN77" i="5" s="1"/>
  <c r="BN19" i="5"/>
  <c r="BL50" i="5"/>
  <c r="BM52" i="5"/>
  <c r="BN52" i="5"/>
  <c r="BL66" i="5"/>
  <c r="BM68" i="5"/>
  <c r="BN68" i="5"/>
  <c r="BM64" i="5"/>
  <c r="BN64" i="5"/>
  <c r="BO64" i="5" s="1"/>
  <c r="BK42" i="6"/>
  <c r="BK46" i="6"/>
  <c r="BK58" i="6"/>
  <c r="BJ56" i="6"/>
  <c r="V17" i="6"/>
  <c r="V77" i="6" s="1"/>
  <c r="V88" i="6" s="1"/>
  <c r="BH82" i="6"/>
  <c r="BI82" i="6" s="1"/>
  <c r="BI16" i="6"/>
  <c r="V80" i="6"/>
  <c r="W80" i="6" s="1"/>
  <c r="V76" i="6"/>
  <c r="W12" i="6"/>
  <c r="W14" i="6"/>
  <c r="W28" i="6"/>
  <c r="V31" i="6"/>
  <c r="Z30" i="5"/>
  <c r="AA32" i="5"/>
  <c r="AF32" i="5"/>
  <c r="AG32" i="5" s="1"/>
  <c r="AA22" i="5"/>
  <c r="AF22" i="5"/>
  <c r="AG22" i="5" s="1"/>
  <c r="AA72" i="5"/>
  <c r="AF72" i="5"/>
  <c r="AG72" i="5" s="1"/>
  <c r="AA52" i="5"/>
  <c r="Z50" i="5"/>
  <c r="AF52" i="5"/>
  <c r="AG52" i="5" s="1"/>
  <c r="Y56" i="5"/>
  <c r="BH76" i="6"/>
  <c r="BI76" i="6" s="1"/>
  <c r="BM24" i="5"/>
  <c r="BN24" i="5"/>
  <c r="BO24" i="5" s="1"/>
  <c r="BM26" i="5"/>
  <c r="BN26" i="5"/>
  <c r="BO26" i="5" s="1"/>
  <c r="BL51" i="5"/>
  <c r="BN51" i="5" s="1"/>
  <c r="BN53" i="5"/>
  <c r="BL67" i="5"/>
  <c r="BN67" i="5" s="1"/>
  <c r="BN69" i="5"/>
  <c r="BK22" i="6"/>
  <c r="BJ51" i="6"/>
  <c r="BJ77" i="6" s="1"/>
  <c r="BF88" i="6" s="1"/>
  <c r="BJ57" i="6"/>
  <c r="W40" i="6"/>
  <c r="W72" i="6"/>
  <c r="Z76" i="5"/>
  <c r="Z80" i="5"/>
  <c r="AA12" i="5"/>
  <c r="AF12" i="5"/>
  <c r="AG12" i="5" s="1"/>
  <c r="Z77" i="5"/>
  <c r="Z81" i="5"/>
  <c r="AF81" i="5" s="1"/>
  <c r="AF13" i="5"/>
  <c r="AA28" i="5"/>
  <c r="AF28" i="5"/>
  <c r="AG28" i="5" s="1"/>
  <c r="Z67" i="5"/>
  <c r="AF67" i="5" s="1"/>
  <c r="AF69" i="5"/>
  <c r="BI80" i="6"/>
  <c r="BB88" i="6"/>
  <c r="Y80" i="5"/>
  <c r="BL57" i="5"/>
  <c r="BN57" i="5" s="1"/>
  <c r="BN59" i="5"/>
  <c r="BL56" i="5"/>
  <c r="BM58" i="5"/>
  <c r="BN58" i="5"/>
  <c r="BO58" i="5" s="1"/>
  <c r="BM62" i="5"/>
  <c r="BN62" i="5"/>
  <c r="BO62" i="5" s="1"/>
  <c r="BM74" i="5"/>
  <c r="BN74" i="5"/>
  <c r="BO74" i="5" s="1"/>
  <c r="Y30" i="5"/>
  <c r="BJ81" i="6"/>
  <c r="BK26" i="6"/>
  <c r="BK38" i="6"/>
  <c r="BJ66" i="6"/>
  <c r="BK66" i="6" s="1"/>
  <c r="BK68" i="6"/>
  <c r="BG82" i="6"/>
  <c r="U76" i="6" l="1"/>
  <c r="F87" i="6"/>
  <c r="X57" i="6"/>
  <c r="BK30" i="6"/>
  <c r="BM26" i="6"/>
  <c r="BN26" i="6"/>
  <c r="BO26" i="6" s="1"/>
  <c r="BM22" i="6"/>
  <c r="BN22" i="6"/>
  <c r="BO22" i="6" s="1"/>
  <c r="BM34" i="6"/>
  <c r="BN34" i="6"/>
  <c r="BO34" i="6" s="1"/>
  <c r="BL67" i="6"/>
  <c r="BN67" i="6" s="1"/>
  <c r="BN69" i="6"/>
  <c r="BM72" i="6"/>
  <c r="BN72" i="6"/>
  <c r="BO72" i="6" s="1"/>
  <c r="BL57" i="6"/>
  <c r="BN57" i="6" s="1"/>
  <c r="BN59" i="6"/>
  <c r="W76" i="6"/>
  <c r="V87" i="6"/>
  <c r="BM80" i="5"/>
  <c r="BN80" i="5"/>
  <c r="BO80" i="5" s="1"/>
  <c r="BK50" i="6"/>
  <c r="X50" i="6"/>
  <c r="Y52" i="6"/>
  <c r="BO32" i="5"/>
  <c r="Z83" i="5"/>
  <c r="AF83" i="5" s="1"/>
  <c r="AF17" i="5"/>
  <c r="BO18" i="5"/>
  <c r="BM20" i="6"/>
  <c r="BN20" i="6"/>
  <c r="BO20" i="6" s="1"/>
  <c r="BM74" i="6"/>
  <c r="BN74" i="6"/>
  <c r="BO74" i="6" s="1"/>
  <c r="BM50" i="5"/>
  <c r="BN50" i="5"/>
  <c r="BO50" i="5" s="1"/>
  <c r="Y26" i="6"/>
  <c r="AA80" i="5"/>
  <c r="AF80" i="5"/>
  <c r="AG80" i="5" s="1"/>
  <c r="BJ82" i="6"/>
  <c r="BK16" i="6"/>
  <c r="X80" i="6"/>
  <c r="Y12" i="6"/>
  <c r="Y24" i="6"/>
  <c r="Y36" i="6"/>
  <c r="Y44" i="6"/>
  <c r="X66" i="6"/>
  <c r="Y66" i="6" s="1"/>
  <c r="Y68" i="6"/>
  <c r="BM30" i="5"/>
  <c r="BN30" i="5"/>
  <c r="BO30" i="5" s="1"/>
  <c r="BF87" i="5"/>
  <c r="BK76" i="5"/>
  <c r="BJ83" i="6"/>
  <c r="BL82" i="5"/>
  <c r="BM16" i="5"/>
  <c r="BN16" i="5"/>
  <c r="BM24" i="6"/>
  <c r="BN24" i="6"/>
  <c r="BO24" i="6" s="1"/>
  <c r="BM44" i="6"/>
  <c r="BN44" i="6"/>
  <c r="BO44" i="6" s="1"/>
  <c r="BL30" i="6"/>
  <c r="BM32" i="6"/>
  <c r="BN32" i="6"/>
  <c r="BM54" i="6"/>
  <c r="BN54" i="6"/>
  <c r="BO54" i="6" s="1"/>
  <c r="BM64" i="6"/>
  <c r="BN64" i="6"/>
  <c r="BO64" i="6" s="1"/>
  <c r="Z88" i="5"/>
  <c r="AF77" i="5"/>
  <c r="AG68" i="5"/>
  <c r="X81" i="6"/>
  <c r="X56" i="6"/>
  <c r="Y56" i="6" s="1"/>
  <c r="Y58" i="6"/>
  <c r="Y62" i="6"/>
  <c r="BM18" i="6"/>
  <c r="BL16" i="6"/>
  <c r="BN18" i="6"/>
  <c r="BM28" i="6"/>
  <c r="BN28" i="6"/>
  <c r="BO28" i="6" s="1"/>
  <c r="BL31" i="6"/>
  <c r="BN31" i="6" s="1"/>
  <c r="BN33" i="6"/>
  <c r="BM48" i="6"/>
  <c r="BN48" i="6"/>
  <c r="BO48" i="6" s="1"/>
  <c r="AA66" i="5"/>
  <c r="AF66" i="5"/>
  <c r="AG66" i="5" s="1"/>
  <c r="X31" i="6"/>
  <c r="BL80" i="6"/>
  <c r="BM12" i="6"/>
  <c r="BN12" i="6"/>
  <c r="BL50" i="6"/>
  <c r="BL76" i="6" s="1"/>
  <c r="BM52" i="6"/>
  <c r="BN52" i="6"/>
  <c r="BO52" i="6" s="1"/>
  <c r="BM60" i="6"/>
  <c r="BN60" i="6"/>
  <c r="BO60" i="6" s="1"/>
  <c r="BM56" i="5"/>
  <c r="BN56" i="5"/>
  <c r="BO56" i="5" s="1"/>
  <c r="AA76" i="5"/>
  <c r="Z87" i="5"/>
  <c r="AF76" i="5"/>
  <c r="AG76" i="5" s="1"/>
  <c r="BL83" i="5"/>
  <c r="BN83" i="5" s="1"/>
  <c r="BN17" i="5"/>
  <c r="AA50" i="5"/>
  <c r="AF50" i="5"/>
  <c r="AG50" i="5" s="1"/>
  <c r="AA30" i="5"/>
  <c r="AF30" i="5"/>
  <c r="AG30" i="5" s="1"/>
  <c r="BO68" i="5"/>
  <c r="BB87" i="6"/>
  <c r="BJ76" i="6"/>
  <c r="Y40" i="6"/>
  <c r="Y42" i="6"/>
  <c r="AG58" i="5"/>
  <c r="BM36" i="6"/>
  <c r="BN36" i="6"/>
  <c r="BO36" i="6" s="1"/>
  <c r="BM42" i="6"/>
  <c r="BN42" i="6"/>
  <c r="BO42" i="6" s="1"/>
  <c r="BL51" i="6"/>
  <c r="BN51" i="6" s="1"/>
  <c r="BN53" i="6"/>
  <c r="BL66" i="6"/>
  <c r="BM68" i="6"/>
  <c r="BN68" i="6"/>
  <c r="BO68" i="6" s="1"/>
  <c r="AG18" i="5"/>
  <c r="V83" i="6"/>
  <c r="W30" i="6"/>
  <c r="BK56" i="6"/>
  <c r="BM66" i="5"/>
  <c r="BN66" i="5"/>
  <c r="BO66" i="5" s="1"/>
  <c r="BO12" i="5"/>
  <c r="BK80" i="6"/>
  <c r="Y18" i="6"/>
  <c r="X16" i="6"/>
  <c r="X76" i="6" s="1"/>
  <c r="X51" i="6"/>
  <c r="AF75" i="6"/>
  <c r="AF61" i="6"/>
  <c r="AF65" i="6"/>
  <c r="AF73" i="6"/>
  <c r="AF63" i="6"/>
  <c r="AF49" i="6"/>
  <c r="AF43" i="6"/>
  <c r="AF45" i="6"/>
  <c r="AF55" i="6"/>
  <c r="AF39" i="6"/>
  <c r="AF29" i="6"/>
  <c r="AF35" i="6"/>
  <c r="AF41" i="6"/>
  <c r="AF37" i="6"/>
  <c r="AF47" i="6"/>
  <c r="AF23" i="6"/>
  <c r="AF25" i="6"/>
  <c r="AF27" i="6"/>
  <c r="AF21" i="6"/>
  <c r="AF15" i="6"/>
  <c r="W50" i="6"/>
  <c r="BM14" i="6"/>
  <c r="BN14" i="6"/>
  <c r="BO14" i="6" s="1"/>
  <c r="BM46" i="6"/>
  <c r="BN46" i="6"/>
  <c r="BO46" i="6" s="1"/>
  <c r="BM62" i="6"/>
  <c r="BN62" i="6"/>
  <c r="BO62" i="6" s="1"/>
  <c r="Z82" i="5"/>
  <c r="AA16" i="5"/>
  <c r="AF16" i="5"/>
  <c r="AG16" i="5" s="1"/>
  <c r="BO52" i="5"/>
  <c r="BL76" i="5"/>
  <c r="X17" i="6"/>
  <c r="X83" i="6" s="1"/>
  <c r="X30" i="6"/>
  <c r="Y30" i="6" s="1"/>
  <c r="Y32" i="6"/>
  <c r="Y34" i="6"/>
  <c r="Y54" i="6"/>
  <c r="AA56" i="5"/>
  <c r="AF56" i="5"/>
  <c r="AG56" i="5" s="1"/>
  <c r="W66" i="6"/>
  <c r="V82" i="6"/>
  <c r="W82" i="6" s="1"/>
  <c r="W16" i="6"/>
  <c r="BL81" i="6"/>
  <c r="BN81" i="6" s="1"/>
  <c r="BN13" i="6"/>
  <c r="BL17" i="6"/>
  <c r="BN19" i="6"/>
  <c r="BM40" i="6"/>
  <c r="BN40" i="6"/>
  <c r="BO40" i="6" s="1"/>
  <c r="BM38" i="6"/>
  <c r="BN38" i="6"/>
  <c r="BO38" i="6" s="1"/>
  <c r="BL56" i="6"/>
  <c r="BM58" i="6"/>
  <c r="BN58" i="6"/>
  <c r="BO58" i="6" s="1"/>
  <c r="BN76" i="6" l="1"/>
  <c r="BL83" i="6"/>
  <c r="BN83" i="6" s="1"/>
  <c r="BN17" i="6"/>
  <c r="AA22" i="6"/>
  <c r="AF22" i="6"/>
  <c r="AG22" i="6" s="1"/>
  <c r="AA24" i="6"/>
  <c r="AF24" i="6"/>
  <c r="AG24" i="6" s="1"/>
  <c r="Z51" i="6"/>
  <c r="AF51" i="6" s="1"/>
  <c r="AF53" i="6"/>
  <c r="Z56" i="6"/>
  <c r="AA58" i="6"/>
  <c r="AF58" i="6"/>
  <c r="AA60" i="6"/>
  <c r="AF60" i="6"/>
  <c r="AG60" i="6" s="1"/>
  <c r="Y80" i="6"/>
  <c r="BM56" i="6"/>
  <c r="BN56" i="6"/>
  <c r="BO56" i="6" s="1"/>
  <c r="Z80" i="6"/>
  <c r="AA12" i="6"/>
  <c r="AF12" i="6"/>
  <c r="AG12" i="6" s="1"/>
  <c r="Z17" i="6"/>
  <c r="AF19" i="6"/>
  <c r="Z50" i="6"/>
  <c r="AA52" i="6"/>
  <c r="AF52" i="6"/>
  <c r="AG52" i="6" s="1"/>
  <c r="AA64" i="6"/>
  <c r="AF64" i="6"/>
  <c r="AG64" i="6" s="1"/>
  <c r="BM80" i="6"/>
  <c r="BN80" i="6"/>
  <c r="BO80" i="6" s="1"/>
  <c r="AA82" i="5"/>
  <c r="AF82" i="5"/>
  <c r="AG82" i="5" s="1"/>
  <c r="BL77" i="6"/>
  <c r="BN77" i="6" s="1"/>
  <c r="Z81" i="6"/>
  <c r="AF81" i="6" s="1"/>
  <c r="AF13" i="6"/>
  <c r="AA20" i="6"/>
  <c r="AF20" i="6"/>
  <c r="AG20" i="6" s="1"/>
  <c r="AA38" i="6"/>
  <c r="AF38" i="6"/>
  <c r="AG38" i="6" s="1"/>
  <c r="AA40" i="6"/>
  <c r="AF40" i="6"/>
  <c r="AG40" i="6" s="1"/>
  <c r="AA46" i="6"/>
  <c r="AF46" i="6"/>
  <c r="AG46" i="6" s="1"/>
  <c r="Z67" i="6"/>
  <c r="AF67" i="6" s="1"/>
  <c r="AF69" i="6"/>
  <c r="BM66" i="6"/>
  <c r="BN66" i="6"/>
  <c r="BO66" i="6" s="1"/>
  <c r="BO16" i="5"/>
  <c r="Y50" i="6"/>
  <c r="AA34" i="6"/>
  <c r="AF34" i="6"/>
  <c r="AG34" i="6" s="1"/>
  <c r="AA68" i="6"/>
  <c r="Z66" i="6"/>
  <c r="AF68" i="6"/>
  <c r="X77" i="6"/>
  <c r="Y76" i="6" s="1"/>
  <c r="BO32" i="6"/>
  <c r="BK82" i="6"/>
  <c r="Z16" i="6"/>
  <c r="AA18" i="6"/>
  <c r="AF18" i="6"/>
  <c r="AG18" i="6" s="1"/>
  <c r="AA42" i="6"/>
  <c r="AF42" i="6"/>
  <c r="AG42" i="6" s="1"/>
  <c r="Z30" i="6"/>
  <c r="AA32" i="6"/>
  <c r="AF32" i="6"/>
  <c r="AA44" i="6"/>
  <c r="AF44" i="6"/>
  <c r="AG44" i="6" s="1"/>
  <c r="AA62" i="6"/>
  <c r="AF62" i="6"/>
  <c r="AG62" i="6" s="1"/>
  <c r="BF87" i="6"/>
  <c r="BK76" i="6"/>
  <c r="BO18" i="6"/>
  <c r="BM82" i="5"/>
  <c r="BN82" i="5"/>
  <c r="BO82" i="5" s="1"/>
  <c r="BM76" i="5"/>
  <c r="BN76" i="5"/>
  <c r="BO76" i="5" s="1"/>
  <c r="AA14" i="6"/>
  <c r="AF14" i="6"/>
  <c r="AG14" i="6" s="1"/>
  <c r="AA54" i="6"/>
  <c r="AF54" i="6"/>
  <c r="AG54" i="6" s="1"/>
  <c r="AA72" i="6"/>
  <c r="AF72" i="6"/>
  <c r="AG72" i="6" s="1"/>
  <c r="BL82" i="6"/>
  <c r="BM16" i="6"/>
  <c r="BN16" i="6"/>
  <c r="BO16" i="6" s="1"/>
  <c r="BM30" i="6"/>
  <c r="BN30" i="6"/>
  <c r="BO30" i="6" s="1"/>
  <c r="AA28" i="6"/>
  <c r="AF28" i="6"/>
  <c r="AG28" i="6" s="1"/>
  <c r="Z57" i="6"/>
  <c r="AF57" i="6" s="1"/>
  <c r="AF59" i="6"/>
  <c r="X82" i="6"/>
  <c r="Y82" i="6" s="1"/>
  <c r="Y16" i="6"/>
  <c r="BM50" i="6"/>
  <c r="BN50" i="6"/>
  <c r="BO50" i="6" s="1"/>
  <c r="AA26" i="6"/>
  <c r="AF26" i="6"/>
  <c r="AG26" i="6" s="1"/>
  <c r="Z31" i="6"/>
  <c r="AF31" i="6" s="1"/>
  <c r="AF33" i="6"/>
  <c r="AA36" i="6"/>
  <c r="AF36" i="6"/>
  <c r="AG36" i="6" s="1"/>
  <c r="AA48" i="6"/>
  <c r="AF48" i="6"/>
  <c r="AG48" i="6" s="1"/>
  <c r="AA74" i="6"/>
  <c r="AF74" i="6"/>
  <c r="AG74" i="6" s="1"/>
  <c r="BO12" i="6"/>
  <c r="AA66" i="6" l="1"/>
  <c r="AF66" i="6"/>
  <c r="AG66" i="6" s="1"/>
  <c r="Z83" i="6"/>
  <c r="AF83" i="6" s="1"/>
  <c r="AF17" i="6"/>
  <c r="BM82" i="6"/>
  <c r="BN82" i="6"/>
  <c r="BO82" i="6" s="1"/>
  <c r="AG58" i="6"/>
  <c r="Z82" i="6"/>
  <c r="AA16" i="6"/>
  <c r="AF16" i="6"/>
  <c r="AA80" i="6"/>
  <c r="AF80" i="6"/>
  <c r="AG80" i="6" s="1"/>
  <c r="AG32" i="6"/>
  <c r="Z77" i="6"/>
  <c r="Z76" i="6"/>
  <c r="AA56" i="6"/>
  <c r="AF56" i="6"/>
  <c r="AG56" i="6" s="1"/>
  <c r="BO76" i="6"/>
  <c r="AA30" i="6"/>
  <c r="AF30" i="6"/>
  <c r="AG30" i="6" s="1"/>
  <c r="AA50" i="6"/>
  <c r="AF50" i="6"/>
  <c r="AG50" i="6" s="1"/>
  <c r="BM76" i="6"/>
  <c r="AG68" i="6"/>
  <c r="AA82" i="6" l="1"/>
  <c r="AF82" i="6"/>
  <c r="AG82" i="6" s="1"/>
  <c r="Z87" i="6"/>
  <c r="AA76" i="6"/>
  <c r="AF76" i="6"/>
  <c r="Z88" i="6"/>
  <c r="AF77" i="6"/>
  <c r="F88" i="6" s="1"/>
  <c r="AG16" i="6"/>
  <c r="AG76" i="6" l="1"/>
</calcChain>
</file>

<file path=xl/sharedStrings.xml><?xml version="1.0" encoding="utf-8"?>
<sst xmlns="http://schemas.openxmlformats.org/spreadsheetml/2006/main" count="1474" uniqueCount="200">
  <si>
    <t>Meat Market Observatory - Beef and Veal</t>
  </si>
  <si>
    <t>Statistical Regime :</t>
  </si>
  <si>
    <t>Total trade - 4</t>
  </si>
  <si>
    <r>
      <t xml:space="preserve">Month </t>
    </r>
    <r>
      <rPr>
        <i/>
        <sz val="10"/>
        <rFont val="Arial Narrow"/>
        <family val="2"/>
      </rPr>
      <t>(up to):</t>
    </r>
  </si>
  <si>
    <t>Trade Flow :</t>
  </si>
  <si>
    <t>Export</t>
  </si>
  <si>
    <t>Year :</t>
  </si>
  <si>
    <t>Unit :</t>
  </si>
  <si>
    <t>Carcasse weight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</si>
  <si>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</si>
  <si>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</si>
  <si>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</si>
  <si>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</si>
  <si>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</si>
  <si>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</si>
  <si>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</si>
  <si>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</si>
  <si>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</si>
  <si>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</si>
  <si>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</si>
  <si>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</si>
  <si>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</si>
  <si>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</si>
  <si>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</si>
  <si>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</si>
  <si>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</si>
  <si>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</si>
  <si>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</si>
  <si>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</si>
  <si>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</si>
  <si>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</si>
  <si>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</si>
  <si>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</si>
  <si>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</si>
  <si>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</si>
  <si>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</si>
  <si>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UK</t>
  </si>
  <si>
    <t>TOTAL</t>
  </si>
  <si>
    <t>017</t>
  </si>
  <si>
    <t>068</t>
  </si>
  <si>
    <t>061</t>
  </si>
  <si>
    <t>008</t>
  </si>
  <si>
    <t>004</t>
  </si>
  <si>
    <t>053</t>
  </si>
  <si>
    <t>007</t>
  </si>
  <si>
    <t>009</t>
  </si>
  <si>
    <t>011</t>
  </si>
  <si>
    <t>001</t>
  </si>
  <si>
    <t>092</t>
  </si>
  <si>
    <t>005</t>
  </si>
  <si>
    <t>600</t>
  </si>
  <si>
    <t>054</t>
  </si>
  <si>
    <t>055</t>
  </si>
  <si>
    <t>018</t>
  </si>
  <si>
    <t>064</t>
  </si>
  <si>
    <t>046</t>
  </si>
  <si>
    <t>003</t>
  </si>
  <si>
    <t>038</t>
  </si>
  <si>
    <t>060</t>
  </si>
  <si>
    <t>010</t>
  </si>
  <si>
    <t>066</t>
  </si>
  <si>
    <t>091</t>
  </si>
  <si>
    <t>063</t>
  </si>
  <si>
    <t>032</t>
  </si>
  <si>
    <t>030</t>
  </si>
  <si>
    <t>006</t>
  </si>
  <si>
    <t>EU</t>
  </si>
  <si>
    <t>0102</t>
  </si>
  <si>
    <t>Pure Bred Breeding</t>
  </si>
  <si>
    <t>0102 Pure Bred Breeding</t>
  </si>
  <si>
    <t>Statistical Regimes</t>
  </si>
  <si>
    <t>January</t>
  </si>
  <si>
    <t>Normal Trade - 1</t>
  </si>
  <si>
    <t>February</t>
  </si>
  <si>
    <t>Other Live Animals</t>
  </si>
  <si>
    <t>0102 Other Live Animals</t>
  </si>
  <si>
    <t>Inward processing - 2</t>
  </si>
  <si>
    <t>2+</t>
  </si>
  <si>
    <t>March</t>
  </si>
  <si>
    <t>Outward processing - 3</t>
  </si>
  <si>
    <t>3+</t>
  </si>
  <si>
    <t>April</t>
  </si>
  <si>
    <t>0201</t>
  </si>
  <si>
    <t>Fresh and Chilled Bovine Meat</t>
  </si>
  <si>
    <t>4+</t>
  </si>
  <si>
    <t>May</t>
  </si>
  <si>
    <t>Flow</t>
  </si>
  <si>
    <t>June</t>
  </si>
  <si>
    <t>1000</t>
  </si>
  <si>
    <t xml:space="preserve"> Carcases &amp; Half Carcases</t>
  </si>
  <si>
    <t>02011000</t>
  </si>
  <si>
    <t>Import</t>
  </si>
  <si>
    <t>July</t>
  </si>
  <si>
    <t>August</t>
  </si>
  <si>
    <t>2020</t>
  </si>
  <si>
    <t xml:space="preserve"> Compensated Quarters</t>
  </si>
  <si>
    <t>02012020</t>
  </si>
  <si>
    <t>Unit</t>
  </si>
  <si>
    <t>September</t>
  </si>
  <si>
    <t>Product weight</t>
  </si>
  <si>
    <t>October</t>
  </si>
  <si>
    <t>2030</t>
  </si>
  <si>
    <t xml:space="preserve"> (un)-separated Forequarters</t>
  </si>
  <si>
    <t>02012030</t>
  </si>
  <si>
    <t>November</t>
  </si>
  <si>
    <t>December</t>
  </si>
  <si>
    <t>2050</t>
  </si>
  <si>
    <t xml:space="preserve"> (un)-separated Hindquarters</t>
  </si>
  <si>
    <t>02012050</t>
  </si>
  <si>
    <t>2090</t>
  </si>
  <si>
    <t xml:space="preserve"> Other</t>
  </si>
  <si>
    <t>02012090</t>
  </si>
  <si>
    <t>3000</t>
  </si>
  <si>
    <t xml:space="preserve"> Boneless</t>
  </si>
  <si>
    <t>02013000</t>
  </si>
  <si>
    <t>0202</t>
  </si>
  <si>
    <t>Frozen Bovine Meat</t>
  </si>
  <si>
    <t>02021000</t>
  </si>
  <si>
    <t>2010</t>
  </si>
  <si>
    <t>02022010</t>
  </si>
  <si>
    <t>02022030</t>
  </si>
  <si>
    <t>02022050</t>
  </si>
  <si>
    <t>02022090</t>
  </si>
  <si>
    <t>3010</t>
  </si>
  <si>
    <t xml:space="preserve"> Boneless Parts &amp; Cuts</t>
  </si>
  <si>
    <t>02023010</t>
  </si>
  <si>
    <t>3050</t>
  </si>
  <si>
    <t xml:space="preserve"> Boneless Crop, Chuck Etc.</t>
  </si>
  <si>
    <t>02023050</t>
  </si>
  <si>
    <t>3090</t>
  </si>
  <si>
    <t xml:space="preserve"> Boneless Other</t>
  </si>
  <si>
    <t>02023090</t>
  </si>
  <si>
    <t>0206</t>
  </si>
  <si>
    <t>Fresh and Frozen Edible Offals</t>
  </si>
  <si>
    <t>0210</t>
  </si>
  <si>
    <t>Salted, Smoked and Dried Meat</t>
  </si>
  <si>
    <t>With Bone In</t>
  </si>
  <si>
    <t>02102010</t>
  </si>
  <si>
    <t>Boneless</t>
  </si>
  <si>
    <t>02102090</t>
  </si>
  <si>
    <t>Salted, Smoked and Dried Edible Offals</t>
  </si>
  <si>
    <t>9951</t>
  </si>
  <si>
    <t>Thick And Thin Skirt</t>
  </si>
  <si>
    <t>02109951</t>
  </si>
  <si>
    <t>9959</t>
  </si>
  <si>
    <t>Other</t>
  </si>
  <si>
    <t>02109959</t>
  </si>
  <si>
    <t>9990</t>
  </si>
  <si>
    <t>Flours</t>
  </si>
  <si>
    <t>02109990</t>
  </si>
  <si>
    <t>1502</t>
  </si>
  <si>
    <t>Fats</t>
  </si>
  <si>
    <t>1602</t>
  </si>
  <si>
    <t>Prepared and Preserved Meat</t>
  </si>
  <si>
    <t>5031</t>
  </si>
  <si>
    <t>Airtight Corned Beef</t>
  </si>
  <si>
    <t>16025031</t>
  </si>
  <si>
    <t>Other with Offals</t>
  </si>
  <si>
    <t>5039</t>
  </si>
  <si>
    <t>Airtight Other Bovine</t>
  </si>
  <si>
    <t>16025039</t>
  </si>
  <si>
    <t>Other with offals</t>
  </si>
  <si>
    <t>1602Other</t>
  </si>
  <si>
    <t>Total Bovine Products</t>
  </si>
  <si>
    <t>Total for Balance Sheet :</t>
  </si>
  <si>
    <t>Live Animals</t>
  </si>
  <si>
    <t>Meat</t>
  </si>
  <si>
    <t>Source : Estat Comext</t>
  </si>
  <si>
    <r>
      <t xml:space="preserve">Month </t>
    </r>
    <r>
      <rPr>
        <i/>
        <sz val="10.45"/>
        <rFont val="Arial Narrow"/>
        <family val="2"/>
      </rPr>
      <t>(up to)</t>
    </r>
    <r>
      <rPr>
        <b/>
        <i/>
        <sz val="11"/>
        <rFont val="Arial Narrow"/>
        <family val="2"/>
      </rPr>
      <t xml:space="preserve"> :</t>
    </r>
  </si>
  <si>
    <t xml:space="preserve">Extra EU
</t>
  </si>
  <si>
    <t>Extra EU</t>
  </si>
  <si>
    <t>E</t>
  </si>
  <si>
    <t>M</t>
  </si>
  <si>
    <t>A</t>
  </si>
  <si>
    <t>N</t>
  </si>
  <si>
    <t>S</t>
  </si>
  <si>
    <t>O</t>
  </si>
  <si>
    <t>Data from January to December</t>
  </si>
  <si>
    <t>Data from January to December 2023</t>
  </si>
  <si>
    <t>!!!! ERROR !!!! - Check number of lines with FORMULAS in sheet Data</t>
  </si>
  <si>
    <t>United Kingdom</t>
  </si>
  <si>
    <t>Türkiye</t>
  </si>
  <si>
    <t>Bosnia-Herz.</t>
  </si>
  <si>
    <t>Israel</t>
  </si>
  <si>
    <t>Ghana</t>
  </si>
  <si>
    <t>Ivory Coast</t>
  </si>
  <si>
    <t>Morocco</t>
  </si>
  <si>
    <t>Switzerland</t>
  </si>
  <si>
    <t>Kosovo</t>
  </si>
  <si>
    <t>Hong Kong</t>
  </si>
  <si>
    <t>Lebanon</t>
  </si>
  <si>
    <t>Brazil</t>
  </si>
  <si>
    <t>Argentina</t>
  </si>
  <si>
    <t>Uruguay</t>
  </si>
  <si>
    <t>USA</t>
  </si>
  <si>
    <t>Australia</t>
  </si>
  <si>
    <t>Namibia</t>
  </si>
  <si>
    <t>Paraguay</t>
  </si>
  <si>
    <t>New Zealand</t>
  </si>
  <si>
    <t>Botswana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</si>
</sst>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mmmm\ yyyy"/>
    <numFmt numFmtId="165" formatCode="[$-809]dd\ mmm\ yyyy;@"/>
    <numFmt numFmtId="166" formatCode="\+\ 0.0%;\-\ 0.0%"/>
    <numFmt numFmtId="167" formatCode="0.0%"/>
    <numFmt numFmtId="168" formatCode="\+0%;\-0%"/>
    <numFmt numFmtId="169" formatCode="mmm\ yyyy"/>
    <numFmt numFmtId="170" formatCode="[$-409]mmm\-yy;@"/>
    <numFmt numFmtId="171" formatCode="\+\ 0%;\-\ 0%"/>
  </numFmts>
  <fonts count="48">
    <font>
      <sz val="10"/>
      <name val="Arial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24"/>
      <name val="Arial Narrow"/>
      <family val="2"/>
    </font>
    <font>
      <b/>
      <sz val="18"/>
      <name val="Arial"/>
      <family val="2"/>
    </font>
    <font>
      <sz val="8"/>
      <name val="Arial"/>
      <family val="2"/>
    </font>
    <font>
      <b/>
      <u/>
      <sz val="24"/>
      <name val="Arial Black"/>
      <family val="2"/>
    </font>
    <font>
      <b/>
      <i/>
      <sz val="14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i/>
      <sz val="10"/>
      <name val="Arial Narrow"/>
      <family val="2"/>
    </font>
    <font>
      <b/>
      <i/>
      <sz val="11"/>
      <name val="Arial"/>
      <family val="2"/>
    </font>
    <font>
      <b/>
      <i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i/>
      <sz val="12"/>
      <color indexed="12"/>
      <name val="Arial"/>
      <family val="2"/>
    </font>
    <font>
      <b/>
      <sz val="14"/>
      <name val="Arial"/>
      <family val="2"/>
    </font>
    <font>
      <b/>
      <i/>
      <sz val="10"/>
      <color indexed="12"/>
      <name val="Arial"/>
      <family val="2"/>
    </font>
    <font>
      <b/>
      <i/>
      <sz val="12"/>
      <color indexed="12"/>
      <name val="Albertus MT"/>
      <family val="1"/>
    </font>
    <font>
      <b/>
      <i/>
      <sz val="12"/>
      <color indexed="10"/>
      <name val="Albertus MT"/>
      <family val="1"/>
    </font>
    <font>
      <b/>
      <sz val="12"/>
      <name val="Arial"/>
      <family val="2"/>
    </font>
    <font>
      <b/>
      <i/>
      <sz val="11"/>
      <color indexed="10"/>
      <name val="Albertus MT"/>
      <family val="1"/>
    </font>
    <font>
      <b/>
      <sz val="10"/>
      <name val="Arial Narrow"/>
      <family val="2"/>
    </font>
    <font>
      <b/>
      <u/>
      <sz val="10"/>
      <name val="Arial"/>
      <family val="2"/>
    </font>
    <font>
      <b/>
      <i/>
      <sz val="10"/>
      <color rgb="FFFF0000"/>
      <name val="Arial"/>
      <family val="2"/>
    </font>
    <font>
      <sz val="10"/>
      <name val="Arial Narrow"/>
      <family val="2"/>
    </font>
    <font>
      <b/>
      <sz val="8"/>
      <name val="Arial"/>
      <family val="2"/>
    </font>
    <font>
      <sz val="10"/>
      <color theme="0"/>
      <name val="Verdana"/>
      <family val="2"/>
    </font>
    <font>
      <b/>
      <sz val="20"/>
      <name val="Tahoma"/>
      <family val="2"/>
    </font>
    <font>
      <b/>
      <u/>
      <sz val="26"/>
      <name val="Arial Black"/>
      <family val="2"/>
    </font>
    <font>
      <b/>
      <i/>
      <sz val="12"/>
      <name val="Arial"/>
      <family val="2"/>
    </font>
    <font>
      <i/>
      <sz val="10.45"/>
      <name val="Arial Narrow"/>
      <family val="2"/>
    </font>
    <font>
      <b/>
      <i/>
      <sz val="11"/>
      <color indexed="10"/>
      <name val="Arial"/>
      <family val="2"/>
    </font>
    <font>
      <b/>
      <i/>
      <sz val="8"/>
      <color indexed="10"/>
      <name val="Arial"/>
      <family val="2"/>
    </font>
    <font>
      <b/>
      <sz val="11"/>
      <name val="Arial"/>
      <family val="2"/>
    </font>
    <font>
      <b/>
      <sz val="11"/>
      <name val="Arial Narrow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b/>
      <i/>
      <sz val="8"/>
      <name val="Arial"/>
      <family val="2"/>
    </font>
    <font>
      <b/>
      <sz val="12"/>
      <name val="Arial Narrow"/>
      <family val="2"/>
    </font>
    <font>
      <b/>
      <i/>
      <sz val="10"/>
      <color indexed="53"/>
      <name val="Arial"/>
      <family val="2"/>
    </font>
    <font>
      <b/>
      <sz val="8"/>
      <color indexed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8"/>
        <bgColor indexed="64"/>
      </patternFill>
    </fill>
  </fills>
  <borders count="1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603">
    <xf numFmtId="0" fontId="0" fillId="0" borderId="0" xfId="0"/>
    <xf numFmtId="0" fontId="2" fillId="2" borderId="0" xfId="2" applyFont="1" applyFill="1" applyAlignment="1" applyProtection="1">
      <alignment horizontal="left" vertical="center" indent="1"/>
      <protection locked="0"/>
    </xf>
    <xf numFmtId="2" fontId="3" fillId="2" borderId="0" xfId="2" applyNumberFormat="1" applyFont="1" applyFill="1" applyAlignment="1" applyProtection="1">
      <alignment vertical="center"/>
      <protection locked="0"/>
    </xf>
    <xf numFmtId="2" fontId="3" fillId="2" borderId="0" xfId="2" applyNumberFormat="1" applyFont="1" applyFill="1" applyAlignment="1">
      <alignment vertical="center"/>
    </xf>
    <xf numFmtId="0" fontId="4" fillId="2" borderId="0" xfId="2" applyFont="1" applyFill="1" applyAlignment="1" applyProtection="1">
      <alignment horizontal="right" vertical="center" indent="1"/>
      <protection locked="0"/>
    </xf>
    <xf numFmtId="0" fontId="5" fillId="3" borderId="0" xfId="0" applyFont="1" applyFill="1"/>
    <xf numFmtId="0" fontId="6" fillId="3" borderId="0" xfId="0" applyFont="1" applyFill="1"/>
    <xf numFmtId="49" fontId="7" fillId="3" borderId="0" xfId="0" applyNumberFormat="1" applyFont="1" applyFill="1"/>
    <xf numFmtId="0" fontId="0" fillId="3" borderId="0" xfId="0" applyFill="1"/>
    <xf numFmtId="0" fontId="8" fillId="3" borderId="0" xfId="0" applyFont="1" applyFill="1" applyAlignment="1">
      <alignment horizontal="left"/>
    </xf>
    <xf numFmtId="0" fontId="9" fillId="3" borderId="0" xfId="0" applyFont="1" applyFill="1" applyAlignment="1">
      <alignment vertical="center"/>
    </xf>
    <xf numFmtId="0" fontId="9" fillId="3" borderId="0" xfId="0" applyFont="1" applyFill="1" applyAlignment="1">
      <alignment horizontal="left" vertical="center"/>
    </xf>
    <xf numFmtId="0" fontId="10" fillId="3" borderId="0" xfId="0" applyFont="1" applyFill="1" applyAlignment="1">
      <alignment vertical="center"/>
    </xf>
    <xf numFmtId="49" fontId="11" fillId="3" borderId="0" xfId="0" applyNumberFormat="1" applyFont="1" applyFill="1" applyAlignment="1">
      <alignment horizontal="right" vertical="center"/>
    </xf>
    <xf numFmtId="164" fontId="9" fillId="3" borderId="0" xfId="0" applyNumberFormat="1" applyFont="1" applyFill="1" applyAlignment="1">
      <alignment horizontal="left" vertical="center"/>
    </xf>
    <xf numFmtId="0" fontId="10" fillId="3" borderId="1" xfId="0" applyFont="1" applyFill="1" applyBorder="1" applyAlignment="1">
      <alignment vertical="center"/>
    </xf>
    <xf numFmtId="0" fontId="12" fillId="3" borderId="2" xfId="0" applyFont="1" applyFill="1" applyBorder="1" applyAlignment="1">
      <alignment vertical="center"/>
    </xf>
    <xf numFmtId="0" fontId="13" fillId="3" borderId="2" xfId="0" applyFont="1" applyFill="1" applyBorder="1" applyAlignment="1">
      <alignment horizontal="right" vertical="center"/>
    </xf>
    <xf numFmtId="0" fontId="12" fillId="3" borderId="3" xfId="0" applyFont="1" applyFill="1" applyBorder="1" applyAlignment="1">
      <alignment horizontal="left" vertical="center"/>
    </xf>
    <xf numFmtId="0" fontId="12" fillId="3" borderId="2" xfId="0" applyFont="1" applyFill="1" applyBorder="1" applyAlignment="1">
      <alignment horizontal="left" vertical="center"/>
    </xf>
    <xf numFmtId="0" fontId="12" fillId="3" borderId="4" xfId="0" applyFont="1" applyFill="1" applyBorder="1" applyAlignment="1">
      <alignment horizontal="left" vertical="center"/>
    </xf>
    <xf numFmtId="0" fontId="14" fillId="3" borderId="5" xfId="0" applyFont="1" applyFill="1" applyBorder="1" applyAlignment="1">
      <alignment vertical="center"/>
    </xf>
    <xf numFmtId="0" fontId="15" fillId="3" borderId="6" xfId="0" applyFont="1" applyFill="1" applyBorder="1" applyAlignment="1">
      <alignment horizontal="right" vertical="center"/>
    </xf>
    <xf numFmtId="0" fontId="17" fillId="3" borderId="7" xfId="0" applyFont="1" applyFill="1" applyBorder="1" applyAlignment="1">
      <alignment horizontal="center" vertical="center"/>
    </xf>
    <xf numFmtId="0" fontId="18" fillId="3" borderId="0" xfId="0" applyFont="1" applyFill="1"/>
    <xf numFmtId="0" fontId="10" fillId="0" borderId="0" xfId="0" applyFont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165" fontId="19" fillId="3" borderId="0" xfId="0" applyNumberFormat="1" applyFont="1" applyFill="1" applyAlignment="1">
      <alignment horizontal="center" vertical="center"/>
    </xf>
    <xf numFmtId="0" fontId="0" fillId="3" borderId="8" xfId="0" applyFill="1" applyBorder="1" applyAlignment="1">
      <alignment vertical="center"/>
    </xf>
    <xf numFmtId="0" fontId="20" fillId="3" borderId="9" xfId="0" applyFont="1" applyFill="1" applyBorder="1" applyAlignment="1">
      <alignment vertical="center"/>
    </xf>
    <xf numFmtId="0" fontId="13" fillId="3" borderId="9" xfId="0" applyFont="1" applyFill="1" applyBorder="1" applyAlignment="1">
      <alignment horizontal="right" vertical="center"/>
    </xf>
    <xf numFmtId="0" fontId="21" fillId="3" borderId="10" xfId="0" applyFont="1" applyFill="1" applyBorder="1" applyAlignment="1">
      <alignment horizontal="left" vertical="center"/>
    </xf>
    <xf numFmtId="0" fontId="21" fillId="3" borderId="11" xfId="0" applyFont="1" applyFill="1" applyBorder="1" applyAlignment="1">
      <alignment horizontal="left" vertical="center"/>
    </xf>
    <xf numFmtId="0" fontId="21" fillId="3" borderId="12" xfId="0" applyFont="1" applyFill="1" applyBorder="1" applyAlignment="1">
      <alignment horizontal="left" vertical="center"/>
    </xf>
    <xf numFmtId="0" fontId="12" fillId="3" borderId="5" xfId="0" applyFont="1" applyFill="1" applyBorder="1" applyAlignment="1">
      <alignment vertical="center"/>
    </xf>
    <xf numFmtId="0" fontId="17" fillId="3" borderId="6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22" fillId="3" borderId="0" xfId="0" applyFont="1" applyFill="1" applyAlignment="1">
      <alignment horizontal="left" vertical="center"/>
    </xf>
    <xf numFmtId="0" fontId="0" fillId="3" borderId="13" xfId="0" applyFill="1" applyBorder="1" applyAlignment="1">
      <alignment vertical="center"/>
    </xf>
    <xf numFmtId="0" fontId="20" fillId="3" borderId="14" xfId="0" applyFont="1" applyFill="1" applyBorder="1" applyAlignment="1">
      <alignment vertical="center"/>
    </xf>
    <xf numFmtId="0" fontId="13" fillId="3" borderId="14" xfId="0" applyFont="1" applyFill="1" applyBorder="1" applyAlignment="1">
      <alignment horizontal="right" vertical="center"/>
    </xf>
    <xf numFmtId="0" fontId="23" fillId="3" borderId="15" xfId="0" applyFont="1" applyFill="1" applyBorder="1" applyAlignment="1">
      <alignment horizontal="left" vertical="center"/>
    </xf>
    <xf numFmtId="0" fontId="23" fillId="3" borderId="16" xfId="0" applyFont="1" applyFill="1" applyBorder="1" applyAlignment="1">
      <alignment horizontal="left" vertical="center"/>
    </xf>
    <xf numFmtId="0" fontId="23" fillId="3" borderId="17" xfId="0" applyFont="1" applyFill="1" applyBorder="1" applyAlignment="1">
      <alignment horizontal="left" vertical="center"/>
    </xf>
    <xf numFmtId="0" fontId="24" fillId="3" borderId="0" xfId="0" applyFont="1" applyFill="1" applyAlignment="1">
      <alignment horizontal="left" vertical="center"/>
    </xf>
    <xf numFmtId="0" fontId="25" fillId="3" borderId="0" xfId="0" applyFont="1" applyFill="1" applyAlignment="1">
      <alignment horizontal="left" vertical="center" wrapText="1"/>
    </xf>
    <xf numFmtId="0" fontId="26" fillId="3" borderId="0" xfId="0" applyFont="1" applyFill="1" applyAlignment="1">
      <alignment vertical="center"/>
    </xf>
    <xf numFmtId="49" fontId="7" fillId="3" borderId="0" xfId="0" applyNumberFormat="1" applyFont="1" applyFill="1" applyAlignment="1">
      <alignment vertical="center"/>
    </xf>
    <xf numFmtId="0" fontId="27" fillId="3" borderId="18" xfId="0" applyFont="1" applyFill="1" applyBorder="1" applyAlignment="1">
      <alignment vertical="center" wrapText="1"/>
    </xf>
    <xf numFmtId="0" fontId="20" fillId="3" borderId="19" xfId="0" applyFont="1" applyFill="1" applyBorder="1" applyAlignment="1">
      <alignment horizontal="center"/>
    </xf>
    <xf numFmtId="0" fontId="20" fillId="3" borderId="20" xfId="0" applyFont="1" applyFill="1" applyBorder="1" applyAlignment="1">
      <alignment horizontal="center"/>
    </xf>
    <xf numFmtId="49" fontId="7" fillId="3" borderId="20" xfId="0" applyNumberFormat="1" applyFont="1" applyFill="1" applyBorder="1" applyAlignment="1">
      <alignment horizontal="center"/>
    </xf>
    <xf numFmtId="0" fontId="20" fillId="3" borderId="21" xfId="0" applyFont="1" applyFill="1" applyBorder="1" applyAlignment="1">
      <alignment horizontal="center"/>
    </xf>
    <xf numFmtId="0" fontId="20" fillId="3" borderId="22" xfId="0" applyFont="1" applyFill="1" applyBorder="1" applyAlignment="1">
      <alignment horizontal="center"/>
    </xf>
    <xf numFmtId="0" fontId="20" fillId="3" borderId="23" xfId="0" applyFont="1" applyFill="1" applyBorder="1" applyAlignment="1">
      <alignment horizontal="center"/>
    </xf>
    <xf numFmtId="0" fontId="20" fillId="3" borderId="24" xfId="0" applyFont="1" applyFill="1" applyBorder="1" applyAlignment="1">
      <alignment horizontal="center"/>
    </xf>
    <xf numFmtId="0" fontId="20" fillId="3" borderId="25" xfId="0" applyFont="1" applyFill="1" applyBorder="1" applyAlignment="1">
      <alignment horizontal="center"/>
    </xf>
    <xf numFmtId="0" fontId="20" fillId="3" borderId="26" xfId="0" applyFont="1" applyFill="1" applyBorder="1" applyAlignment="1">
      <alignment horizontal="center"/>
    </xf>
    <xf numFmtId="0" fontId="20" fillId="3" borderId="27" xfId="0" applyFont="1" applyFill="1" applyBorder="1" applyAlignment="1">
      <alignment horizontal="center"/>
    </xf>
    <xf numFmtId="0" fontId="20" fillId="3" borderId="28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3" borderId="29" xfId="0" applyFont="1" applyFill="1" applyBorder="1" applyAlignment="1">
      <alignment horizontal="center"/>
    </xf>
    <xf numFmtId="0" fontId="20" fillId="3" borderId="0" xfId="0" applyFont="1" applyFill="1" applyAlignment="1">
      <alignment horizontal="center"/>
    </xf>
    <xf numFmtId="49" fontId="7" fillId="3" borderId="0" xfId="0" applyNumberFormat="1" applyFont="1" applyFill="1" applyAlignment="1">
      <alignment horizontal="center"/>
    </xf>
    <xf numFmtId="0" fontId="20" fillId="3" borderId="30" xfId="0" applyFont="1" applyFill="1" applyBorder="1" applyAlignment="1">
      <alignment horizontal="center"/>
    </xf>
    <xf numFmtId="0" fontId="20" fillId="3" borderId="31" xfId="0" quotePrefix="1" applyFont="1" applyFill="1" applyBorder="1" applyAlignment="1">
      <alignment horizontal="center"/>
    </xf>
    <xf numFmtId="0" fontId="20" fillId="3" borderId="32" xfId="0" applyFont="1" applyFill="1" applyBorder="1" applyAlignment="1">
      <alignment horizontal="center"/>
    </xf>
    <xf numFmtId="0" fontId="20" fillId="3" borderId="32" xfId="0" quotePrefix="1" applyFont="1" applyFill="1" applyBorder="1" applyAlignment="1">
      <alignment horizontal="center"/>
    </xf>
    <xf numFmtId="0" fontId="20" fillId="3" borderId="33" xfId="0" applyFont="1" applyFill="1" applyBorder="1" applyAlignment="1">
      <alignment horizontal="center"/>
    </xf>
    <xf numFmtId="0" fontId="20" fillId="3" borderId="34" xfId="0" applyFont="1" applyFill="1" applyBorder="1" applyAlignment="1">
      <alignment horizontal="center"/>
    </xf>
    <xf numFmtId="0" fontId="20" fillId="3" borderId="35" xfId="0" applyFont="1" applyFill="1" applyBorder="1" applyAlignment="1">
      <alignment horizontal="center"/>
    </xf>
    <xf numFmtId="0" fontId="20" fillId="3" borderId="36" xfId="0" applyFont="1" applyFill="1" applyBorder="1" applyAlignment="1">
      <alignment horizontal="center"/>
    </xf>
    <xf numFmtId="0" fontId="20" fillId="3" borderId="37" xfId="0" applyFont="1" applyFill="1" applyBorder="1" applyAlignment="1">
      <alignment horizontal="center" vertical="center" wrapText="1"/>
    </xf>
    <xf numFmtId="0" fontId="0" fillId="3" borderId="38" xfId="0" applyFill="1" applyBorder="1" applyAlignment="1">
      <alignment horizontal="center"/>
    </xf>
    <xf numFmtId="0" fontId="0" fillId="3" borderId="18" xfId="0" applyFill="1" applyBorder="1"/>
    <xf numFmtId="49" fontId="7" fillId="3" borderId="18" xfId="0" applyNumberFormat="1" applyFont="1" applyFill="1" applyBorder="1"/>
    <xf numFmtId="0" fontId="0" fillId="3" borderId="39" xfId="0" applyFill="1" applyBorder="1"/>
    <xf numFmtId="0" fontId="20" fillId="3" borderId="40" xfId="0" applyFont="1" applyFill="1" applyBorder="1" applyAlignment="1">
      <alignment horizontal="center"/>
    </xf>
    <xf numFmtId="0" fontId="20" fillId="3" borderId="41" xfId="0" applyFont="1" applyFill="1" applyBorder="1" applyAlignment="1">
      <alignment horizontal="center"/>
    </xf>
    <xf numFmtId="0" fontId="20" fillId="3" borderId="42" xfId="0" applyFont="1" applyFill="1" applyBorder="1" applyAlignment="1">
      <alignment horizontal="center"/>
    </xf>
    <xf numFmtId="0" fontId="20" fillId="3" borderId="43" xfId="0" applyFont="1" applyFill="1" applyBorder="1" applyAlignment="1">
      <alignment horizontal="center"/>
    </xf>
    <xf numFmtId="0" fontId="20" fillId="3" borderId="44" xfId="0" applyFont="1" applyFill="1" applyBorder="1" applyAlignment="1">
      <alignment horizontal="center"/>
    </xf>
    <xf numFmtId="0" fontId="20" fillId="3" borderId="45" xfId="0" applyFont="1" applyFill="1" applyBorder="1" applyAlignment="1">
      <alignment horizontal="center"/>
    </xf>
    <xf numFmtId="0" fontId="20" fillId="3" borderId="46" xfId="0" applyFont="1" applyFill="1" applyBorder="1" applyAlignment="1">
      <alignment horizontal="center" vertical="center" wrapText="1"/>
    </xf>
    <xf numFmtId="0" fontId="20" fillId="3" borderId="19" xfId="0" quotePrefix="1" applyFont="1" applyFill="1" applyBorder="1" applyAlignment="1">
      <alignment vertical="top"/>
    </xf>
    <xf numFmtId="0" fontId="20" fillId="3" borderId="20" xfId="0" applyFont="1" applyFill="1" applyBorder="1" applyAlignment="1">
      <alignment horizontal="left" vertical="top"/>
    </xf>
    <xf numFmtId="0" fontId="20" fillId="3" borderId="47" xfId="0" applyFont="1" applyFill="1" applyBorder="1"/>
    <xf numFmtId="3" fontId="28" fillId="3" borderId="48" xfId="0" applyNumberFormat="1" applyFont="1" applyFill="1" applyBorder="1"/>
    <xf numFmtId="3" fontId="28" fillId="3" borderId="49" xfId="0" applyNumberFormat="1" applyFont="1" applyFill="1" applyBorder="1"/>
    <xf numFmtId="3" fontId="28" fillId="3" borderId="50" xfId="0" applyNumberFormat="1" applyFont="1" applyFill="1" applyBorder="1"/>
    <xf numFmtId="3" fontId="28" fillId="3" borderId="51" xfId="0" applyNumberFormat="1" applyFont="1" applyFill="1" applyBorder="1"/>
    <xf numFmtId="3" fontId="28" fillId="3" borderId="52" xfId="0" applyNumberFormat="1" applyFont="1" applyFill="1" applyBorder="1"/>
    <xf numFmtId="3" fontId="28" fillId="3" borderId="53" xfId="0" applyNumberFormat="1" applyFont="1" applyFill="1" applyBorder="1"/>
    <xf numFmtId="166" fontId="14" fillId="3" borderId="54" xfId="1" applyNumberFormat="1" applyFont="1" applyFill="1" applyBorder="1" applyAlignment="1">
      <alignment horizontal="center"/>
    </xf>
    <xf numFmtId="0" fontId="20" fillId="0" borderId="0" xfId="0" applyFont="1"/>
    <xf numFmtId="0" fontId="29" fillId="4" borderId="0" xfId="0" applyFont="1" applyFill="1"/>
    <xf numFmtId="0" fontId="19" fillId="5" borderId="55" xfId="0" applyFont="1" applyFill="1" applyBorder="1" applyAlignment="1">
      <alignment horizontal="center"/>
    </xf>
    <xf numFmtId="0" fontId="19" fillId="4" borderId="0" xfId="0" applyFont="1" applyFill="1" applyAlignment="1">
      <alignment horizontal="center"/>
    </xf>
    <xf numFmtId="0" fontId="20" fillId="4" borderId="0" xfId="0" applyFont="1" applyFill="1"/>
    <xf numFmtId="0" fontId="20" fillId="3" borderId="56" xfId="0" quotePrefix="1" applyFont="1" applyFill="1" applyBorder="1" applyAlignment="1">
      <alignment vertical="top"/>
    </xf>
    <xf numFmtId="0" fontId="20" fillId="3" borderId="14" xfId="0" applyFont="1" applyFill="1" applyBorder="1" applyAlignment="1">
      <alignment horizontal="left" vertical="top"/>
    </xf>
    <xf numFmtId="49" fontId="7" fillId="3" borderId="57" xfId="0" applyNumberFormat="1" applyFont="1" applyFill="1" applyBorder="1"/>
    <xf numFmtId="0" fontId="20" fillId="3" borderId="58" xfId="0" applyFont="1" applyFill="1" applyBorder="1"/>
    <xf numFmtId="3" fontId="28" fillId="3" borderId="59" xfId="0" applyNumberFormat="1" applyFont="1" applyFill="1" applyBorder="1"/>
    <xf numFmtId="3" fontId="28" fillId="3" borderId="60" xfId="0" applyNumberFormat="1" applyFont="1" applyFill="1" applyBorder="1"/>
    <xf numFmtId="3" fontId="28" fillId="3" borderId="61" xfId="0" applyNumberFormat="1" applyFont="1" applyFill="1" applyBorder="1"/>
    <xf numFmtId="3" fontId="28" fillId="3" borderId="62" xfId="0" applyNumberFormat="1" applyFont="1" applyFill="1" applyBorder="1"/>
    <xf numFmtId="3" fontId="28" fillId="3" borderId="63" xfId="0" applyNumberFormat="1" applyFont="1" applyFill="1" applyBorder="1"/>
    <xf numFmtId="3" fontId="28" fillId="3" borderId="64" xfId="0" applyNumberFormat="1" applyFont="1" applyFill="1" applyBorder="1"/>
    <xf numFmtId="166" fontId="14" fillId="3" borderId="65" xfId="1" applyNumberFormat="1" applyFont="1" applyFill="1" applyBorder="1" applyAlignment="1">
      <alignment horizontal="center"/>
    </xf>
    <xf numFmtId="0" fontId="10" fillId="4" borderId="0" xfId="0" applyFont="1" applyFill="1"/>
    <xf numFmtId="0" fontId="12" fillId="4" borderId="0" xfId="0" applyFont="1" applyFill="1" applyAlignment="1">
      <alignment horizontal="center"/>
    </xf>
    <xf numFmtId="0" fontId="20" fillId="3" borderId="66" xfId="0" quotePrefix="1" applyFont="1" applyFill="1" applyBorder="1" applyAlignment="1">
      <alignment vertical="top"/>
    </xf>
    <xf numFmtId="0" fontId="20" fillId="3" borderId="67" xfId="0" applyFont="1" applyFill="1" applyBorder="1" applyAlignment="1">
      <alignment horizontal="left" vertical="top"/>
    </xf>
    <xf numFmtId="0" fontId="20" fillId="3" borderId="68" xfId="0" applyFont="1" applyFill="1" applyBorder="1"/>
    <xf numFmtId="3" fontId="28" fillId="3" borderId="69" xfId="0" applyNumberFormat="1" applyFont="1" applyFill="1" applyBorder="1"/>
    <xf numFmtId="3" fontId="28" fillId="3" borderId="70" xfId="0" applyNumberFormat="1" applyFont="1" applyFill="1" applyBorder="1"/>
    <xf numFmtId="3" fontId="28" fillId="3" borderId="71" xfId="0" applyNumberFormat="1" applyFont="1" applyFill="1" applyBorder="1"/>
    <xf numFmtId="3" fontId="28" fillId="3" borderId="72" xfId="0" applyNumberFormat="1" applyFont="1" applyFill="1" applyBorder="1"/>
    <xf numFmtId="3" fontId="28" fillId="3" borderId="73" xfId="0" applyNumberFormat="1" applyFont="1" applyFill="1" applyBorder="1"/>
    <xf numFmtId="3" fontId="28" fillId="3" borderId="74" xfId="0" applyNumberFormat="1" applyFont="1" applyFill="1" applyBorder="1"/>
    <xf numFmtId="166" fontId="14" fillId="3" borderId="75" xfId="1" applyNumberFormat="1" applyFont="1" applyFill="1" applyBorder="1" applyAlignment="1">
      <alignment horizontal="center"/>
    </xf>
    <xf numFmtId="0" fontId="20" fillId="3" borderId="67" xfId="0" applyFont="1" applyFill="1" applyBorder="1" applyAlignment="1">
      <alignment horizontal="left" vertical="top" wrapText="1"/>
    </xf>
    <xf numFmtId="49" fontId="7" fillId="3" borderId="76" xfId="0" applyNumberFormat="1" applyFont="1" applyFill="1" applyBorder="1"/>
    <xf numFmtId="3" fontId="28" fillId="3" borderId="77" xfId="0" applyNumberFormat="1" applyFont="1" applyFill="1" applyBorder="1"/>
    <xf numFmtId="3" fontId="28" fillId="3" borderId="78" xfId="0" applyNumberFormat="1" applyFont="1" applyFill="1" applyBorder="1"/>
    <xf numFmtId="3" fontId="28" fillId="3" borderId="79" xfId="0" applyNumberFormat="1" applyFont="1" applyFill="1" applyBorder="1"/>
    <xf numFmtId="3" fontId="28" fillId="3" borderId="80" xfId="0" applyNumberFormat="1" applyFont="1" applyFill="1" applyBorder="1"/>
    <xf numFmtId="3" fontId="28" fillId="3" borderId="81" xfId="0" applyNumberFormat="1" applyFont="1" applyFill="1" applyBorder="1"/>
    <xf numFmtId="3" fontId="28" fillId="3" borderId="82" xfId="0" applyNumberFormat="1" applyFont="1" applyFill="1" applyBorder="1"/>
    <xf numFmtId="166" fontId="14" fillId="3" borderId="83" xfId="1" applyNumberFormat="1" applyFont="1" applyFill="1" applyBorder="1" applyAlignment="1">
      <alignment horizontal="center"/>
    </xf>
    <xf numFmtId="0" fontId="10" fillId="4" borderId="9" xfId="0" applyFont="1" applyFill="1" applyBorder="1"/>
    <xf numFmtId="0" fontId="30" fillId="4" borderId="0" xfId="0" applyFont="1" applyFill="1" applyAlignment="1">
      <alignment horizontal="center"/>
    </xf>
    <xf numFmtId="0" fontId="20" fillId="3" borderId="29" xfId="0" quotePrefix="1" applyFont="1" applyFill="1" applyBorder="1" applyAlignment="1">
      <alignment vertical="top"/>
    </xf>
    <xf numFmtId="0" fontId="20" fillId="3" borderId="9" xfId="0" applyFont="1" applyFill="1" applyBorder="1" applyAlignment="1">
      <alignment horizontal="left" vertical="top" wrapText="1"/>
    </xf>
    <xf numFmtId="49" fontId="7" fillId="3" borderId="84" xfId="0" applyNumberFormat="1" applyFont="1" applyFill="1" applyBorder="1"/>
    <xf numFmtId="3" fontId="28" fillId="3" borderId="85" xfId="0" applyNumberFormat="1" applyFont="1" applyFill="1" applyBorder="1"/>
    <xf numFmtId="3" fontId="28" fillId="3" borderId="86" xfId="0" applyNumberFormat="1" applyFont="1" applyFill="1" applyBorder="1"/>
    <xf numFmtId="3" fontId="28" fillId="3" borderId="87" xfId="0" applyNumberFormat="1" applyFont="1" applyFill="1" applyBorder="1"/>
    <xf numFmtId="3" fontId="28" fillId="3" borderId="88" xfId="0" applyNumberFormat="1" applyFont="1" applyFill="1" applyBorder="1"/>
    <xf numFmtId="3" fontId="28" fillId="3" borderId="89" xfId="0" applyNumberFormat="1" applyFont="1" applyFill="1" applyBorder="1"/>
    <xf numFmtId="3" fontId="28" fillId="3" borderId="90" xfId="0" applyNumberFormat="1" applyFont="1" applyFill="1" applyBorder="1"/>
    <xf numFmtId="166" fontId="14" fillId="3" borderId="91" xfId="1" applyNumberFormat="1" applyFont="1" applyFill="1" applyBorder="1" applyAlignment="1">
      <alignment horizontal="center"/>
    </xf>
    <xf numFmtId="0" fontId="0" fillId="3" borderId="29" xfId="0" applyFill="1" applyBorder="1"/>
    <xf numFmtId="0" fontId="0" fillId="3" borderId="92" xfId="0" applyFill="1" applyBorder="1" applyAlignment="1">
      <alignment horizontal="left"/>
    </xf>
    <xf numFmtId="0" fontId="7" fillId="3" borderId="92" xfId="0" applyFont="1" applyFill="1" applyBorder="1"/>
    <xf numFmtId="49" fontId="7" fillId="3" borderId="92" xfId="0" applyNumberFormat="1" applyFont="1" applyFill="1" applyBorder="1"/>
    <xf numFmtId="0" fontId="1" fillId="3" borderId="68" xfId="0" applyFont="1" applyFill="1" applyBorder="1"/>
    <xf numFmtId="3" fontId="31" fillId="3" borderId="69" xfId="0" applyNumberFormat="1" applyFont="1" applyFill="1" applyBorder="1"/>
    <xf numFmtId="3" fontId="31" fillId="3" borderId="70" xfId="0" applyNumberFormat="1" applyFont="1" applyFill="1" applyBorder="1"/>
    <xf numFmtId="3" fontId="31" fillId="3" borderId="71" xfId="0" applyNumberFormat="1" applyFont="1" applyFill="1" applyBorder="1"/>
    <xf numFmtId="3" fontId="31" fillId="3" borderId="72" xfId="0" applyNumberFormat="1" applyFont="1" applyFill="1" applyBorder="1"/>
    <xf numFmtId="3" fontId="31" fillId="3" borderId="73" xfId="0" applyNumberFormat="1" applyFont="1" applyFill="1" applyBorder="1"/>
    <xf numFmtId="3" fontId="31" fillId="3" borderId="74" xfId="0" applyNumberFormat="1" applyFont="1" applyFill="1" applyBorder="1"/>
    <xf numFmtId="166" fontId="16" fillId="3" borderId="75" xfId="1" applyNumberFormat="1" applyFont="1" applyFill="1" applyBorder="1" applyAlignment="1">
      <alignment horizontal="center"/>
    </xf>
    <xf numFmtId="0" fontId="0" fillId="3" borderId="84" xfId="0" applyFill="1" applyBorder="1" applyAlignment="1">
      <alignment horizontal="left"/>
    </xf>
    <xf numFmtId="0" fontId="7" fillId="3" borderId="84" xfId="0" applyFont="1" applyFill="1" applyBorder="1"/>
    <xf numFmtId="0" fontId="1" fillId="3" borderId="93" xfId="0" applyFont="1" applyFill="1" applyBorder="1"/>
    <xf numFmtId="3" fontId="31" fillId="3" borderId="85" xfId="0" applyNumberFormat="1" applyFont="1" applyFill="1" applyBorder="1"/>
    <xf numFmtId="3" fontId="31" fillId="3" borderId="86" xfId="0" applyNumberFormat="1" applyFont="1" applyFill="1" applyBorder="1"/>
    <xf numFmtId="3" fontId="31" fillId="3" borderId="87" xfId="0" applyNumberFormat="1" applyFont="1" applyFill="1" applyBorder="1"/>
    <xf numFmtId="3" fontId="31" fillId="3" borderId="88" xfId="0" applyNumberFormat="1" applyFont="1" applyFill="1" applyBorder="1"/>
    <xf numFmtId="3" fontId="31" fillId="3" borderId="89" xfId="0" applyNumberFormat="1" applyFont="1" applyFill="1" applyBorder="1"/>
    <xf numFmtId="3" fontId="31" fillId="3" borderId="90" xfId="0" applyNumberFormat="1" applyFont="1" applyFill="1" applyBorder="1"/>
    <xf numFmtId="166" fontId="16" fillId="3" borderId="91" xfId="1" applyNumberFormat="1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0" fillId="4" borderId="0" xfId="0" applyFill="1"/>
    <xf numFmtId="3" fontId="0" fillId="0" borderId="0" xfId="0" applyNumberFormat="1"/>
    <xf numFmtId="0" fontId="0" fillId="3" borderId="56" xfId="0" applyFill="1" applyBorder="1"/>
    <xf numFmtId="3" fontId="31" fillId="3" borderId="59" xfId="0" applyNumberFormat="1" applyFont="1" applyFill="1" applyBorder="1"/>
    <xf numFmtId="3" fontId="31" fillId="3" borderId="60" xfId="0" applyNumberFormat="1" applyFont="1" applyFill="1" applyBorder="1"/>
    <xf numFmtId="3" fontId="31" fillId="3" borderId="61" xfId="0" applyNumberFormat="1" applyFont="1" applyFill="1" applyBorder="1"/>
    <xf numFmtId="0" fontId="20" fillId="3" borderId="66" xfId="0" quotePrefix="1" applyFont="1" applyFill="1" applyBorder="1"/>
    <xf numFmtId="0" fontId="20" fillId="3" borderId="94" xfId="0" applyFont="1" applyFill="1" applyBorder="1"/>
    <xf numFmtId="0" fontId="20" fillId="3" borderId="95" xfId="0" quotePrefix="1" applyFont="1" applyFill="1" applyBorder="1"/>
    <xf numFmtId="0" fontId="20" fillId="3" borderId="93" xfId="0" applyFont="1" applyFill="1" applyBorder="1"/>
    <xf numFmtId="2" fontId="7" fillId="3" borderId="84" xfId="0" applyNumberFormat="1" applyFont="1" applyFill="1" applyBorder="1"/>
    <xf numFmtId="49" fontId="7" fillId="3" borderId="92" xfId="0" quotePrefix="1" applyNumberFormat="1" applyFont="1" applyFill="1" applyBorder="1"/>
    <xf numFmtId="0" fontId="0" fillId="3" borderId="96" xfId="0" applyFill="1" applyBorder="1" applyAlignment="1">
      <alignment horizontal="left"/>
    </xf>
    <xf numFmtId="0" fontId="7" fillId="3" borderId="96" xfId="0" applyFont="1" applyFill="1" applyBorder="1"/>
    <xf numFmtId="49" fontId="7" fillId="3" borderId="96" xfId="0" applyNumberFormat="1" applyFont="1" applyFill="1" applyBorder="1"/>
    <xf numFmtId="0" fontId="1" fillId="3" borderId="97" xfId="0" applyFont="1" applyFill="1" applyBorder="1"/>
    <xf numFmtId="3" fontId="31" fillId="3" borderId="98" xfId="0" applyNumberFormat="1" applyFont="1" applyFill="1" applyBorder="1"/>
    <xf numFmtId="3" fontId="31" fillId="3" borderId="99" xfId="0" applyNumberFormat="1" applyFont="1" applyFill="1" applyBorder="1"/>
    <xf numFmtId="3" fontId="31" fillId="3" borderId="100" xfId="0" applyNumberFormat="1" applyFont="1" applyFill="1" applyBorder="1"/>
    <xf numFmtId="166" fontId="16" fillId="3" borderId="101" xfId="1" applyNumberFormat="1" applyFont="1" applyFill="1" applyBorder="1" applyAlignment="1">
      <alignment horizontal="center"/>
    </xf>
    <xf numFmtId="0" fontId="20" fillId="3" borderId="102" xfId="0" quotePrefix="1" applyFont="1" applyFill="1" applyBorder="1"/>
    <xf numFmtId="0" fontId="20" fillId="3" borderId="103" xfId="0" applyFont="1" applyFill="1" applyBorder="1" applyAlignment="1">
      <alignment horizontal="left" vertical="top" wrapText="1"/>
    </xf>
    <xf numFmtId="49" fontId="7" fillId="3" borderId="104" xfId="0" applyNumberFormat="1" applyFont="1" applyFill="1" applyBorder="1"/>
    <xf numFmtId="0" fontId="20" fillId="3" borderId="105" xfId="0" applyFont="1" applyFill="1" applyBorder="1"/>
    <xf numFmtId="0" fontId="20" fillId="3" borderId="56" xfId="0" quotePrefix="1" applyFont="1" applyFill="1" applyBorder="1"/>
    <xf numFmtId="0" fontId="20" fillId="3" borderId="14" xfId="0" applyFont="1" applyFill="1" applyBorder="1" applyAlignment="1">
      <alignment horizontal="left" vertical="top" wrapText="1"/>
    </xf>
    <xf numFmtId="3" fontId="31" fillId="3" borderId="62" xfId="0" applyNumberFormat="1" applyFont="1" applyFill="1" applyBorder="1"/>
    <xf numFmtId="3" fontId="31" fillId="3" borderId="63" xfId="0" applyNumberFormat="1" applyFont="1" applyFill="1" applyBorder="1"/>
    <xf numFmtId="0" fontId="1" fillId="3" borderId="58" xfId="0" applyFont="1" applyFill="1" applyBorder="1"/>
    <xf numFmtId="0" fontId="20" fillId="3" borderId="29" xfId="0" quotePrefix="1" applyFont="1" applyFill="1" applyBorder="1"/>
    <xf numFmtId="3" fontId="28" fillId="3" borderId="106" xfId="0" applyNumberFormat="1" applyFont="1" applyFill="1" applyBorder="1"/>
    <xf numFmtId="3" fontId="28" fillId="3" borderId="107" xfId="0" applyNumberFormat="1" applyFont="1" applyFill="1" applyBorder="1"/>
    <xf numFmtId="3" fontId="28" fillId="3" borderId="108" xfId="0" applyNumberFormat="1" applyFont="1" applyFill="1" applyBorder="1"/>
    <xf numFmtId="3" fontId="31" fillId="3" borderId="109" xfId="0" applyNumberFormat="1" applyFont="1" applyFill="1" applyBorder="1"/>
    <xf numFmtId="3" fontId="31" fillId="3" borderId="106" xfId="0" applyNumberFormat="1" applyFont="1" applyFill="1" applyBorder="1"/>
    <xf numFmtId="3" fontId="31" fillId="3" borderId="107" xfId="0" applyNumberFormat="1" applyFont="1" applyFill="1" applyBorder="1"/>
    <xf numFmtId="3" fontId="31" fillId="3" borderId="108" xfId="0" applyNumberFormat="1" applyFont="1" applyFill="1" applyBorder="1"/>
    <xf numFmtId="3" fontId="31" fillId="3" borderId="110" xfId="0" applyNumberFormat="1" applyFont="1" applyFill="1" applyBorder="1"/>
    <xf numFmtId="3" fontId="31" fillId="3" borderId="111" xfId="0" applyNumberFormat="1" applyFont="1" applyFill="1" applyBorder="1"/>
    <xf numFmtId="166" fontId="16" fillId="3" borderId="112" xfId="1" applyNumberFormat="1" applyFont="1" applyFill="1" applyBorder="1" applyAlignment="1">
      <alignment horizontal="center"/>
    </xf>
    <xf numFmtId="0" fontId="0" fillId="3" borderId="0" xfId="0" applyFill="1" applyAlignment="1">
      <alignment horizontal="left"/>
    </xf>
    <xf numFmtId="0" fontId="7" fillId="3" borderId="0" xfId="0" applyFont="1" applyFill="1"/>
    <xf numFmtId="0" fontId="1" fillId="3" borderId="30" xfId="0" applyFont="1" applyFill="1" applyBorder="1"/>
    <xf numFmtId="3" fontId="31" fillId="3" borderId="31" xfId="0" applyNumberFormat="1" applyFont="1" applyFill="1" applyBorder="1"/>
    <xf numFmtId="3" fontId="31" fillId="3" borderId="32" xfId="0" applyNumberFormat="1" applyFont="1" applyFill="1" applyBorder="1"/>
    <xf numFmtId="3" fontId="31" fillId="3" borderId="33" xfId="0" applyNumberFormat="1" applyFont="1" applyFill="1" applyBorder="1"/>
    <xf numFmtId="3" fontId="31" fillId="3" borderId="34" xfId="0" applyNumberFormat="1" applyFont="1" applyFill="1" applyBorder="1"/>
    <xf numFmtId="3" fontId="31" fillId="3" borderId="35" xfId="0" applyNumberFormat="1" applyFont="1" applyFill="1" applyBorder="1"/>
    <xf numFmtId="3" fontId="31" fillId="3" borderId="36" xfId="0" applyNumberFormat="1" applyFont="1" applyFill="1" applyBorder="1"/>
    <xf numFmtId="166" fontId="16" fillId="3" borderId="37" xfId="1" applyNumberFormat="1" applyFont="1" applyFill="1" applyBorder="1" applyAlignment="1">
      <alignment horizontal="center"/>
    </xf>
    <xf numFmtId="2" fontId="7" fillId="3" borderId="0" xfId="0" applyNumberFormat="1" applyFont="1" applyFill="1"/>
    <xf numFmtId="3" fontId="31" fillId="3" borderId="40" xfId="0" applyNumberFormat="1" applyFont="1" applyFill="1" applyBorder="1"/>
    <xf numFmtId="3" fontId="31" fillId="3" borderId="41" xfId="0" applyNumberFormat="1" applyFont="1" applyFill="1" applyBorder="1"/>
    <xf numFmtId="3" fontId="31" fillId="3" borderId="42" xfId="0" applyNumberFormat="1" applyFont="1" applyFill="1" applyBorder="1"/>
    <xf numFmtId="3" fontId="31" fillId="3" borderId="43" xfId="0" applyNumberFormat="1" applyFont="1" applyFill="1" applyBorder="1"/>
    <xf numFmtId="3" fontId="31" fillId="3" borderId="44" xfId="0" applyNumberFormat="1" applyFont="1" applyFill="1" applyBorder="1"/>
    <xf numFmtId="3" fontId="31" fillId="3" borderId="45" xfId="0" applyNumberFormat="1" applyFont="1" applyFill="1" applyBorder="1"/>
    <xf numFmtId="166" fontId="16" fillId="3" borderId="46" xfId="1" applyNumberFormat="1" applyFont="1" applyFill="1" applyBorder="1" applyAlignment="1">
      <alignment horizontal="center"/>
    </xf>
    <xf numFmtId="0" fontId="20" fillId="3" borderId="19" xfId="0" applyFont="1" applyFill="1" applyBorder="1"/>
    <xf numFmtId="0" fontId="20" fillId="3" borderId="20" xfId="0" applyFont="1" applyFill="1" applyBorder="1"/>
    <xf numFmtId="49" fontId="7" fillId="3" borderId="20" xfId="0" applyNumberFormat="1" applyFont="1" applyFill="1" applyBorder="1"/>
    <xf numFmtId="0" fontId="20" fillId="3" borderId="21" xfId="0" applyFont="1" applyFill="1" applyBorder="1"/>
    <xf numFmtId="0" fontId="20" fillId="3" borderId="38" xfId="0" applyFont="1" applyFill="1" applyBorder="1"/>
    <xf numFmtId="0" fontId="20" fillId="3" borderId="18" xfId="0" applyFont="1" applyFill="1" applyBorder="1"/>
    <xf numFmtId="0" fontId="20" fillId="3" borderId="39" xfId="0" applyFont="1" applyFill="1" applyBorder="1"/>
    <xf numFmtId="3" fontId="28" fillId="3" borderId="109" xfId="0" applyNumberFormat="1" applyFont="1" applyFill="1" applyBorder="1"/>
    <xf numFmtId="3" fontId="28" fillId="3" borderId="43" xfId="0" applyNumberFormat="1" applyFont="1" applyFill="1" applyBorder="1"/>
    <xf numFmtId="3" fontId="28" fillId="3" borderId="44" xfId="0" applyNumberFormat="1" applyFont="1" applyFill="1" applyBorder="1"/>
    <xf numFmtId="3" fontId="28" fillId="3" borderId="45" xfId="0" applyNumberFormat="1" applyFont="1" applyFill="1" applyBorder="1"/>
    <xf numFmtId="166" fontId="14" fillId="3" borderId="46" xfId="1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3" fontId="31" fillId="3" borderId="0" xfId="0" applyNumberFormat="1" applyFont="1" applyFill="1"/>
    <xf numFmtId="166" fontId="16" fillId="3" borderId="0" xfId="1" applyNumberFormat="1" applyFont="1" applyFill="1" applyAlignment="1">
      <alignment horizontal="center"/>
    </xf>
    <xf numFmtId="0" fontId="20" fillId="3" borderId="0" xfId="0" applyFont="1" applyFill="1" applyAlignment="1">
      <alignment horizontal="left"/>
    </xf>
    <xf numFmtId="49" fontId="7" fillId="0" borderId="0" xfId="0" applyNumberFormat="1" applyFont="1"/>
    <xf numFmtId="0" fontId="0" fillId="0" borderId="0" xfId="0" applyAlignment="1">
      <alignment horizontal="center"/>
    </xf>
    <xf numFmtId="167" fontId="0" fillId="0" borderId="0" xfId="1" applyNumberFormat="1" applyFont="1"/>
    <xf numFmtId="3" fontId="28" fillId="3" borderId="110" xfId="0" applyNumberFormat="1" applyFont="1" applyFill="1" applyBorder="1"/>
    <xf numFmtId="3" fontId="28" fillId="3" borderId="111" xfId="0" applyNumberFormat="1" applyFont="1" applyFill="1" applyBorder="1"/>
    <xf numFmtId="166" fontId="14" fillId="3" borderId="112" xfId="1" applyNumberFormat="1" applyFont="1" applyFill="1" applyBorder="1" applyAlignment="1">
      <alignment horizontal="center"/>
    </xf>
    <xf numFmtId="2" fontId="33" fillId="2" borderId="0" xfId="2" applyNumberFormat="1" applyFont="1" applyFill="1" applyAlignment="1" applyProtection="1">
      <alignment vertical="center"/>
      <protection locked="0"/>
    </xf>
    <xf numFmtId="2" fontId="3" fillId="0" borderId="0" xfId="2" applyNumberFormat="1" applyFont="1" applyAlignment="1" applyProtection="1">
      <alignment vertical="center"/>
      <protection locked="0"/>
    </xf>
    <xf numFmtId="0" fontId="4" fillId="0" borderId="0" xfId="2" applyFont="1" applyAlignment="1" applyProtection="1">
      <alignment horizontal="right" vertical="center" indent="1"/>
      <protection locked="0"/>
    </xf>
    <xf numFmtId="0" fontId="7" fillId="0" borderId="0" xfId="2" applyFont="1"/>
    <xf numFmtId="0" fontId="1" fillId="0" borderId="0" xfId="2"/>
    <xf numFmtId="0" fontId="34" fillId="3" borderId="0" xfId="2" applyFont="1" applyFill="1" applyAlignment="1">
      <alignment horizontal="left"/>
    </xf>
    <xf numFmtId="0" fontId="6" fillId="3" borderId="0" xfId="2" applyFont="1" applyFill="1"/>
    <xf numFmtId="0" fontId="7" fillId="3" borderId="0" xfId="2" applyFont="1" applyFill="1"/>
    <xf numFmtId="168" fontId="6" fillId="3" borderId="0" xfId="2" applyNumberFormat="1" applyFont="1" applyFill="1"/>
    <xf numFmtId="0" fontId="1" fillId="3" borderId="0" xfId="2" applyFill="1"/>
    <xf numFmtId="0" fontId="32" fillId="3" borderId="0" xfId="2" applyFont="1" applyFill="1"/>
    <xf numFmtId="0" fontId="35" fillId="3" borderId="0" xfId="2" applyFont="1" applyFill="1" applyAlignment="1">
      <alignment horizontal="left"/>
    </xf>
    <xf numFmtId="0" fontId="6" fillId="3" borderId="0" xfId="2" applyFont="1" applyFill="1" applyAlignment="1">
      <alignment horizontal="left"/>
    </xf>
    <xf numFmtId="0" fontId="9" fillId="3" borderId="0" xfId="2" applyFont="1" applyFill="1" applyAlignment="1">
      <alignment horizontal="left" vertical="center"/>
    </xf>
    <xf numFmtId="0" fontId="36" fillId="3" borderId="0" xfId="2" applyFont="1" applyFill="1" applyAlignment="1">
      <alignment vertical="center"/>
    </xf>
    <xf numFmtId="168" fontId="9" fillId="3" borderId="0" xfId="2" applyNumberFormat="1" applyFont="1" applyFill="1" applyAlignment="1">
      <alignment horizontal="left" vertical="center"/>
    </xf>
    <xf numFmtId="0" fontId="10" fillId="3" borderId="1" xfId="2" applyFont="1" applyFill="1" applyBorder="1" applyAlignment="1">
      <alignment vertical="center"/>
    </xf>
    <xf numFmtId="0" fontId="12" fillId="3" borderId="2" xfId="2" applyFont="1" applyFill="1" applyBorder="1" applyAlignment="1">
      <alignment vertical="center"/>
    </xf>
    <xf numFmtId="0" fontId="12" fillId="3" borderId="2" xfId="2" applyFont="1" applyFill="1" applyBorder="1" applyAlignment="1">
      <alignment horizontal="right" vertical="center"/>
    </xf>
    <xf numFmtId="0" fontId="12" fillId="3" borderId="3" xfId="2" applyFont="1" applyFill="1" applyBorder="1" applyAlignment="1">
      <alignment horizontal="left" vertical="center"/>
    </xf>
    <xf numFmtId="0" fontId="12" fillId="3" borderId="2" xfId="2" applyFont="1" applyFill="1" applyBorder="1" applyAlignment="1">
      <alignment horizontal="left" vertical="center"/>
    </xf>
    <xf numFmtId="0" fontId="12" fillId="3" borderId="4" xfId="2" applyFont="1" applyFill="1" applyBorder="1" applyAlignment="1">
      <alignment horizontal="left" vertical="center"/>
    </xf>
    <xf numFmtId="0" fontId="10" fillId="3" borderId="0" xfId="2" applyFont="1" applyFill="1" applyAlignment="1">
      <alignment vertical="center"/>
    </xf>
    <xf numFmtId="0" fontId="12" fillId="3" borderId="1" xfId="2" applyFont="1" applyFill="1" applyBorder="1" applyAlignment="1">
      <alignment vertical="center"/>
    </xf>
    <xf numFmtId="0" fontId="10" fillId="3" borderId="2" xfId="2" applyFont="1" applyFill="1" applyBorder="1" applyAlignment="1">
      <alignment vertical="center"/>
    </xf>
    <xf numFmtId="0" fontId="15" fillId="3" borderId="2" xfId="2" applyFont="1" applyFill="1" applyBorder="1" applyAlignment="1">
      <alignment horizontal="right" vertical="center"/>
    </xf>
    <xf numFmtId="0" fontId="17" fillId="3" borderId="119" xfId="2" applyFont="1" applyFill="1" applyBorder="1" applyAlignment="1">
      <alignment horizontal="center" vertical="center"/>
    </xf>
    <xf numFmtId="0" fontId="12" fillId="3" borderId="0" xfId="2" applyFont="1" applyFill="1"/>
    <xf numFmtId="0" fontId="38" fillId="3" borderId="0" xfId="2" applyFont="1" applyFill="1" applyAlignment="1">
      <alignment horizontal="center" vertical="center"/>
    </xf>
    <xf numFmtId="0" fontId="11" fillId="3" borderId="0" xfId="2" applyFont="1" applyFill="1" applyAlignment="1">
      <alignment vertical="center"/>
    </xf>
    <xf numFmtId="0" fontId="17" fillId="3" borderId="0" xfId="2" applyFont="1" applyFill="1" applyAlignment="1">
      <alignment vertical="center"/>
    </xf>
    <xf numFmtId="0" fontId="10" fillId="0" borderId="0" xfId="2" applyFont="1" applyAlignment="1">
      <alignment vertical="center"/>
    </xf>
    <xf numFmtId="0" fontId="1" fillId="3" borderId="0" xfId="2" applyFill="1" applyAlignment="1">
      <alignment horizontal="left" vertical="center"/>
    </xf>
    <xf numFmtId="0" fontId="1" fillId="3" borderId="0" xfId="2" applyFill="1" applyAlignment="1">
      <alignment vertical="center"/>
    </xf>
    <xf numFmtId="169" fontId="19" fillId="3" borderId="0" xfId="2" applyNumberFormat="1" applyFont="1" applyFill="1" applyAlignment="1">
      <alignment horizontal="center" vertical="center"/>
    </xf>
    <xf numFmtId="168" fontId="1" fillId="3" borderId="0" xfId="2" applyNumberFormat="1" applyFill="1" applyAlignment="1">
      <alignment vertical="center"/>
    </xf>
    <xf numFmtId="0" fontId="1" fillId="3" borderId="13" xfId="2" applyFill="1" applyBorder="1" applyAlignment="1">
      <alignment vertical="center"/>
    </xf>
    <xf numFmtId="0" fontId="20" fillId="3" borderId="14" xfId="2" applyFont="1" applyFill="1" applyBorder="1" applyAlignment="1">
      <alignment vertical="center"/>
    </xf>
    <xf numFmtId="0" fontId="12" fillId="3" borderId="14" xfId="2" applyFont="1" applyFill="1" applyBorder="1" applyAlignment="1">
      <alignment horizontal="right" vertical="center"/>
    </xf>
    <xf numFmtId="0" fontId="12" fillId="3" borderId="15" xfId="2" applyFont="1" applyFill="1" applyBorder="1" applyAlignment="1">
      <alignment horizontal="left" vertical="center"/>
    </xf>
    <xf numFmtId="0" fontId="12" fillId="3" borderId="16" xfId="2" applyFont="1" applyFill="1" applyBorder="1" applyAlignment="1">
      <alignment horizontal="left" vertical="center"/>
    </xf>
    <xf numFmtId="0" fontId="12" fillId="3" borderId="17" xfId="2" applyFont="1" applyFill="1" applyBorder="1" applyAlignment="1">
      <alignment horizontal="left" vertical="center"/>
    </xf>
    <xf numFmtId="0" fontId="12" fillId="3" borderId="120" xfId="2" applyFont="1" applyFill="1" applyBorder="1" applyAlignment="1">
      <alignment vertical="center"/>
    </xf>
    <xf numFmtId="0" fontId="1" fillId="3" borderId="16" xfId="2" applyFill="1" applyBorder="1" applyAlignment="1">
      <alignment vertical="center"/>
    </xf>
    <xf numFmtId="0" fontId="17" fillId="3" borderId="16" xfId="2" applyFont="1" applyFill="1" applyBorder="1" applyAlignment="1">
      <alignment horizontal="right" vertical="center"/>
    </xf>
    <xf numFmtId="0" fontId="32" fillId="3" borderId="0" xfId="2" applyFont="1" applyFill="1" applyAlignment="1">
      <alignment vertical="center"/>
    </xf>
    <xf numFmtId="0" fontId="7" fillId="3" borderId="0" xfId="2" applyFont="1" applyFill="1" applyAlignment="1">
      <alignment vertical="center"/>
    </xf>
    <xf numFmtId="0" fontId="12" fillId="3" borderId="16" xfId="2" applyFont="1" applyFill="1" applyBorder="1" applyAlignment="1">
      <alignment vertical="center"/>
    </xf>
    <xf numFmtId="0" fontId="17" fillId="3" borderId="121" xfId="2" applyFont="1" applyFill="1" applyBorder="1" applyAlignment="1">
      <alignment horizontal="center" vertical="center"/>
    </xf>
    <xf numFmtId="0" fontId="1" fillId="0" borderId="0" xfId="2" applyAlignment="1">
      <alignment vertical="center"/>
    </xf>
    <xf numFmtId="0" fontId="22" fillId="3" borderId="0" xfId="2" applyFont="1" applyFill="1" applyAlignment="1">
      <alignment horizontal="left" vertical="center"/>
    </xf>
    <xf numFmtId="0" fontId="26" fillId="3" borderId="0" xfId="2" applyFont="1" applyFill="1" applyAlignment="1">
      <alignment vertical="center"/>
    </xf>
    <xf numFmtId="0" fontId="27" fillId="3" borderId="0" xfId="2" applyFont="1" applyFill="1" applyAlignment="1">
      <alignment vertical="center" wrapText="1"/>
    </xf>
    <xf numFmtId="0" fontId="39" fillId="3" borderId="0" xfId="2" applyFont="1" applyFill="1" applyAlignment="1">
      <alignment vertical="center" wrapText="1"/>
    </xf>
    <xf numFmtId="0" fontId="1" fillId="6" borderId="0" xfId="2" applyFill="1" applyAlignment="1">
      <alignment vertical="center"/>
    </xf>
    <xf numFmtId="14" fontId="15" fillId="3" borderId="0" xfId="2" applyNumberFormat="1" applyFont="1" applyFill="1" applyAlignment="1">
      <alignment vertical="center"/>
    </xf>
    <xf numFmtId="0" fontId="26" fillId="3" borderId="0" xfId="2" applyFont="1" applyFill="1" applyAlignment="1">
      <alignment horizontal="center" vertical="center"/>
    </xf>
    <xf numFmtId="0" fontId="40" fillId="3" borderId="0" xfId="2" applyFont="1" applyFill="1" applyAlignment="1">
      <alignment horizontal="center" vertical="center" wrapText="1"/>
    </xf>
    <xf numFmtId="0" fontId="26" fillId="3" borderId="18" xfId="2" applyFont="1" applyFill="1" applyBorder="1" applyAlignment="1">
      <alignment horizontal="center" vertical="center"/>
    </xf>
    <xf numFmtId="0" fontId="20" fillId="3" borderId="19" xfId="2" applyFont="1" applyFill="1" applyBorder="1" applyAlignment="1">
      <alignment horizontal="left" vertical="center" wrapText="1"/>
    </xf>
    <xf numFmtId="0" fontId="20" fillId="3" borderId="20" xfId="2" applyFont="1" applyFill="1" applyBorder="1" applyAlignment="1">
      <alignment horizontal="center" vertical="center" wrapText="1"/>
    </xf>
    <xf numFmtId="0" fontId="7" fillId="3" borderId="20" xfId="2" applyFont="1" applyFill="1" applyBorder="1" applyAlignment="1">
      <alignment horizontal="center" vertical="center" wrapText="1"/>
    </xf>
    <xf numFmtId="0" fontId="41" fillId="3" borderId="22" xfId="2" applyFont="1" applyFill="1" applyBorder="1" applyAlignment="1">
      <alignment horizontal="center" vertical="center" wrapText="1"/>
    </xf>
    <xf numFmtId="0" fontId="41" fillId="3" borderId="23" xfId="2" applyFont="1" applyFill="1" applyBorder="1" applyAlignment="1">
      <alignment horizontal="center" vertical="center" wrapText="1"/>
    </xf>
    <xf numFmtId="0" fontId="41" fillId="3" borderId="122" xfId="2" applyFont="1" applyFill="1" applyBorder="1" applyAlignment="1">
      <alignment horizontal="center" vertical="center" wrapText="1"/>
    </xf>
    <xf numFmtId="0" fontId="41" fillId="3" borderId="123" xfId="2" applyFont="1" applyFill="1" applyBorder="1" applyAlignment="1">
      <alignment horizontal="center" vertical="center" wrapText="1"/>
    </xf>
    <xf numFmtId="0" fontId="41" fillId="3" borderId="19" xfId="2" applyFont="1" applyFill="1" applyBorder="1" applyAlignment="1">
      <alignment horizontal="center" vertical="center" wrapText="1"/>
    </xf>
    <xf numFmtId="0" fontId="41" fillId="3" borderId="21" xfId="2" applyFont="1" applyFill="1" applyBorder="1" applyAlignment="1">
      <alignment horizontal="center" vertical="center" wrapText="1"/>
    </xf>
    <xf numFmtId="0" fontId="41" fillId="3" borderId="24" xfId="2" applyFont="1" applyFill="1" applyBorder="1" applyAlignment="1">
      <alignment horizontal="center" vertical="center" wrapText="1"/>
    </xf>
    <xf numFmtId="0" fontId="20" fillId="3" borderId="124" xfId="2" applyFont="1" applyFill="1" applyBorder="1" applyAlignment="1">
      <alignment horizontal="center" vertical="center" wrapText="1"/>
    </xf>
    <xf numFmtId="0" fontId="41" fillId="7" borderId="22" xfId="2" applyFont="1" applyFill="1" applyBorder="1" applyAlignment="1">
      <alignment horizontal="center" vertical="center" wrapText="1"/>
    </xf>
    <xf numFmtId="0" fontId="41" fillId="7" borderId="24" xfId="2" applyFont="1" applyFill="1" applyBorder="1" applyAlignment="1">
      <alignment horizontal="center" vertical="center" wrapText="1"/>
    </xf>
    <xf numFmtId="0" fontId="20" fillId="0" borderId="0" xfId="2" applyFont="1" applyAlignment="1">
      <alignment horizontal="center" vertical="center" wrapText="1"/>
    </xf>
    <xf numFmtId="0" fontId="20" fillId="3" borderId="29" xfId="2" applyFont="1" applyFill="1" applyBorder="1" applyAlignment="1">
      <alignment horizontal="left"/>
    </xf>
    <xf numFmtId="0" fontId="20" fillId="3" borderId="0" xfId="2" applyFont="1" applyFill="1" applyAlignment="1">
      <alignment horizontal="center"/>
    </xf>
    <xf numFmtId="0" fontId="7" fillId="3" borderId="0" xfId="2" applyFont="1" applyFill="1" applyAlignment="1">
      <alignment horizontal="center"/>
    </xf>
    <xf numFmtId="0" fontId="28" fillId="3" borderId="29" xfId="2" applyFont="1" applyFill="1" applyBorder="1" applyAlignment="1">
      <alignment horizontal="center" wrapText="1"/>
    </xf>
    <xf numFmtId="0" fontId="28" fillId="3" borderId="124" xfId="2" applyFont="1" applyFill="1" applyBorder="1" applyAlignment="1">
      <alignment horizontal="center" wrapText="1"/>
    </xf>
    <xf numFmtId="0" fontId="28" fillId="3" borderId="125" xfId="2" applyFont="1" applyFill="1" applyBorder="1" applyAlignment="1">
      <alignment horizontal="center" wrapText="1"/>
    </xf>
    <xf numFmtId="0" fontId="28" fillId="3" borderId="125" xfId="2" quotePrefix="1" applyFont="1" applyFill="1" applyBorder="1" applyAlignment="1">
      <alignment horizontal="center" wrapText="1"/>
    </xf>
    <xf numFmtId="0" fontId="28" fillId="3" borderId="29" xfId="2" quotePrefix="1" applyFont="1" applyFill="1" applyBorder="1" applyAlignment="1">
      <alignment horizontal="center" wrapText="1"/>
    </xf>
    <xf numFmtId="0" fontId="28" fillId="3" borderId="30" xfId="2" applyFont="1" applyFill="1" applyBorder="1" applyAlignment="1">
      <alignment horizontal="center" wrapText="1"/>
    </xf>
    <xf numFmtId="0" fontId="28" fillId="3" borderId="29" xfId="2" quotePrefix="1" applyFont="1" applyFill="1" applyBorder="1" applyAlignment="1">
      <alignment horizontal="center" wrapText="1"/>
    </xf>
    <xf numFmtId="0" fontId="28" fillId="3" borderId="30" xfId="2" quotePrefix="1" applyFont="1" applyFill="1" applyBorder="1" applyAlignment="1">
      <alignment horizontal="center" wrapText="1"/>
    </xf>
    <xf numFmtId="0" fontId="20" fillId="3" borderId="124" xfId="2" applyFont="1" applyFill="1" applyBorder="1" applyAlignment="1">
      <alignment horizontal="center"/>
    </xf>
    <xf numFmtId="0" fontId="28" fillId="3" borderId="0" xfId="2" applyFont="1" applyFill="1" applyAlignment="1">
      <alignment horizontal="center" wrapText="1"/>
    </xf>
    <xf numFmtId="0" fontId="28" fillId="7" borderId="29" xfId="2" quotePrefix="1" applyFont="1" applyFill="1" applyBorder="1" applyAlignment="1">
      <alignment horizontal="center" wrapText="1"/>
    </xf>
    <xf numFmtId="0" fontId="28" fillId="7" borderId="30" xfId="2" quotePrefix="1" applyFont="1" applyFill="1" applyBorder="1" applyAlignment="1">
      <alignment horizontal="center" wrapText="1"/>
    </xf>
    <xf numFmtId="0" fontId="20" fillId="0" borderId="0" xfId="2" applyFont="1" applyAlignment="1">
      <alignment horizontal="center"/>
    </xf>
    <xf numFmtId="0" fontId="1" fillId="3" borderId="38" xfId="2" applyFill="1" applyBorder="1" applyAlignment="1">
      <alignment horizontal="left"/>
    </xf>
    <xf numFmtId="0" fontId="1" fillId="3" borderId="18" xfId="2" applyFill="1" applyBorder="1"/>
    <xf numFmtId="0" fontId="7" fillId="3" borderId="18" xfId="2" applyFont="1" applyFill="1" applyBorder="1"/>
    <xf numFmtId="0" fontId="28" fillId="3" borderId="38" xfId="2" applyFont="1" applyFill="1" applyBorder="1" applyAlignment="1">
      <alignment horizontal="center" wrapText="1"/>
    </xf>
    <xf numFmtId="0" fontId="28" fillId="3" borderId="126" xfId="2" applyFont="1" applyFill="1" applyBorder="1" applyAlignment="1">
      <alignment horizontal="center" wrapText="1"/>
    </xf>
    <xf numFmtId="0" fontId="28" fillId="3" borderId="127" xfId="2" applyFont="1" applyFill="1" applyBorder="1" applyAlignment="1">
      <alignment horizontal="center" wrapText="1"/>
    </xf>
    <xf numFmtId="0" fontId="28" fillId="3" borderId="39" xfId="2" applyFont="1" applyFill="1" applyBorder="1" applyAlignment="1">
      <alignment horizontal="center" wrapText="1"/>
    </xf>
    <xf numFmtId="0" fontId="28" fillId="3" borderId="18" xfId="2" applyFont="1" applyFill="1" applyBorder="1" applyAlignment="1">
      <alignment horizontal="center" wrapText="1"/>
    </xf>
    <xf numFmtId="0" fontId="28" fillId="7" borderId="38" xfId="2" applyFont="1" applyFill="1" applyBorder="1" applyAlignment="1">
      <alignment horizontal="center" wrapText="1"/>
    </xf>
    <xf numFmtId="0" fontId="28" fillId="7" borderId="39" xfId="2" applyFont="1" applyFill="1" applyBorder="1" applyAlignment="1">
      <alignment horizontal="center" wrapText="1"/>
    </xf>
    <xf numFmtId="0" fontId="20" fillId="3" borderId="19" xfId="2" quotePrefix="1" applyFont="1" applyFill="1" applyBorder="1" applyAlignment="1">
      <alignment vertical="top"/>
    </xf>
    <xf numFmtId="0" fontId="20" fillId="3" borderId="20" xfId="2" applyFont="1" applyFill="1" applyBorder="1" applyAlignment="1">
      <alignment horizontal="left" vertical="top"/>
    </xf>
    <xf numFmtId="49" fontId="7" fillId="3" borderId="0" xfId="2" applyNumberFormat="1" applyFont="1" applyFill="1"/>
    <xf numFmtId="0" fontId="20" fillId="3" borderId="113" xfId="2" applyFont="1" applyFill="1" applyBorder="1"/>
    <xf numFmtId="3" fontId="28" fillId="3" borderId="128" xfId="2" applyNumberFormat="1" applyFont="1" applyFill="1" applyBorder="1"/>
    <xf numFmtId="168" fontId="11" fillId="3" borderId="129" xfId="1" applyNumberFormat="1" applyFont="1" applyFill="1" applyBorder="1" applyAlignment="1">
      <alignment horizontal="right" vertical="center"/>
    </xf>
    <xf numFmtId="3" fontId="28" fillId="3" borderId="130" xfId="2" applyNumberFormat="1" applyFont="1" applyFill="1" applyBorder="1"/>
    <xf numFmtId="168" fontId="11" fillId="3" borderId="131" xfId="1" applyNumberFormat="1" applyFont="1" applyFill="1" applyBorder="1" applyAlignment="1">
      <alignment horizontal="right" vertical="center"/>
    </xf>
    <xf numFmtId="170" fontId="11" fillId="3" borderId="131" xfId="1" applyNumberFormat="1" applyFont="1" applyFill="1" applyBorder="1" applyAlignment="1">
      <alignment horizontal="right" vertical="center"/>
    </xf>
    <xf numFmtId="3" fontId="31" fillId="3" borderId="124" xfId="2" applyNumberFormat="1" applyFont="1" applyFill="1" applyBorder="1" applyAlignment="1">
      <alignment vertical="center"/>
    </xf>
    <xf numFmtId="168" fontId="11" fillId="3" borderId="132" xfId="1" applyNumberFormat="1" applyFont="1" applyFill="1" applyBorder="1" applyAlignment="1">
      <alignment horizontal="right" vertical="center"/>
    </xf>
    <xf numFmtId="3" fontId="28" fillId="7" borderId="128" xfId="2" applyNumberFormat="1" applyFont="1" applyFill="1" applyBorder="1"/>
    <xf numFmtId="170" fontId="11" fillId="7" borderId="131" xfId="1" applyNumberFormat="1" applyFont="1" applyFill="1" applyBorder="1" applyAlignment="1">
      <alignment horizontal="right" vertical="center"/>
    </xf>
    <xf numFmtId="166" fontId="16" fillId="0" borderId="0" xfId="1" applyNumberFormat="1" applyFont="1" applyBorder="1" applyAlignment="1">
      <alignment horizontal="center" vertical="center"/>
    </xf>
    <xf numFmtId="0" fontId="42" fillId="4" borderId="0" xfId="2" applyFont="1" applyFill="1" applyAlignment="1">
      <alignment vertical="center"/>
    </xf>
    <xf numFmtId="0" fontId="19" fillId="5" borderId="55" xfId="2" applyFont="1" applyFill="1" applyBorder="1" applyAlignment="1">
      <alignment horizontal="center" vertical="center"/>
    </xf>
    <xf numFmtId="0" fontId="43" fillId="4" borderId="0" xfId="2" applyFont="1" applyFill="1" applyAlignment="1">
      <alignment horizontal="center" vertical="center"/>
    </xf>
    <xf numFmtId="0" fontId="19" fillId="4" borderId="0" xfId="2" applyFont="1" applyFill="1" applyAlignment="1">
      <alignment horizontal="center" vertical="center"/>
    </xf>
    <xf numFmtId="0" fontId="1" fillId="4" borderId="0" xfId="2" applyFill="1" applyAlignment="1">
      <alignment vertical="center"/>
    </xf>
    <xf numFmtId="0" fontId="20" fillId="3" borderId="56" xfId="2" quotePrefix="1" applyFont="1" applyFill="1" applyBorder="1" applyAlignment="1">
      <alignment vertical="top"/>
    </xf>
    <xf numFmtId="0" fontId="20" fillId="3" borderId="14" xfId="2" applyFont="1" applyFill="1" applyBorder="1" applyAlignment="1">
      <alignment horizontal="left" vertical="top"/>
    </xf>
    <xf numFmtId="49" fontId="7" fillId="3" borderId="57" xfId="2" applyNumberFormat="1" applyFont="1" applyFill="1" applyBorder="1"/>
    <xf numFmtId="0" fontId="20" fillId="3" borderId="57" xfId="2" applyFont="1" applyFill="1" applyBorder="1"/>
    <xf numFmtId="3" fontId="28" fillId="3" borderId="133" xfId="2" applyNumberFormat="1" applyFont="1" applyFill="1" applyBorder="1"/>
    <xf numFmtId="168" fontId="11" fillId="3" borderId="134" xfId="1" applyNumberFormat="1" applyFont="1" applyFill="1" applyBorder="1" applyAlignment="1">
      <alignment horizontal="right" vertical="center"/>
    </xf>
    <xf numFmtId="3" fontId="28" fillId="3" borderId="135" xfId="2" applyNumberFormat="1" applyFont="1" applyFill="1" applyBorder="1"/>
    <xf numFmtId="168" fontId="11" fillId="3" borderId="136" xfId="1" applyNumberFormat="1" applyFont="1" applyFill="1" applyBorder="1" applyAlignment="1">
      <alignment horizontal="right" vertical="center"/>
    </xf>
    <xf numFmtId="168" fontId="11" fillId="3" borderId="137" xfId="1" applyNumberFormat="1" applyFont="1" applyFill="1" applyBorder="1" applyAlignment="1">
      <alignment horizontal="right" vertical="center"/>
    </xf>
    <xf numFmtId="3" fontId="28" fillId="7" borderId="133" xfId="2" applyNumberFormat="1" applyFont="1" applyFill="1" applyBorder="1"/>
    <xf numFmtId="168" fontId="11" fillId="7" borderId="136" xfId="1" applyNumberFormat="1" applyFont="1" applyFill="1" applyBorder="1" applyAlignment="1">
      <alignment horizontal="right" vertical="center"/>
    </xf>
    <xf numFmtId="0" fontId="10" fillId="4" borderId="0" xfId="2" applyFont="1" applyFill="1" applyAlignment="1">
      <alignment vertical="center"/>
    </xf>
    <xf numFmtId="0" fontId="10" fillId="4" borderId="0" xfId="2" applyFont="1" applyFill="1" applyAlignment="1">
      <alignment horizontal="center" vertical="center"/>
    </xf>
    <xf numFmtId="0" fontId="20" fillId="3" borderId="66" xfId="2" quotePrefix="1" applyFont="1" applyFill="1" applyBorder="1" applyAlignment="1">
      <alignment vertical="top"/>
    </xf>
    <xf numFmtId="0" fontId="20" fillId="3" borderId="67" xfId="2" applyFont="1" applyFill="1" applyBorder="1" applyAlignment="1">
      <alignment horizontal="left" vertical="top"/>
    </xf>
    <xf numFmtId="0" fontId="20" fillId="3" borderId="92" xfId="2" applyFont="1" applyFill="1" applyBorder="1"/>
    <xf numFmtId="3" fontId="28" fillId="3" borderId="138" xfId="2" applyNumberFormat="1" applyFont="1" applyFill="1" applyBorder="1"/>
    <xf numFmtId="168" fontId="11" fillId="3" borderId="139" xfId="1" applyNumberFormat="1" applyFont="1" applyFill="1" applyBorder="1" applyAlignment="1">
      <alignment horizontal="right"/>
    </xf>
    <xf numFmtId="3" fontId="28" fillId="3" borderId="140" xfId="2" applyNumberFormat="1" applyFont="1" applyFill="1" applyBorder="1"/>
    <xf numFmtId="168" fontId="11" fillId="3" borderId="141" xfId="1" applyNumberFormat="1" applyFont="1" applyFill="1" applyBorder="1" applyAlignment="1">
      <alignment horizontal="right"/>
    </xf>
    <xf numFmtId="170" fontId="11" fillId="3" borderId="141" xfId="1" applyNumberFormat="1" applyFont="1" applyFill="1" applyBorder="1" applyAlignment="1">
      <alignment horizontal="right"/>
    </xf>
    <xf numFmtId="3" fontId="31" fillId="3" borderId="124" xfId="2" applyNumberFormat="1" applyFont="1" applyFill="1" applyBorder="1"/>
    <xf numFmtId="168" fontId="11" fillId="3" borderId="142" xfId="1" applyNumberFormat="1" applyFont="1" applyFill="1" applyBorder="1" applyAlignment="1">
      <alignment horizontal="right"/>
    </xf>
    <xf numFmtId="3" fontId="28" fillId="7" borderId="138" xfId="2" applyNumberFormat="1" applyFont="1" applyFill="1" applyBorder="1"/>
    <xf numFmtId="170" fontId="11" fillId="7" borderId="141" xfId="1" applyNumberFormat="1" applyFont="1" applyFill="1" applyBorder="1" applyAlignment="1">
      <alignment horizontal="right"/>
    </xf>
    <xf numFmtId="166" fontId="16" fillId="0" borderId="0" xfId="1" applyNumberFormat="1" applyFont="1" applyBorder="1" applyAlignment="1">
      <alignment horizontal="center"/>
    </xf>
    <xf numFmtId="0" fontId="10" fillId="4" borderId="0" xfId="2" applyFont="1" applyFill="1"/>
    <xf numFmtId="0" fontId="10" fillId="4" borderId="0" xfId="2" applyFont="1" applyFill="1" applyAlignment="1">
      <alignment horizontal="center"/>
    </xf>
    <xf numFmtId="0" fontId="43" fillId="4" borderId="0" xfId="2" applyFont="1" applyFill="1" applyAlignment="1">
      <alignment horizontal="center"/>
    </xf>
    <xf numFmtId="0" fontId="1" fillId="4" borderId="0" xfId="2" applyFill="1"/>
    <xf numFmtId="168" fontId="11" fillId="3" borderId="134" xfId="1" applyNumberFormat="1" applyFont="1" applyFill="1" applyBorder="1" applyAlignment="1">
      <alignment horizontal="right"/>
    </xf>
    <xf numFmtId="168" fontId="11" fillId="3" borderId="136" xfId="1" applyNumberFormat="1" applyFont="1" applyFill="1" applyBorder="1" applyAlignment="1">
      <alignment horizontal="right"/>
    </xf>
    <xf numFmtId="168" fontId="11" fillId="3" borderId="137" xfId="1" applyNumberFormat="1" applyFont="1" applyFill="1" applyBorder="1" applyAlignment="1">
      <alignment horizontal="right"/>
    </xf>
    <xf numFmtId="168" fontId="11" fillId="7" borderId="136" xfId="1" applyNumberFormat="1" applyFont="1" applyFill="1" applyBorder="1" applyAlignment="1">
      <alignment horizontal="right"/>
    </xf>
    <xf numFmtId="0" fontId="20" fillId="3" borderId="67" xfId="2" applyFont="1" applyFill="1" applyBorder="1" applyAlignment="1">
      <alignment horizontal="left" vertical="top" wrapText="1"/>
    </xf>
    <xf numFmtId="49" fontId="7" fillId="3" borderId="76" xfId="2" applyNumberFormat="1" applyFont="1" applyFill="1" applyBorder="1"/>
    <xf numFmtId="0" fontId="20" fillId="3" borderId="76" xfId="2" applyFont="1" applyFill="1" applyBorder="1"/>
    <xf numFmtId="3" fontId="28" fillId="3" borderId="143" xfId="2" applyNumberFormat="1" applyFont="1" applyFill="1" applyBorder="1"/>
    <xf numFmtId="168" fontId="11" fillId="3" borderId="144" xfId="1" applyNumberFormat="1" applyFont="1" applyFill="1" applyBorder="1" applyAlignment="1">
      <alignment horizontal="right"/>
    </xf>
    <xf numFmtId="3" fontId="28" fillId="3" borderId="145" xfId="2" applyNumberFormat="1" applyFont="1" applyFill="1" applyBorder="1"/>
    <xf numFmtId="168" fontId="11" fillId="3" borderId="146" xfId="1" applyNumberFormat="1" applyFont="1" applyFill="1" applyBorder="1" applyAlignment="1">
      <alignment horizontal="right"/>
    </xf>
    <xf numFmtId="168" fontId="11" fillId="3" borderId="147" xfId="1" applyNumberFormat="1" applyFont="1" applyFill="1" applyBorder="1" applyAlignment="1">
      <alignment horizontal="right"/>
    </xf>
    <xf numFmtId="3" fontId="28" fillId="7" borderId="143" xfId="2" applyNumberFormat="1" applyFont="1" applyFill="1" applyBorder="1"/>
    <xf numFmtId="0" fontId="20" fillId="3" borderId="14" xfId="2" applyFont="1" applyFill="1" applyBorder="1" applyAlignment="1">
      <alignment horizontal="left" vertical="top" wrapText="1"/>
    </xf>
    <xf numFmtId="0" fontId="42" fillId="4" borderId="0" xfId="2" applyFont="1" applyFill="1"/>
    <xf numFmtId="0" fontId="19" fillId="8" borderId="55" xfId="2" applyFont="1" applyFill="1" applyBorder="1" applyAlignment="1">
      <alignment horizontal="center"/>
    </xf>
    <xf numFmtId="0" fontId="1" fillId="3" borderId="29" xfId="2" applyFill="1" applyBorder="1"/>
    <xf numFmtId="0" fontId="1" fillId="3" borderId="92" xfId="2" applyFill="1" applyBorder="1" applyAlignment="1">
      <alignment horizontal="left"/>
    </xf>
    <xf numFmtId="0" fontId="7" fillId="3" borderId="92" xfId="2" applyFont="1" applyFill="1" applyBorder="1"/>
    <xf numFmtId="49" fontId="7" fillId="3" borderId="92" xfId="2" applyNumberFormat="1" applyFont="1" applyFill="1" applyBorder="1"/>
    <xf numFmtId="0" fontId="1" fillId="3" borderId="92" xfId="2" applyFill="1" applyBorder="1"/>
    <xf numFmtId="3" fontId="31" fillId="3" borderId="138" xfId="2" applyNumberFormat="1" applyFont="1" applyFill="1" applyBorder="1"/>
    <xf numFmtId="3" fontId="31" fillId="3" borderId="140" xfId="2" applyNumberFormat="1" applyFont="1" applyFill="1" applyBorder="1"/>
    <xf numFmtId="3" fontId="31" fillId="7" borderId="138" xfId="2" applyNumberFormat="1" applyFont="1" applyFill="1" applyBorder="1"/>
    <xf numFmtId="168" fontId="11" fillId="7" borderId="141" xfId="1" applyNumberFormat="1" applyFont="1" applyFill="1" applyBorder="1" applyAlignment="1">
      <alignment horizontal="right"/>
    </xf>
    <xf numFmtId="0" fontId="1" fillId="3" borderId="84" xfId="2" applyFill="1" applyBorder="1" applyAlignment="1">
      <alignment horizontal="left"/>
    </xf>
    <xf numFmtId="0" fontId="7" fillId="3" borderId="84" xfId="2" applyFont="1" applyFill="1" applyBorder="1"/>
    <xf numFmtId="49" fontId="7" fillId="3" borderId="84" xfId="2" applyNumberFormat="1" applyFont="1" applyFill="1" applyBorder="1"/>
    <xf numFmtId="0" fontId="1" fillId="3" borderId="84" xfId="2" applyFill="1" applyBorder="1"/>
    <xf numFmtId="3" fontId="31" fillId="3" borderId="148" xfId="2" applyNumberFormat="1" applyFont="1" applyFill="1" applyBorder="1"/>
    <xf numFmtId="168" fontId="11" fillId="3" borderId="149" xfId="1" applyNumberFormat="1" applyFont="1" applyFill="1" applyBorder="1" applyAlignment="1">
      <alignment horizontal="right"/>
    </xf>
    <xf numFmtId="3" fontId="31" fillId="3" borderId="150" xfId="2" applyNumberFormat="1" applyFont="1" applyFill="1" applyBorder="1"/>
    <xf numFmtId="168" fontId="11" fillId="3" borderId="151" xfId="1" applyNumberFormat="1" applyFont="1" applyFill="1" applyBorder="1" applyAlignment="1">
      <alignment horizontal="right"/>
    </xf>
    <xf numFmtId="168" fontId="11" fillId="3" borderId="152" xfId="1" applyNumberFormat="1" applyFont="1" applyFill="1" applyBorder="1" applyAlignment="1">
      <alignment horizontal="right"/>
    </xf>
    <xf numFmtId="3" fontId="31" fillId="7" borderId="148" xfId="2" applyNumberFormat="1" applyFont="1" applyFill="1" applyBorder="1"/>
    <xf numFmtId="168" fontId="11" fillId="7" borderId="151" xfId="1" applyNumberFormat="1" applyFont="1" applyFill="1" applyBorder="1" applyAlignment="1">
      <alignment horizontal="right"/>
    </xf>
    <xf numFmtId="168" fontId="11" fillId="3" borderId="153" xfId="1" applyNumberFormat="1" applyFont="1" applyFill="1" applyBorder="1" applyAlignment="1">
      <alignment horizontal="right" vertical="center"/>
    </xf>
    <xf numFmtId="168" fontId="11" fillId="3" borderId="154" xfId="1" applyNumberFormat="1" applyFont="1" applyFill="1" applyBorder="1" applyAlignment="1">
      <alignment horizontal="right" vertical="center"/>
    </xf>
    <xf numFmtId="168" fontId="11" fillId="3" borderId="155" xfId="1" applyNumberFormat="1" applyFont="1" applyFill="1" applyBorder="1" applyAlignment="1">
      <alignment horizontal="right" vertical="center"/>
    </xf>
    <xf numFmtId="168" fontId="11" fillId="7" borderId="154" xfId="1" applyNumberFormat="1" applyFont="1" applyFill="1" applyBorder="1" applyAlignment="1">
      <alignment horizontal="right" vertical="center"/>
    </xf>
    <xf numFmtId="168" fontId="11" fillId="3" borderId="156" xfId="1" applyNumberFormat="1" applyFont="1" applyFill="1" applyBorder="1" applyAlignment="1">
      <alignment horizontal="right" vertical="center"/>
    </xf>
    <xf numFmtId="168" fontId="11" fillId="3" borderId="157" xfId="1" applyNumberFormat="1" applyFont="1" applyFill="1" applyBorder="1" applyAlignment="1">
      <alignment horizontal="right" vertical="center"/>
    </xf>
    <xf numFmtId="168" fontId="11" fillId="3" borderId="158" xfId="1" applyNumberFormat="1" applyFont="1" applyFill="1" applyBorder="1" applyAlignment="1">
      <alignment horizontal="right" vertical="center"/>
    </xf>
    <xf numFmtId="168" fontId="11" fillId="7" borderId="157" xfId="1" applyNumberFormat="1" applyFont="1" applyFill="1" applyBorder="1" applyAlignment="1">
      <alignment horizontal="right" vertical="center"/>
    </xf>
    <xf numFmtId="168" fontId="11" fillId="3" borderId="156" xfId="1" applyNumberFormat="1" applyFont="1" applyFill="1" applyBorder="1" applyAlignment="1">
      <alignment horizontal="right"/>
    </xf>
    <xf numFmtId="168" fontId="11" fillId="3" borderId="157" xfId="1" applyNumberFormat="1" applyFont="1" applyFill="1" applyBorder="1" applyAlignment="1">
      <alignment horizontal="right"/>
    </xf>
    <xf numFmtId="168" fontId="11" fillId="3" borderId="158" xfId="1" applyNumberFormat="1" applyFont="1" applyFill="1" applyBorder="1" applyAlignment="1">
      <alignment horizontal="right"/>
    </xf>
    <xf numFmtId="168" fontId="11" fillId="7" borderId="157" xfId="1" applyNumberFormat="1" applyFont="1" applyFill="1" applyBorder="1" applyAlignment="1">
      <alignment horizontal="right"/>
    </xf>
    <xf numFmtId="0" fontId="1" fillId="3" borderId="56" xfId="2" applyFill="1" applyBorder="1"/>
    <xf numFmtId="3" fontId="31" fillId="3" borderId="133" xfId="2" applyNumberFormat="1" applyFont="1" applyFill="1" applyBorder="1"/>
    <xf numFmtId="3" fontId="31" fillId="3" borderId="135" xfId="2" applyNumberFormat="1" applyFont="1" applyFill="1" applyBorder="1"/>
    <xf numFmtId="3" fontId="31" fillId="7" borderId="133" xfId="2" applyNumberFormat="1" applyFont="1" applyFill="1" applyBorder="1"/>
    <xf numFmtId="0" fontId="20" fillId="3" borderId="66" xfId="2" quotePrefix="1" applyFont="1" applyFill="1" applyBorder="1"/>
    <xf numFmtId="0" fontId="20" fillId="3" borderId="56" xfId="2" quotePrefix="1" applyFont="1" applyFill="1" applyBorder="1"/>
    <xf numFmtId="2" fontId="7" fillId="3" borderId="84" xfId="2" applyNumberFormat="1" applyFont="1" applyFill="1" applyBorder="1"/>
    <xf numFmtId="49" fontId="7" fillId="3" borderId="92" xfId="2" quotePrefix="1" applyNumberFormat="1" applyFont="1" applyFill="1" applyBorder="1"/>
    <xf numFmtId="9" fontId="1" fillId="0" borderId="0" xfId="1" applyFont="1" applyBorder="1"/>
    <xf numFmtId="0" fontId="1" fillId="3" borderId="96" xfId="2" applyFill="1" applyBorder="1" applyAlignment="1">
      <alignment horizontal="left"/>
    </xf>
    <xf numFmtId="0" fontId="7" fillId="3" borderId="96" xfId="2" applyFont="1" applyFill="1" applyBorder="1"/>
    <xf numFmtId="0" fontId="1" fillId="3" borderId="96" xfId="2" applyFill="1" applyBorder="1"/>
    <xf numFmtId="0" fontId="20" fillId="3" borderId="9" xfId="2" applyFont="1" applyFill="1" applyBorder="1" applyAlignment="1">
      <alignment horizontal="left" vertical="top" wrapText="1"/>
    </xf>
    <xf numFmtId="0" fontId="20" fillId="3" borderId="29" xfId="2" quotePrefix="1" applyFont="1" applyFill="1" applyBorder="1"/>
    <xf numFmtId="168" fontId="44" fillId="3" borderId="144" xfId="1" applyNumberFormat="1" applyFont="1" applyFill="1" applyBorder="1" applyAlignment="1">
      <alignment horizontal="right" vertical="center"/>
    </xf>
    <xf numFmtId="168" fontId="11" fillId="3" borderId="144" xfId="1" applyNumberFormat="1" applyFont="1" applyFill="1" applyBorder="1" applyAlignment="1">
      <alignment horizontal="right" vertical="center"/>
    </xf>
    <xf numFmtId="168" fontId="11" fillId="3" borderId="146" xfId="1" applyNumberFormat="1" applyFont="1" applyFill="1" applyBorder="1" applyAlignment="1">
      <alignment horizontal="right" vertical="center"/>
    </xf>
    <xf numFmtId="3" fontId="28" fillId="3" borderId="124" xfId="2" applyNumberFormat="1" applyFont="1" applyFill="1" applyBorder="1" applyAlignment="1">
      <alignment vertical="center"/>
    </xf>
    <xf numFmtId="168" fontId="44" fillId="3" borderId="147" xfId="1" applyNumberFormat="1" applyFont="1" applyFill="1" applyBorder="1" applyAlignment="1">
      <alignment horizontal="right" vertical="center"/>
    </xf>
    <xf numFmtId="168" fontId="44" fillId="3" borderId="146" xfId="1" applyNumberFormat="1" applyFont="1" applyFill="1" applyBorder="1" applyAlignment="1">
      <alignment horizontal="right" vertical="center"/>
    </xf>
    <xf numFmtId="166" fontId="14" fillId="0" borderId="0" xfId="1" applyNumberFormat="1" applyFont="1" applyBorder="1" applyAlignment="1">
      <alignment horizontal="center" vertical="center"/>
    </xf>
    <xf numFmtId="0" fontId="20" fillId="0" borderId="0" xfId="2" applyFont="1" applyAlignment="1">
      <alignment vertical="center"/>
    </xf>
    <xf numFmtId="0" fontId="20" fillId="4" borderId="0" xfId="2" applyFont="1" applyFill="1" applyAlignment="1">
      <alignment vertical="center"/>
    </xf>
    <xf numFmtId="168" fontId="44" fillId="3" borderId="134" xfId="1" applyNumberFormat="1" applyFont="1" applyFill="1" applyBorder="1" applyAlignment="1">
      <alignment horizontal="right" vertical="center"/>
    </xf>
    <xf numFmtId="168" fontId="44" fillId="3" borderId="136" xfId="1" applyNumberFormat="1" applyFont="1" applyFill="1" applyBorder="1" applyAlignment="1">
      <alignment horizontal="right" vertical="center"/>
    </xf>
    <xf numFmtId="168" fontId="44" fillId="3" borderId="137" xfId="1" applyNumberFormat="1" applyFont="1" applyFill="1" applyBorder="1" applyAlignment="1">
      <alignment horizontal="right" vertical="center"/>
    </xf>
    <xf numFmtId="168" fontId="44" fillId="7" borderId="136" xfId="1" applyNumberFormat="1" applyFont="1" applyFill="1" applyBorder="1" applyAlignment="1">
      <alignment horizontal="right" vertical="center"/>
    </xf>
    <xf numFmtId="168" fontId="11" fillId="3" borderId="139" xfId="1" applyNumberFormat="1" applyFont="1" applyFill="1" applyBorder="1" applyAlignment="1">
      <alignment horizontal="right" vertical="center"/>
    </xf>
    <xf numFmtId="168" fontId="11" fillId="3" borderId="141" xfId="1" applyNumberFormat="1" applyFont="1" applyFill="1" applyBorder="1" applyAlignment="1">
      <alignment horizontal="right" vertical="center"/>
    </xf>
    <xf numFmtId="168" fontId="11" fillId="7" borderId="141" xfId="1" applyNumberFormat="1" applyFont="1" applyFill="1" applyBorder="1" applyAlignment="1">
      <alignment horizontal="right" vertical="center"/>
    </xf>
    <xf numFmtId="0" fontId="1" fillId="3" borderId="57" xfId="2" applyFill="1" applyBorder="1"/>
    <xf numFmtId="0" fontId="20" fillId="3" borderId="38" xfId="2" quotePrefix="1" applyFont="1" applyFill="1" applyBorder="1"/>
    <xf numFmtId="0" fontId="20" fillId="3" borderId="18" xfId="2" applyFont="1" applyFill="1" applyBorder="1" applyAlignment="1">
      <alignment horizontal="left" vertical="top" wrapText="1"/>
    </xf>
    <xf numFmtId="49" fontId="7" fillId="3" borderId="115" xfId="2" applyNumberFormat="1" applyFont="1" applyFill="1" applyBorder="1"/>
    <xf numFmtId="0" fontId="20" fillId="3" borderId="115" xfId="2" applyFont="1" applyFill="1" applyBorder="1"/>
    <xf numFmtId="3" fontId="28" fillId="3" borderId="159" xfId="2" applyNumberFormat="1" applyFont="1" applyFill="1" applyBorder="1"/>
    <xf numFmtId="168" fontId="11" fillId="3" borderId="160" xfId="1" applyNumberFormat="1" applyFont="1" applyFill="1" applyBorder="1" applyAlignment="1">
      <alignment horizontal="right"/>
    </xf>
    <xf numFmtId="3" fontId="28" fillId="3" borderId="161" xfId="2" applyNumberFormat="1" applyFont="1" applyFill="1" applyBorder="1"/>
    <xf numFmtId="168" fontId="11" fillId="3" borderId="162" xfId="1" applyNumberFormat="1" applyFont="1" applyFill="1" applyBorder="1" applyAlignment="1">
      <alignment horizontal="right"/>
    </xf>
    <xf numFmtId="168" fontId="11" fillId="7" borderId="162" xfId="1" applyNumberFormat="1" applyFont="1" applyFill="1" applyBorder="1" applyAlignment="1">
      <alignment horizontal="right"/>
    </xf>
    <xf numFmtId="0" fontId="1" fillId="3" borderId="0" xfId="2" applyFill="1" applyAlignment="1">
      <alignment horizontal="left"/>
    </xf>
    <xf numFmtId="3" fontId="31" fillId="3" borderId="29" xfId="2" applyNumberFormat="1" applyFont="1" applyFill="1" applyBorder="1"/>
    <xf numFmtId="3" fontId="31" fillId="3" borderId="125" xfId="2" applyNumberFormat="1" applyFont="1" applyFill="1" applyBorder="1"/>
    <xf numFmtId="3" fontId="31" fillId="7" borderId="29" xfId="2" applyNumberFormat="1" applyFont="1" applyFill="1" applyBorder="1"/>
    <xf numFmtId="2" fontId="7" fillId="3" borderId="0" xfId="2" applyNumberFormat="1" applyFont="1" applyFill="1"/>
    <xf numFmtId="3" fontId="31" fillId="3" borderId="38" xfId="2" applyNumberFormat="1" applyFont="1" applyFill="1" applyBorder="1"/>
    <xf numFmtId="3" fontId="31" fillId="3" borderId="127" xfId="2" applyNumberFormat="1" applyFont="1" applyFill="1" applyBorder="1"/>
    <xf numFmtId="168" fontId="11" fillId="3" borderId="163" xfId="1" applyNumberFormat="1" applyFont="1" applyFill="1" applyBorder="1" applyAlignment="1">
      <alignment horizontal="right"/>
    </xf>
    <xf numFmtId="3" fontId="31" fillId="7" borderId="38" xfId="2" applyNumberFormat="1" applyFont="1" applyFill="1" applyBorder="1"/>
    <xf numFmtId="0" fontId="20" fillId="3" borderId="19" xfId="2" applyFont="1" applyFill="1" applyBorder="1"/>
    <xf numFmtId="0" fontId="20" fillId="3" borderId="20" xfId="2" applyFont="1" applyFill="1" applyBorder="1"/>
    <xf numFmtId="49" fontId="7" fillId="3" borderId="20" xfId="2" applyNumberFormat="1" applyFont="1" applyFill="1" applyBorder="1"/>
    <xf numFmtId="0" fontId="20" fillId="3" borderId="38" xfId="2" applyFont="1" applyFill="1" applyBorder="1"/>
    <xf numFmtId="0" fontId="20" fillId="3" borderId="18" xfId="2" applyFont="1" applyFill="1" applyBorder="1"/>
    <xf numFmtId="49" fontId="7" fillId="3" borderId="18" xfId="2" applyNumberFormat="1" applyFont="1" applyFill="1" applyBorder="1"/>
    <xf numFmtId="3" fontId="28" fillId="7" borderId="159" xfId="2" applyNumberFormat="1" applyFont="1" applyFill="1" applyBorder="1"/>
    <xf numFmtId="0" fontId="1" fillId="3" borderId="0" xfId="2" applyFill="1" applyAlignment="1">
      <alignment horizontal="center"/>
    </xf>
    <xf numFmtId="168" fontId="11" fillId="3" borderId="0" xfId="1" applyNumberFormat="1" applyFont="1" applyFill="1" applyBorder="1" applyAlignment="1">
      <alignment horizontal="right"/>
    </xf>
    <xf numFmtId="3" fontId="31" fillId="3" borderId="20" xfId="2" applyNumberFormat="1" applyFont="1" applyFill="1" applyBorder="1"/>
    <xf numFmtId="168" fontId="11" fillId="3" borderId="20" xfId="1" applyNumberFormat="1" applyFont="1" applyFill="1" applyBorder="1" applyAlignment="1">
      <alignment horizontal="right"/>
    </xf>
    <xf numFmtId="3" fontId="31" fillId="3" borderId="0" xfId="2" applyNumberFormat="1" applyFont="1" applyFill="1"/>
    <xf numFmtId="166" fontId="16" fillId="3" borderId="0" xfId="1" applyNumberFormat="1" applyFont="1" applyFill="1" applyBorder="1" applyAlignment="1">
      <alignment horizontal="center"/>
    </xf>
    <xf numFmtId="0" fontId="20" fillId="3" borderId="0" xfId="2" applyFont="1" applyFill="1" applyAlignment="1">
      <alignment horizontal="left"/>
    </xf>
    <xf numFmtId="168" fontId="11" fillId="3" borderId="18" xfId="1" applyNumberFormat="1" applyFont="1" applyFill="1" applyBorder="1" applyAlignment="1">
      <alignment horizontal="right"/>
    </xf>
    <xf numFmtId="3" fontId="31" fillId="3" borderId="18" xfId="2" applyNumberFormat="1" applyFont="1" applyFill="1" applyBorder="1"/>
    <xf numFmtId="0" fontId="20" fillId="3" borderId="19" xfId="2" applyFont="1" applyFill="1" applyBorder="1" applyAlignment="1">
      <alignment horizontal="center"/>
    </xf>
    <xf numFmtId="49" fontId="32" fillId="3" borderId="113" xfId="2" applyNumberFormat="1" applyFont="1" applyFill="1" applyBorder="1"/>
    <xf numFmtId="168" fontId="11" fillId="3" borderId="132" xfId="1" applyNumberFormat="1" applyFont="1" applyFill="1" applyBorder="1" applyAlignment="1">
      <alignment horizontal="right"/>
    </xf>
    <xf numFmtId="3" fontId="28" fillId="3" borderId="164" xfId="2" applyNumberFormat="1" applyFont="1" applyFill="1" applyBorder="1"/>
    <xf numFmtId="168" fontId="11" fillId="3" borderId="129" xfId="1" applyNumberFormat="1" applyFont="1" applyFill="1" applyBorder="1" applyAlignment="1">
      <alignment horizontal="right"/>
    </xf>
    <xf numFmtId="3" fontId="28" fillId="3" borderId="165" xfId="2" applyNumberFormat="1" applyFont="1" applyFill="1" applyBorder="1"/>
    <xf numFmtId="168" fontId="11" fillId="3" borderId="131" xfId="1" applyNumberFormat="1" applyFont="1" applyFill="1" applyBorder="1" applyAlignment="1">
      <alignment horizontal="right"/>
    </xf>
    <xf numFmtId="0" fontId="20" fillId="3" borderId="38" xfId="2" applyFont="1" applyFill="1" applyBorder="1" applyAlignment="1">
      <alignment horizontal="center"/>
    </xf>
    <xf numFmtId="49" fontId="32" fillId="3" borderId="115" xfId="2" applyNumberFormat="1" applyFont="1" applyFill="1" applyBorder="1"/>
    <xf numFmtId="3" fontId="28" fillId="3" borderId="166" xfId="2" applyNumberFormat="1" applyFont="1" applyFill="1" applyBorder="1"/>
    <xf numFmtId="0" fontId="20" fillId="3" borderId="29" xfId="2" applyFont="1" applyFill="1" applyBorder="1" applyAlignment="1">
      <alignment horizontal="center"/>
    </xf>
    <xf numFmtId="0" fontId="20" fillId="3" borderId="0" xfId="2" applyFont="1" applyFill="1"/>
    <xf numFmtId="49" fontId="32" fillId="3" borderId="92" xfId="2" applyNumberFormat="1" applyFont="1" applyFill="1" applyBorder="1"/>
    <xf numFmtId="3" fontId="28" fillId="3" borderId="167" xfId="2" applyNumberFormat="1" applyFont="1" applyFill="1" applyBorder="1"/>
    <xf numFmtId="0" fontId="20" fillId="3" borderId="0" xfId="2" applyFont="1" applyFill="1" applyAlignment="1">
      <alignment horizontal="left" vertical="center"/>
    </xf>
    <xf numFmtId="0" fontId="20" fillId="3" borderId="0" xfId="2" applyFont="1" applyFill="1" applyAlignment="1">
      <alignment vertical="center"/>
    </xf>
    <xf numFmtId="3" fontId="28" fillId="3" borderId="0" xfId="2" applyNumberFormat="1" applyFont="1" applyFill="1" applyAlignment="1">
      <alignment vertical="center"/>
    </xf>
    <xf numFmtId="168" fontId="44" fillId="3" borderId="0" xfId="1" applyNumberFormat="1" applyFont="1" applyFill="1" applyBorder="1" applyAlignment="1">
      <alignment horizontal="right" vertical="center"/>
    </xf>
    <xf numFmtId="166" fontId="14" fillId="3" borderId="0" xfId="1" applyNumberFormat="1" applyFont="1" applyFill="1" applyBorder="1" applyAlignment="1">
      <alignment horizontal="center" vertical="center"/>
    </xf>
    <xf numFmtId="166" fontId="14" fillId="0" borderId="0" xfId="1" applyNumberFormat="1" applyFont="1" applyFill="1" applyBorder="1" applyAlignment="1">
      <alignment horizontal="center" vertical="center"/>
    </xf>
    <xf numFmtId="0" fontId="22" fillId="0" borderId="0" xfId="2" applyFont="1" applyAlignment="1">
      <alignment horizontal="left" vertical="center"/>
    </xf>
    <xf numFmtId="0" fontId="26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26" fillId="0" borderId="19" xfId="2" applyFont="1" applyBorder="1" applyAlignment="1">
      <alignment horizontal="center" vertical="center"/>
    </xf>
    <xf numFmtId="0" fontId="26" fillId="0" borderId="20" xfId="2" applyFont="1" applyBorder="1" applyAlignment="1">
      <alignment horizontal="center" vertical="center"/>
    </xf>
    <xf numFmtId="0" fontId="40" fillId="0" borderId="19" xfId="2" applyFont="1" applyBorder="1" applyAlignment="1">
      <alignment horizontal="center" vertical="center" wrapText="1"/>
    </xf>
    <xf numFmtId="0" fontId="40" fillId="0" borderId="21" xfId="2" applyFont="1" applyBorder="1" applyAlignment="1">
      <alignment horizontal="center" vertical="center" wrapText="1"/>
    </xf>
    <xf numFmtId="0" fontId="40" fillId="0" borderId="20" xfId="2" applyFont="1" applyBorder="1" applyAlignment="1">
      <alignment horizontal="center" vertical="center" wrapText="1"/>
    </xf>
    <xf numFmtId="0" fontId="40" fillId="0" borderId="20" xfId="2" applyFont="1" applyBorder="1" applyAlignment="1">
      <alignment horizontal="center" vertical="center" wrapText="1"/>
    </xf>
    <xf numFmtId="0" fontId="40" fillId="0" borderId="0" xfId="2" applyFont="1" applyAlignment="1">
      <alignment horizontal="center" vertical="center" wrapText="1"/>
    </xf>
    <xf numFmtId="3" fontId="1" fillId="0" borderId="0" xfId="2" applyNumberFormat="1" applyAlignment="1">
      <alignment vertical="center"/>
    </xf>
    <xf numFmtId="0" fontId="26" fillId="0" borderId="21" xfId="2" applyFont="1" applyBorder="1" applyAlignment="1">
      <alignment horizontal="center" vertical="center"/>
    </xf>
    <xf numFmtId="0" fontId="45" fillId="0" borderId="19" xfId="2" applyFont="1" applyBorder="1" applyAlignment="1">
      <alignment horizontal="center" vertical="center"/>
    </xf>
    <xf numFmtId="0" fontId="45" fillId="0" borderId="21" xfId="2" applyFont="1" applyBorder="1" applyAlignment="1">
      <alignment horizontal="center" vertical="center"/>
    </xf>
    <xf numFmtId="171" fontId="26" fillId="0" borderId="38" xfId="2" applyNumberFormat="1" applyFont="1" applyBorder="1" applyAlignment="1">
      <alignment horizontal="center" vertical="center"/>
    </xf>
    <xf numFmtId="171" fontId="26" fillId="0" borderId="18" xfId="2" applyNumberFormat="1" applyFont="1" applyBorder="1" applyAlignment="1">
      <alignment horizontal="center" vertical="center"/>
    </xf>
    <xf numFmtId="171" fontId="40" fillId="0" borderId="38" xfId="2" applyNumberFormat="1" applyFont="1" applyBorder="1" applyAlignment="1">
      <alignment horizontal="center" vertical="center" wrapText="1"/>
    </xf>
    <xf numFmtId="171" fontId="40" fillId="0" borderId="39" xfId="2" applyNumberFormat="1" applyFont="1" applyBorder="1" applyAlignment="1">
      <alignment horizontal="center" vertical="center" wrapText="1"/>
    </xf>
    <xf numFmtId="171" fontId="40" fillId="0" borderId="18" xfId="2" applyNumberFormat="1" applyFont="1" applyBorder="1" applyAlignment="1">
      <alignment horizontal="center" vertical="center" wrapText="1"/>
    </xf>
    <xf numFmtId="171" fontId="40" fillId="0" borderId="18" xfId="2" applyNumberFormat="1" applyFont="1" applyBorder="1" applyAlignment="1">
      <alignment horizontal="center" vertical="center" wrapText="1"/>
    </xf>
    <xf numFmtId="171" fontId="40" fillId="0" borderId="0" xfId="2" applyNumberFormat="1" applyFont="1" applyAlignment="1">
      <alignment horizontal="center" vertical="center" wrapText="1"/>
    </xf>
    <xf numFmtId="171" fontId="26" fillId="0" borderId="39" xfId="2" applyNumberFormat="1" applyFont="1" applyBorder="1" applyAlignment="1">
      <alignment horizontal="center" vertical="center"/>
    </xf>
    <xf numFmtId="171" fontId="45" fillId="0" borderId="38" xfId="2" applyNumberFormat="1" applyFont="1" applyBorder="1" applyAlignment="1">
      <alignment horizontal="center" vertical="center"/>
    </xf>
    <xf numFmtId="171" fontId="45" fillId="0" borderId="39" xfId="2" applyNumberFormat="1" applyFont="1" applyBorder="1" applyAlignment="1">
      <alignment horizontal="center" vertical="center"/>
    </xf>
    <xf numFmtId="0" fontId="1" fillId="0" borderId="0" xfId="2" applyAlignment="1">
      <alignment horizontal="left"/>
    </xf>
    <xf numFmtId="3" fontId="31" fillId="0" borderId="0" xfId="2" applyNumberFormat="1" applyFont="1"/>
    <xf numFmtId="168" fontId="11" fillId="0" borderId="0" xfId="1" applyNumberFormat="1" applyFont="1" applyBorder="1" applyAlignment="1">
      <alignment horizontal="right"/>
    </xf>
    <xf numFmtId="9" fontId="31" fillId="0" borderId="0" xfId="1" applyFont="1" applyBorder="1"/>
    <xf numFmtId="168" fontId="1" fillId="0" borderId="0" xfId="2" applyNumberFormat="1"/>
    <xf numFmtId="0" fontId="46" fillId="3" borderId="3" xfId="2" applyFont="1" applyFill="1" applyBorder="1" applyAlignment="1">
      <alignment horizontal="left" vertical="center"/>
    </xf>
    <xf numFmtId="0" fontId="46" fillId="3" borderId="2" xfId="2" applyFont="1" applyFill="1" applyBorder="1" applyAlignment="1">
      <alignment horizontal="left" vertical="center"/>
    </xf>
    <xf numFmtId="0" fontId="46" fillId="3" borderId="4" xfId="2" applyFont="1" applyFill="1" applyBorder="1" applyAlignment="1">
      <alignment horizontal="left" vertical="center"/>
    </xf>
    <xf numFmtId="0" fontId="46" fillId="3" borderId="0" xfId="2" applyFont="1" applyFill="1"/>
    <xf numFmtId="0" fontId="23" fillId="3" borderId="15" xfId="2" applyFont="1" applyFill="1" applyBorder="1" applyAlignment="1">
      <alignment horizontal="left" vertical="center"/>
    </xf>
    <xf numFmtId="0" fontId="23" fillId="3" borderId="16" xfId="2" applyFont="1" applyFill="1" applyBorder="1" applyAlignment="1">
      <alignment horizontal="left" vertical="center"/>
    </xf>
    <xf numFmtId="0" fontId="23" fillId="3" borderId="17" xfId="2" applyFont="1" applyFill="1" applyBorder="1" applyAlignment="1">
      <alignment horizontal="left" vertical="center"/>
    </xf>
    <xf numFmtId="0" fontId="47" fillId="3" borderId="0" xfId="2" applyFont="1" applyFill="1" applyAlignment="1">
      <alignment vertical="center"/>
    </xf>
    <xf numFmtId="171" fontId="11" fillId="3" borderId="131" xfId="1" applyNumberFormat="1" applyFont="1" applyFill="1" applyBorder="1" applyAlignment="1">
      <alignment horizontal="right" vertical="center"/>
    </xf>
    <xf numFmtId="171" fontId="11" fillId="7" borderId="131" xfId="1" applyNumberFormat="1" applyFont="1" applyFill="1" applyBorder="1" applyAlignment="1">
      <alignment horizontal="right" vertical="center"/>
    </xf>
    <xf numFmtId="171" fontId="11" fillId="3" borderId="136" xfId="1" applyNumberFormat="1" applyFont="1" applyFill="1" applyBorder="1" applyAlignment="1">
      <alignment horizontal="right" vertical="center"/>
    </xf>
    <xf numFmtId="171" fontId="11" fillId="7" borderId="136" xfId="1" applyNumberFormat="1" applyFont="1" applyFill="1" applyBorder="1" applyAlignment="1">
      <alignment horizontal="right" vertical="center"/>
    </xf>
    <xf numFmtId="171" fontId="11" fillId="3" borderId="141" xfId="1" applyNumberFormat="1" applyFont="1" applyFill="1" applyBorder="1" applyAlignment="1">
      <alignment horizontal="right"/>
    </xf>
    <xf numFmtId="171" fontId="11" fillId="7" borderId="141" xfId="1" applyNumberFormat="1" applyFont="1" applyFill="1" applyBorder="1" applyAlignment="1">
      <alignment horizontal="right"/>
    </xf>
    <xf numFmtId="171" fontId="11" fillId="3" borderId="136" xfId="1" applyNumberFormat="1" applyFont="1" applyFill="1" applyBorder="1" applyAlignment="1">
      <alignment horizontal="right"/>
    </xf>
    <xf numFmtId="171" fontId="11" fillId="7" borderId="136" xfId="1" applyNumberFormat="1" applyFont="1" applyFill="1" applyBorder="1" applyAlignment="1">
      <alignment horizontal="right"/>
    </xf>
    <xf numFmtId="171" fontId="11" fillId="3" borderId="151" xfId="1" applyNumberFormat="1" applyFont="1" applyFill="1" applyBorder="1" applyAlignment="1">
      <alignment horizontal="right"/>
    </xf>
    <xf numFmtId="171" fontId="11" fillId="7" borderId="151" xfId="1" applyNumberFormat="1" applyFont="1" applyFill="1" applyBorder="1" applyAlignment="1">
      <alignment horizontal="right"/>
    </xf>
    <xf numFmtId="171" fontId="11" fillId="3" borderId="154" xfId="1" applyNumberFormat="1" applyFont="1" applyFill="1" applyBorder="1" applyAlignment="1">
      <alignment horizontal="right" vertical="center"/>
    </xf>
    <xf numFmtId="171" fontId="11" fillId="7" borderId="154" xfId="1" applyNumberFormat="1" applyFont="1" applyFill="1" applyBorder="1" applyAlignment="1">
      <alignment horizontal="right" vertical="center"/>
    </xf>
    <xf numFmtId="171" fontId="11" fillId="3" borderId="157" xfId="1" applyNumberFormat="1" applyFont="1" applyFill="1" applyBorder="1" applyAlignment="1">
      <alignment horizontal="right" vertical="center"/>
    </xf>
    <xf numFmtId="171" fontId="11" fillId="7" borderId="157" xfId="1" applyNumberFormat="1" applyFont="1" applyFill="1" applyBorder="1" applyAlignment="1">
      <alignment horizontal="right" vertical="center"/>
    </xf>
    <xf numFmtId="171" fontId="11" fillId="3" borderId="157" xfId="1" applyNumberFormat="1" applyFont="1" applyFill="1" applyBorder="1" applyAlignment="1">
      <alignment horizontal="right"/>
    </xf>
    <xf numFmtId="171" fontId="11" fillId="7" borderId="157" xfId="1" applyNumberFormat="1" applyFont="1" applyFill="1" applyBorder="1" applyAlignment="1">
      <alignment horizontal="right"/>
    </xf>
    <xf numFmtId="171" fontId="44" fillId="3" borderId="136" xfId="1" applyNumberFormat="1" applyFont="1" applyFill="1" applyBorder="1" applyAlignment="1">
      <alignment horizontal="right" vertical="center"/>
    </xf>
    <xf numFmtId="171" fontId="44" fillId="7" borderId="136" xfId="1" applyNumberFormat="1" applyFont="1" applyFill="1" applyBorder="1" applyAlignment="1">
      <alignment horizontal="right" vertical="center"/>
    </xf>
    <xf numFmtId="171" fontId="11" fillId="3" borderId="141" xfId="1" applyNumberFormat="1" applyFont="1" applyFill="1" applyBorder="1" applyAlignment="1">
      <alignment horizontal="right" vertical="center"/>
    </xf>
    <xf numFmtId="171" fontId="11" fillId="7" borderId="141" xfId="1" applyNumberFormat="1" applyFont="1" applyFill="1" applyBorder="1" applyAlignment="1">
      <alignment horizontal="right" vertical="center"/>
    </xf>
    <xf numFmtId="171" fontId="11" fillId="3" borderId="162" xfId="1" applyNumberFormat="1" applyFont="1" applyFill="1" applyBorder="1" applyAlignment="1">
      <alignment horizontal="right"/>
    </xf>
    <xf numFmtId="171" fontId="11" fillId="7" borderId="162" xfId="1" applyNumberFormat="1" applyFont="1" applyFill="1" applyBorder="1" applyAlignment="1">
      <alignment horizontal="right"/>
    </xf>
    <xf numFmtId="0" fontId="20" fillId="3" borderId="113" xfId="0" applyFont="1" applyFill="1" applyBorder="1"/>
    <xf numFmtId="49" fontId="32" fillId="3" borderId="113" xfId="0" applyNumberFormat="1" applyFont="1" applyFill="1" applyBorder="1"/>
    <xf numFmtId="3" fontId="28" fillId="3" borderId="54" xfId="0" applyNumberFormat="1" applyFont="1" applyFill="1" applyBorder="1"/>
    <xf numFmtId="3" fontId="28" fillId="3" borderId="114" xfId="0" applyNumberFormat="1" applyFont="1" applyFill="1" applyBorder="1"/>
    <xf numFmtId="0" fontId="20" fillId="3" borderId="38" xfId="0" applyFont="1" applyFill="1" applyBorder="1" applyAlignment="1">
      <alignment horizontal="center"/>
    </xf>
    <xf numFmtId="0" fontId="20" fillId="3" borderId="115" xfId="0" applyFont="1" applyFill="1" applyBorder="1"/>
    <xf numFmtId="49" fontId="32" fillId="3" borderId="115" xfId="0" applyNumberFormat="1" applyFont="1" applyFill="1" applyBorder="1"/>
    <xf numFmtId="0" fontId="20" fillId="3" borderId="116" xfId="0" applyFont="1" applyFill="1" applyBorder="1"/>
    <xf numFmtId="3" fontId="28" fillId="3" borderId="112" xfId="0" applyNumberFormat="1" applyFont="1" applyFill="1" applyBorder="1"/>
    <xf numFmtId="3" fontId="28" fillId="3" borderId="117" xfId="0" applyNumberFormat="1" applyFont="1" applyFill="1" applyBorder="1"/>
    <xf numFmtId="0" fontId="20" fillId="3" borderId="0" xfId="0" applyFont="1" applyFill="1"/>
    <xf numFmtId="0" fontId="20" fillId="3" borderId="92" xfId="0" applyFont="1" applyFill="1" applyBorder="1"/>
    <xf numFmtId="49" fontId="32" fillId="3" borderId="92" xfId="0" applyNumberFormat="1" applyFont="1" applyFill="1" applyBorder="1"/>
    <xf numFmtId="3" fontId="28" fillId="3" borderId="75" xfId="0" applyNumberFormat="1" applyFont="1" applyFill="1" applyBorder="1"/>
    <xf numFmtId="3" fontId="28" fillId="3" borderId="118" xfId="0" applyNumberFormat="1" applyFont="1" applyFill="1" applyBorder="1"/>
    <xf numFmtId="3" fontId="0" fillId="3" borderId="0" xfId="0" applyNumberFormat="1" applyFill="1"/>
  </cellXfs>
  <cellStyles count="3">
    <cellStyle name="Normal" xfId="0" builtinId="0"/>
    <cellStyle name="Normal 7" xfId="2" xr:uid="{C44FD0A6-9064-4215-B4FF-0BE706FBFEB2}"/>
    <cellStyle name="Percent" xfId="1" builtinId="5"/>
  </cellStyles>
  <dxfs count="16">
    <dxf>
      <font>
        <condense val="0"/>
        <extend val="0"/>
        <color indexed="9"/>
      </font>
      <fill>
        <patternFill>
          <bgColor indexed="18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18"/>
        </patternFill>
      </fill>
    </dxf>
    <dxf>
      <font>
        <condense val="0"/>
        <extend val="0"/>
        <color indexed="9"/>
      </font>
      <fill>
        <patternFill>
          <bgColor indexed="18"/>
        </patternFill>
      </fill>
    </dxf>
    <dxf>
      <font>
        <condense val="0"/>
        <extend val="0"/>
        <color indexed="9"/>
      </font>
      <fill>
        <patternFill>
          <bgColor indexed="18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18"/>
        </patternFill>
      </fill>
    </dxf>
    <dxf>
      <font>
        <condense val="0"/>
        <extend val="0"/>
        <color indexed="9"/>
      </font>
      <fill>
        <patternFill>
          <bgColor indexed="18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28575</xdr:colOff>
      <xdr:row>0</xdr:row>
      <xdr:rowOff>28575</xdr:rowOff>
    </xdr:from>
    <xdr:to>
      <xdr:col>25</xdr:col>
      <xdr:colOff>142875</xdr:colOff>
      <xdr:row>1</xdr:row>
      <xdr:rowOff>466725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A4BD1B05-829B-40B8-8E72-BC2F08B32E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60355" y="28575"/>
          <a:ext cx="146304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28575</xdr:colOff>
      <xdr:row>0</xdr:row>
      <xdr:rowOff>28575</xdr:rowOff>
    </xdr:from>
    <xdr:to>
      <xdr:col>25</xdr:col>
      <xdr:colOff>142875</xdr:colOff>
      <xdr:row>1</xdr:row>
      <xdr:rowOff>466725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C12B03CB-70DA-4C37-9811-38C1E3FA2C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60355" y="28575"/>
          <a:ext cx="146304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28575</xdr:colOff>
      <xdr:row>0</xdr:row>
      <xdr:rowOff>28575</xdr:rowOff>
    </xdr:from>
    <xdr:to>
      <xdr:col>25</xdr:col>
      <xdr:colOff>142875</xdr:colOff>
      <xdr:row>1</xdr:row>
      <xdr:rowOff>466725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A72D0635-1FDA-4CD2-84F4-AEE9A8D18A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60355" y="28575"/>
          <a:ext cx="146304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28575</xdr:colOff>
      <xdr:row>0</xdr:row>
      <xdr:rowOff>28575</xdr:rowOff>
    </xdr:from>
    <xdr:to>
      <xdr:col>25</xdr:col>
      <xdr:colOff>142875</xdr:colOff>
      <xdr:row>1</xdr:row>
      <xdr:rowOff>466725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98C1B967-D17E-4199-9F99-BDF5808DCE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60355" y="28575"/>
          <a:ext cx="146304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209550</xdr:colOff>
      <xdr:row>0</xdr:row>
      <xdr:rowOff>66675</xdr:rowOff>
    </xdr:from>
    <xdr:to>
      <xdr:col>15</xdr:col>
      <xdr:colOff>102394</xdr:colOff>
      <xdr:row>1</xdr:row>
      <xdr:rowOff>314325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419A4534-C65C-463A-ADC5-71EAB63647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2790" y="66675"/>
          <a:ext cx="1134904" cy="773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209550</xdr:colOff>
      <xdr:row>0</xdr:row>
      <xdr:rowOff>66675</xdr:rowOff>
    </xdr:from>
    <xdr:to>
      <xdr:col>15</xdr:col>
      <xdr:colOff>102394</xdr:colOff>
      <xdr:row>1</xdr:row>
      <xdr:rowOff>314325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F050FA3C-F64F-4048-B3BC-A5FC00DB52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66675"/>
          <a:ext cx="1134904" cy="773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C1516-204C-4B57-87D0-944D280E7277}">
  <sheetPr codeName="Sheet5">
    <tabColor rgb="FFFF0000"/>
    <pageSetUpPr fitToPage="1"/>
  </sheetPr>
  <dimension ref="A1:BH143"/>
  <sheetViews>
    <sheetView showGridLines="0" showZeros="0" tabSelected="1" workbookViewId="0">
      <pane xSplit="5" ySplit="10" topLeftCell="M11" activePane="bottomRight" state="frozen"/>
      <selection activeCell="E11" sqref="E11"/>
      <selection pane="topRight" activeCell="E11" sqref="E11"/>
      <selection pane="bottomLeft" activeCell="E11" sqref="E11"/>
      <selection pane="bottomRight" activeCell="M87" sqref="M87"/>
    </sheetView>
  </sheetViews>
  <sheetFormatPr defaultRowHeight="13.2" outlineLevelRow="1" outlineLevelCol="1"/>
  <cols>
    <col min="1" max="1" width="5.88671875" style="242" customWidth="1"/>
    <col min="2" max="2" width="5" customWidth="1"/>
    <col min="3" max="3" width="20.44140625" customWidth="1"/>
    <col min="4" max="4" width="11.33203125" style="241" hidden="1" customWidth="1" outlineLevel="1"/>
    <col min="5" max="5" width="6.44140625" customWidth="1" collapsed="1"/>
    <col min="6" max="10" width="6.5546875" customWidth="1"/>
    <col min="11" max="11" width="7.44140625" customWidth="1"/>
    <col min="12" max="13" width="7.5546875" customWidth="1"/>
    <col min="14" max="32" width="6.5546875" customWidth="1"/>
    <col min="33" max="33" width="8.109375" hidden="1" customWidth="1" outlineLevel="1"/>
    <col min="34" max="34" width="9.5546875" customWidth="1" collapsed="1"/>
    <col min="35" max="36" width="8.109375" hidden="1" customWidth="1" outlineLevel="1"/>
    <col min="37" max="37" width="7.5546875" hidden="1" customWidth="1" outlineLevel="1"/>
    <col min="38" max="38" width="8.109375" hidden="1" customWidth="1" outlineLevel="1"/>
    <col min="39" max="39" width="7.88671875" customWidth="1" collapsed="1"/>
    <col min="40" max="52" width="1" customWidth="1"/>
    <col min="53" max="53" width="24.88671875" style="167" hidden="1" customWidth="1" outlineLevel="1"/>
    <col min="54" max="54" width="19.88671875" style="167" hidden="1" customWidth="1" outlineLevel="1"/>
    <col min="55" max="55" width="7.5546875" hidden="1" customWidth="1" outlineLevel="1"/>
    <col min="56" max="56" width="5.44140625" hidden="1" customWidth="1" outlineLevel="1"/>
    <col min="57" max="57" width="9.109375" hidden="1" customWidth="1" outlineLevel="1" collapsed="1"/>
    <col min="58" max="58" width="10.5546875" hidden="1" customWidth="1" outlineLevel="1"/>
    <col min="59" max="59" width="9.109375" hidden="1" customWidth="1" outlineLevel="1"/>
    <col min="60" max="60" width="9.109375" customWidth="1" collapsed="1"/>
  </cols>
  <sheetData>
    <row r="1" spans="1:59" ht="51" customHeight="1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4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4"/>
      <c r="BA1"/>
      <c r="BB1"/>
    </row>
    <row r="2" spans="1:59" ht="52.65" customHeight="1">
      <c r="A2" s="5" t="str">
        <f>IF(K5="Export","EU "&amp;K5&amp;" of Bovine Products to Third Countries","EU 28 "&amp;K5&amp;" of Bovine Products from Third Countries")</f>
        <v>EU Export of Bovine Products to Third Countries</v>
      </c>
      <c r="B2" s="6"/>
      <c r="C2" s="6"/>
      <c r="D2" s="7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8"/>
      <c r="R2" s="6"/>
      <c r="S2" s="6"/>
      <c r="T2" s="9" t="str">
        <f>K5&amp;"s in TONNES cwe by Member State"</f>
        <v>Exports in TONNES cwe by Member State</v>
      </c>
      <c r="U2" s="6"/>
      <c r="V2" s="8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8"/>
      <c r="BA2"/>
      <c r="BB2"/>
    </row>
    <row r="3" spans="1:59" ht="7.5" customHeight="1" thickBot="1">
      <c r="A3" s="6"/>
      <c r="B3" s="6"/>
      <c r="C3" s="6"/>
      <c r="D3" s="7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8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8"/>
      <c r="BA3"/>
      <c r="BB3"/>
    </row>
    <row r="4" spans="1:59" s="25" customFormat="1" ht="18" customHeight="1" thickBot="1">
      <c r="A4" s="10"/>
      <c r="B4" s="11" t="s">
        <v>177</v>
      </c>
      <c r="C4" s="12"/>
      <c r="D4" s="13"/>
      <c r="E4" s="14"/>
      <c r="F4" s="14"/>
      <c r="G4" s="14"/>
      <c r="H4" s="15"/>
      <c r="I4" s="16"/>
      <c r="J4" s="17" t="s">
        <v>1</v>
      </c>
      <c r="K4" s="18" t="s">
        <v>2</v>
      </c>
      <c r="L4" s="19"/>
      <c r="M4" s="20"/>
      <c r="N4" s="12"/>
      <c r="O4" s="21"/>
      <c r="P4" s="22" t="s">
        <v>3</v>
      </c>
      <c r="Q4" s="23">
        <v>12</v>
      </c>
      <c r="R4" s="24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</row>
    <row r="5" spans="1:59" s="37" customFormat="1" ht="18" customHeight="1" thickBot="1">
      <c r="A5" s="26"/>
      <c r="B5" s="27"/>
      <c r="C5" s="27"/>
      <c r="D5" s="28">
        <f>DATE($Q$5,$Q$4,1)</f>
        <v>45261</v>
      </c>
      <c r="E5" s="27"/>
      <c r="F5" s="27"/>
      <c r="G5" s="27"/>
      <c r="H5" s="29"/>
      <c r="I5" s="30"/>
      <c r="J5" s="31" t="s">
        <v>4</v>
      </c>
      <c r="K5" s="32" t="s">
        <v>5</v>
      </c>
      <c r="L5" s="33"/>
      <c r="M5" s="34"/>
      <c r="N5" s="27"/>
      <c r="O5" s="35"/>
      <c r="P5" s="36" t="s">
        <v>6</v>
      </c>
      <c r="Q5" s="23">
        <v>2023</v>
      </c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</row>
    <row r="6" spans="1:59" s="37" customFormat="1" ht="18" customHeight="1" thickBot="1">
      <c r="A6" s="38"/>
      <c r="B6" s="38"/>
      <c r="C6" s="38"/>
      <c r="D6" s="38"/>
      <c r="E6" s="38"/>
      <c r="F6" s="38"/>
      <c r="G6" s="27"/>
      <c r="H6" s="39"/>
      <c r="I6" s="40"/>
      <c r="J6" s="41" t="s">
        <v>7</v>
      </c>
      <c r="K6" s="42" t="s">
        <v>8</v>
      </c>
      <c r="L6" s="43"/>
      <c r="M6" s="44"/>
      <c r="N6" s="45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</row>
    <row r="7" spans="1:59" s="37" customFormat="1" ht="8.25" customHeight="1" thickBot="1">
      <c r="A7" s="38"/>
      <c r="B7" s="38"/>
      <c r="C7" s="47"/>
      <c r="D7" s="48"/>
      <c r="E7" s="47"/>
      <c r="F7" s="47"/>
      <c r="G7" s="27"/>
      <c r="H7" s="27"/>
      <c r="I7" s="27"/>
      <c r="J7" s="27"/>
      <c r="K7" s="27"/>
      <c r="L7" s="27"/>
      <c r="M7" s="27"/>
      <c r="N7" s="27"/>
      <c r="O7" s="49"/>
      <c r="P7" s="49"/>
      <c r="Q7" s="49"/>
      <c r="R7" s="49"/>
      <c r="S7" s="49"/>
      <c r="T7" s="49"/>
      <c r="U7" s="49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</row>
    <row r="8" spans="1:59" s="61" customFormat="1" ht="15" customHeight="1" thickTop="1">
      <c r="A8" s="50"/>
      <c r="B8" s="51"/>
      <c r="C8" s="51"/>
      <c r="D8" s="52"/>
      <c r="E8" s="53"/>
      <c r="F8" s="54" t="s">
        <v>9</v>
      </c>
      <c r="G8" s="55" t="s">
        <v>10</v>
      </c>
      <c r="H8" s="55" t="s">
        <v>11</v>
      </c>
      <c r="I8" s="55" t="s">
        <v>12</v>
      </c>
      <c r="J8" s="55" t="s">
        <v>13</v>
      </c>
      <c r="K8" s="55" t="s">
        <v>14</v>
      </c>
      <c r="L8" s="55" t="s">
        <v>15</v>
      </c>
      <c r="M8" s="55" t="s">
        <v>16</v>
      </c>
      <c r="N8" s="55" t="s">
        <v>17</v>
      </c>
      <c r="O8" s="55" t="s">
        <v>18</v>
      </c>
      <c r="P8" s="55" t="s">
        <v>19</v>
      </c>
      <c r="Q8" s="55" t="s">
        <v>20</v>
      </c>
      <c r="R8" s="55" t="s">
        <v>21</v>
      </c>
      <c r="S8" s="55" t="s">
        <v>22</v>
      </c>
      <c r="T8" s="55" t="s">
        <v>23</v>
      </c>
      <c r="U8" s="55" t="s">
        <v>24</v>
      </c>
      <c r="V8" s="55" t="s">
        <v>25</v>
      </c>
      <c r="W8" s="55" t="s">
        <v>26</v>
      </c>
      <c r="X8" s="55" t="s">
        <v>27</v>
      </c>
      <c r="Y8" s="55" t="s">
        <v>28</v>
      </c>
      <c r="Z8" s="55" t="s">
        <v>29</v>
      </c>
      <c r="AA8" s="55" t="s">
        <v>30</v>
      </c>
      <c r="AB8" s="55" t="s">
        <v>31</v>
      </c>
      <c r="AC8" s="55" t="s">
        <v>32</v>
      </c>
      <c r="AD8" s="55" t="s">
        <v>33</v>
      </c>
      <c r="AE8" s="55" t="s">
        <v>34</v>
      </c>
      <c r="AF8" s="55" t="s">
        <v>35</v>
      </c>
      <c r="AG8" s="56" t="s">
        <v>36</v>
      </c>
      <c r="AH8" s="57" t="s">
        <v>37</v>
      </c>
      <c r="AI8" s="58"/>
      <c r="AJ8" s="58"/>
      <c r="AK8" s="58"/>
      <c r="AL8" s="59"/>
      <c r="AM8" s="60" t="str">
        <f>"EU % " &amp; RIGHT(E11,2) &amp; "/" &amp; RIGHT(E12,2)</f>
        <v>EU % 23/22</v>
      </c>
    </row>
    <row r="9" spans="1:59" s="61" customFormat="1" hidden="1" outlineLevel="1">
      <c r="A9" s="62"/>
      <c r="B9" s="63"/>
      <c r="C9" s="63"/>
      <c r="D9" s="64"/>
      <c r="E9" s="65"/>
      <c r="F9" s="66" t="s">
        <v>38</v>
      </c>
      <c r="G9" s="67" t="s">
        <v>39</v>
      </c>
      <c r="H9" s="67" t="s">
        <v>40</v>
      </c>
      <c r="I9" s="67" t="s">
        <v>41</v>
      </c>
      <c r="J9" s="67" t="s">
        <v>42</v>
      </c>
      <c r="K9" s="67" t="s">
        <v>43</v>
      </c>
      <c r="L9" s="67" t="s">
        <v>44</v>
      </c>
      <c r="M9" s="67" t="s">
        <v>45</v>
      </c>
      <c r="N9" s="67" t="s">
        <v>46</v>
      </c>
      <c r="O9" s="67" t="s">
        <v>47</v>
      </c>
      <c r="P9" s="68" t="s">
        <v>48</v>
      </c>
      <c r="Q9" s="67" t="s">
        <v>49</v>
      </c>
      <c r="R9" s="67" t="s">
        <v>50</v>
      </c>
      <c r="S9" s="67" t="s">
        <v>51</v>
      </c>
      <c r="T9" s="67" t="s">
        <v>52</v>
      </c>
      <c r="U9" s="67" t="s">
        <v>53</v>
      </c>
      <c r="V9" s="67" t="s">
        <v>54</v>
      </c>
      <c r="W9" s="67" t="s">
        <v>55</v>
      </c>
      <c r="X9" s="67" t="s">
        <v>56</v>
      </c>
      <c r="Y9" s="67" t="s">
        <v>57</v>
      </c>
      <c r="Z9" s="67" t="s">
        <v>58</v>
      </c>
      <c r="AA9" s="67" t="s">
        <v>59</v>
      </c>
      <c r="AB9" s="67" t="s">
        <v>60</v>
      </c>
      <c r="AC9" s="67" t="s">
        <v>61</v>
      </c>
      <c r="AD9" s="67" t="s">
        <v>62</v>
      </c>
      <c r="AE9" s="67" t="s">
        <v>63</v>
      </c>
      <c r="AF9" s="67" t="s">
        <v>64</v>
      </c>
      <c r="AG9" s="69" t="s">
        <v>65</v>
      </c>
      <c r="AH9" s="70"/>
      <c r="AI9" s="71"/>
      <c r="AJ9" s="71"/>
      <c r="AK9" s="71"/>
      <c r="AL9" s="72"/>
      <c r="AM9" s="73"/>
    </row>
    <row r="10" spans="1:59" ht="15.75" customHeight="1" collapsed="1" thickBot="1">
      <c r="A10" s="74"/>
      <c r="B10" s="75"/>
      <c r="C10" s="75"/>
      <c r="D10" s="76"/>
      <c r="E10" s="77"/>
      <c r="F10" s="78">
        <f>$Q$4</f>
        <v>12</v>
      </c>
      <c r="G10" s="79">
        <f t="shared" ref="G10:AF10" si="0">$Q$4</f>
        <v>12</v>
      </c>
      <c r="H10" s="79">
        <f t="shared" si="0"/>
        <v>12</v>
      </c>
      <c r="I10" s="79">
        <f t="shared" si="0"/>
        <v>12</v>
      </c>
      <c r="J10" s="79">
        <f t="shared" si="0"/>
        <v>12</v>
      </c>
      <c r="K10" s="79">
        <f t="shared" si="0"/>
        <v>12</v>
      </c>
      <c r="L10" s="79">
        <f t="shared" si="0"/>
        <v>12</v>
      </c>
      <c r="M10" s="79">
        <f t="shared" si="0"/>
        <v>12</v>
      </c>
      <c r="N10" s="79">
        <f t="shared" si="0"/>
        <v>12</v>
      </c>
      <c r="O10" s="79">
        <f t="shared" si="0"/>
        <v>12</v>
      </c>
      <c r="P10" s="79">
        <f t="shared" si="0"/>
        <v>12</v>
      </c>
      <c r="Q10" s="79">
        <f t="shared" si="0"/>
        <v>12</v>
      </c>
      <c r="R10" s="79">
        <f t="shared" si="0"/>
        <v>12</v>
      </c>
      <c r="S10" s="79">
        <f t="shared" si="0"/>
        <v>12</v>
      </c>
      <c r="T10" s="79">
        <f t="shared" si="0"/>
        <v>12</v>
      </c>
      <c r="U10" s="79">
        <f t="shared" si="0"/>
        <v>12</v>
      </c>
      <c r="V10" s="79">
        <f t="shared" si="0"/>
        <v>12</v>
      </c>
      <c r="W10" s="79">
        <f t="shared" si="0"/>
        <v>12</v>
      </c>
      <c r="X10" s="79">
        <f t="shared" si="0"/>
        <v>12</v>
      </c>
      <c r="Y10" s="79">
        <f t="shared" si="0"/>
        <v>12</v>
      </c>
      <c r="Z10" s="79">
        <f t="shared" si="0"/>
        <v>12</v>
      </c>
      <c r="AA10" s="79">
        <f t="shared" si="0"/>
        <v>12</v>
      </c>
      <c r="AB10" s="79">
        <f t="shared" si="0"/>
        <v>12</v>
      </c>
      <c r="AC10" s="79">
        <f t="shared" si="0"/>
        <v>12</v>
      </c>
      <c r="AD10" s="79">
        <f t="shared" si="0"/>
        <v>12</v>
      </c>
      <c r="AE10" s="79">
        <f t="shared" si="0"/>
        <v>12</v>
      </c>
      <c r="AF10" s="79">
        <f t="shared" si="0"/>
        <v>12</v>
      </c>
      <c r="AG10" s="80" t="e">
        <v>#N/A</v>
      </c>
      <c r="AH10" s="81" t="s">
        <v>66</v>
      </c>
      <c r="AI10" s="82"/>
      <c r="AJ10" s="82"/>
      <c r="AK10" s="82"/>
      <c r="AL10" s="83"/>
      <c r="AM10" s="84"/>
      <c r="BA10"/>
      <c r="BB10"/>
    </row>
    <row r="11" spans="1:59" s="95" customFormat="1" ht="15" thickTop="1" thickBot="1">
      <c r="A11" s="85" t="s">
        <v>67</v>
      </c>
      <c r="B11" s="86" t="s">
        <v>68</v>
      </c>
      <c r="C11" s="86"/>
      <c r="D11" s="7" t="s">
        <v>69</v>
      </c>
      <c r="E11" s="87">
        <f>$Q$5</f>
        <v>2023</v>
      </c>
      <c r="F11" s="88">
        <v>777.73649999999998</v>
      </c>
      <c r="G11" s="89">
        <v>9909.2398599999979</v>
      </c>
      <c r="H11" s="89">
        <v>4158.1118800000004</v>
      </c>
      <c r="I11" s="89">
        <v>2757.63492</v>
      </c>
      <c r="J11" s="89">
        <v>3219.0050400000005</v>
      </c>
      <c r="K11" s="89">
        <v>2202.7255799999998</v>
      </c>
      <c r="L11" s="89">
        <v>4681.845339999998</v>
      </c>
      <c r="M11" s="89">
        <v>0</v>
      </c>
      <c r="N11" s="89">
        <v>277.78379999999999</v>
      </c>
      <c r="O11" s="89">
        <v>7285.9511399999992</v>
      </c>
      <c r="P11" s="89">
        <v>1995.4467400000001</v>
      </c>
      <c r="Q11" s="89">
        <v>119.11872</v>
      </c>
      <c r="R11" s="89">
        <v>0</v>
      </c>
      <c r="S11" s="89">
        <v>1180.9400599999999</v>
      </c>
      <c r="T11" s="89">
        <v>346.15542000000005</v>
      </c>
      <c r="U11" s="89">
        <v>149.74360000000001</v>
      </c>
      <c r="V11" s="89">
        <v>8722.5827599999993</v>
      </c>
      <c r="W11" s="89">
        <v>0</v>
      </c>
      <c r="X11" s="89">
        <v>1270.4813000000001</v>
      </c>
      <c r="Y11" s="89">
        <v>3605.4651200000003</v>
      </c>
      <c r="Z11" s="89">
        <v>3447.5643600000003</v>
      </c>
      <c r="AA11" s="89">
        <v>22.3155</v>
      </c>
      <c r="AB11" s="89">
        <v>177.18520000000004</v>
      </c>
      <c r="AC11" s="89">
        <v>19.171620000000001</v>
      </c>
      <c r="AD11" s="89">
        <v>941.79537999999991</v>
      </c>
      <c r="AE11" s="89">
        <v>0</v>
      </c>
      <c r="AF11" s="89">
        <v>0</v>
      </c>
      <c r="AG11" s="90">
        <v>0</v>
      </c>
      <c r="AH11" s="91">
        <f>SUM(F11:AG11)</f>
        <v>57267.999839999997</v>
      </c>
      <c r="AI11" s="92"/>
      <c r="AJ11" s="92"/>
      <c r="AK11" s="92"/>
      <c r="AL11" s="93"/>
      <c r="AM11" s="94">
        <f>IF(ISERROR(AH11/AH12),"",IF(AH11/AH12&gt;2,"++",AH11/AH12-1))</f>
        <v>0.17861628798477214</v>
      </c>
      <c r="BB11" s="96" t="s">
        <v>70</v>
      </c>
      <c r="BC11" s="97" t="str">
        <f>VLOOKUP($K$4,$BB$12:$BC$15,2,0)</f>
        <v>4+</v>
      </c>
      <c r="BE11" s="98">
        <v>1</v>
      </c>
      <c r="BF11" s="98">
        <v>2010</v>
      </c>
      <c r="BG11" s="99" t="s">
        <v>71</v>
      </c>
    </row>
    <row r="12" spans="1:59" s="95" customFormat="1" ht="14.4" thickBot="1">
      <c r="A12" s="100"/>
      <c r="B12" s="101"/>
      <c r="C12" s="101"/>
      <c r="D12" s="102" t="str">
        <f>D11</f>
        <v>0102 Pure Bred Breeding</v>
      </c>
      <c r="E12" s="103">
        <f>E11-1</f>
        <v>2022</v>
      </c>
      <c r="F12" s="104">
        <v>504.86720000000003</v>
      </c>
      <c r="G12" s="105">
        <v>466.70040000000006</v>
      </c>
      <c r="H12" s="105">
        <v>2802.6373199999998</v>
      </c>
      <c r="I12" s="105">
        <v>1845.4364599999999</v>
      </c>
      <c r="J12" s="105">
        <v>3858.3735800000004</v>
      </c>
      <c r="K12" s="105">
        <v>1387.9630999999999</v>
      </c>
      <c r="L12" s="105">
        <v>6945.1231599999992</v>
      </c>
      <c r="M12" s="105">
        <v>13.8528</v>
      </c>
      <c r="N12" s="105">
        <v>97.432180000000017</v>
      </c>
      <c r="O12" s="105">
        <v>10176.777500000002</v>
      </c>
      <c r="P12" s="105">
        <v>1589.1589000000001</v>
      </c>
      <c r="Q12" s="105">
        <v>312.05308000000002</v>
      </c>
      <c r="R12" s="105">
        <v>0</v>
      </c>
      <c r="S12" s="105">
        <v>790.49019999999996</v>
      </c>
      <c r="T12" s="105">
        <v>163.88911999999999</v>
      </c>
      <c r="U12" s="105">
        <v>42.588000000000001</v>
      </c>
      <c r="V12" s="105">
        <v>8036.2027400000006</v>
      </c>
      <c r="W12" s="105">
        <v>0</v>
      </c>
      <c r="X12" s="105">
        <v>1784.2302799999998</v>
      </c>
      <c r="Y12" s="105">
        <v>2478.29324</v>
      </c>
      <c r="Z12" s="105">
        <v>4161.5523400000011</v>
      </c>
      <c r="AA12" s="105">
        <v>22.4694</v>
      </c>
      <c r="AB12" s="105">
        <v>83.302599999999998</v>
      </c>
      <c r="AC12" s="105">
        <v>407.82960000000008</v>
      </c>
      <c r="AD12" s="105">
        <v>617.95754000000011</v>
      </c>
      <c r="AE12" s="105">
        <v>0</v>
      </c>
      <c r="AF12" s="105">
        <v>0</v>
      </c>
      <c r="AG12" s="106">
        <v>0</v>
      </c>
      <c r="AH12" s="107">
        <f t="shared" ref="AH12:AH75" si="1">SUM(F12:AG12)</f>
        <v>48589.180740000011</v>
      </c>
      <c r="AI12" s="108"/>
      <c r="AJ12" s="108"/>
      <c r="AK12" s="108"/>
      <c r="AL12" s="109"/>
      <c r="AM12" s="110"/>
      <c r="BB12" s="111" t="s">
        <v>72</v>
      </c>
      <c r="BC12" s="112">
        <v>1</v>
      </c>
      <c r="BE12" s="98">
        <v>2</v>
      </c>
      <c r="BF12" s="98">
        <f>1+BF11</f>
        <v>2011</v>
      </c>
      <c r="BG12" s="99" t="s">
        <v>73</v>
      </c>
    </row>
    <row r="13" spans="1:59" s="95" customFormat="1" ht="13.8">
      <c r="A13" s="113" t="s">
        <v>67</v>
      </c>
      <c r="B13" s="114" t="s">
        <v>74</v>
      </c>
      <c r="C13" s="114"/>
      <c r="D13" s="7" t="s">
        <v>75</v>
      </c>
      <c r="E13" s="115">
        <f>$Q$5</f>
        <v>2023</v>
      </c>
      <c r="F13" s="116">
        <v>177.07850000000002</v>
      </c>
      <c r="G13" s="117">
        <v>13452.086300000004</v>
      </c>
      <c r="H13" s="117">
        <v>2299.4513700000002</v>
      </c>
      <c r="I13" s="117">
        <v>1.0829999999999998E-2</v>
      </c>
      <c r="J13" s="117">
        <v>362.20684000000006</v>
      </c>
      <c r="K13" s="117">
        <v>286.38367</v>
      </c>
      <c r="L13" s="117">
        <v>11676.853460000004</v>
      </c>
      <c r="M13" s="117">
        <v>554.13833999999986</v>
      </c>
      <c r="N13" s="117">
        <v>32696.268869999982</v>
      </c>
      <c r="O13" s="117">
        <v>6535.5975300000009</v>
      </c>
      <c r="P13" s="117">
        <v>24693.760170000005</v>
      </c>
      <c r="Q13" s="117">
        <v>13.2578</v>
      </c>
      <c r="R13" s="117">
        <v>269.09699999999998</v>
      </c>
      <c r="S13" s="117">
        <v>354.35516999999999</v>
      </c>
      <c r="T13" s="117">
        <v>222.89280000000002</v>
      </c>
      <c r="U13" s="117">
        <v>0</v>
      </c>
      <c r="V13" s="117">
        <v>10993.131740000001</v>
      </c>
      <c r="W13" s="117">
        <v>0</v>
      </c>
      <c r="X13" s="117">
        <v>271.96784000000002</v>
      </c>
      <c r="Y13" s="117">
        <v>0</v>
      </c>
      <c r="Z13" s="117">
        <v>120.62298999999999</v>
      </c>
      <c r="AA13" s="117">
        <v>13438.171920000001</v>
      </c>
      <c r="AB13" s="117">
        <v>23936.440429999995</v>
      </c>
      <c r="AC13" s="117">
        <v>14406.091260000001</v>
      </c>
      <c r="AD13" s="117">
        <v>446.37216999999998</v>
      </c>
      <c r="AE13" s="117">
        <v>0</v>
      </c>
      <c r="AF13" s="117">
        <v>0</v>
      </c>
      <c r="AG13" s="118">
        <v>0</v>
      </c>
      <c r="AH13" s="119">
        <f t="shared" si="1"/>
        <v>157206.23699999996</v>
      </c>
      <c r="AI13" s="120"/>
      <c r="AJ13" s="120"/>
      <c r="AK13" s="120"/>
      <c r="AL13" s="121"/>
      <c r="AM13" s="122">
        <f t="shared" ref="AM13:AM77" si="2">IF(ISERROR(AH13/AH14),"",IF(AH13/AH14&gt;2,"++",AH13/AH14-1))</f>
        <v>3.9704152545412486E-2</v>
      </c>
      <c r="BB13" s="111" t="s">
        <v>76</v>
      </c>
      <c r="BC13" s="112" t="s">
        <v>77</v>
      </c>
      <c r="BE13" s="98">
        <v>3</v>
      </c>
      <c r="BF13" s="98">
        <f>1+BF12</f>
        <v>2012</v>
      </c>
      <c r="BG13" s="99" t="s">
        <v>78</v>
      </c>
    </row>
    <row r="14" spans="1:59" s="95" customFormat="1" ht="14.4" thickBot="1">
      <c r="A14" s="100"/>
      <c r="B14" s="101"/>
      <c r="C14" s="101"/>
      <c r="D14" s="7" t="s">
        <v>75</v>
      </c>
      <c r="E14" s="103">
        <f>E13-1</f>
        <v>2022</v>
      </c>
      <c r="F14" s="104">
        <v>21.241</v>
      </c>
      <c r="G14" s="105">
        <v>7669.23981</v>
      </c>
      <c r="H14" s="105">
        <v>1555.7932199999998</v>
      </c>
      <c r="I14" s="105">
        <v>5.6999999999999998E-4</v>
      </c>
      <c r="J14" s="105">
        <v>287.77888000000007</v>
      </c>
      <c r="K14" s="105">
        <v>282.19533000000001</v>
      </c>
      <c r="L14" s="105">
        <v>7221.4695600000032</v>
      </c>
      <c r="M14" s="105">
        <v>582.59018999999978</v>
      </c>
      <c r="N14" s="105">
        <v>26409.434000000005</v>
      </c>
      <c r="O14" s="105">
        <v>18798.185280000002</v>
      </c>
      <c r="P14" s="105">
        <v>19051.940989999996</v>
      </c>
      <c r="Q14" s="105">
        <v>30.832300000000004</v>
      </c>
      <c r="R14" s="105">
        <v>759.25880000000006</v>
      </c>
      <c r="S14" s="105">
        <v>256.78086000000002</v>
      </c>
      <c r="T14" s="105">
        <v>0</v>
      </c>
      <c r="U14" s="105">
        <v>0</v>
      </c>
      <c r="V14" s="105">
        <v>8669.5400599999994</v>
      </c>
      <c r="W14" s="105">
        <v>0</v>
      </c>
      <c r="X14" s="105">
        <v>120.04231</v>
      </c>
      <c r="Y14" s="105">
        <v>0</v>
      </c>
      <c r="Z14" s="105">
        <v>195.05320999999995</v>
      </c>
      <c r="AA14" s="105">
        <v>25734.459470000002</v>
      </c>
      <c r="AB14" s="105">
        <v>23767.01304999999</v>
      </c>
      <c r="AC14" s="105">
        <v>9331.3480999999992</v>
      </c>
      <c r="AD14" s="105">
        <v>458.65875999999997</v>
      </c>
      <c r="AE14" s="105">
        <v>0</v>
      </c>
      <c r="AF14" s="105">
        <v>0</v>
      </c>
      <c r="AG14" s="106">
        <v>0</v>
      </c>
      <c r="AH14" s="107">
        <f t="shared" si="1"/>
        <v>151202.85574999996</v>
      </c>
      <c r="AI14" s="108"/>
      <c r="AJ14" s="108"/>
      <c r="AK14" s="108"/>
      <c r="AL14" s="109"/>
      <c r="AM14" s="110"/>
      <c r="BB14" s="111" t="s">
        <v>79</v>
      </c>
      <c r="BC14" s="112" t="s">
        <v>80</v>
      </c>
      <c r="BE14" s="98">
        <v>4</v>
      </c>
      <c r="BF14" s="98">
        <f>1+BF13</f>
        <v>2013</v>
      </c>
      <c r="BG14" s="99" t="s">
        <v>81</v>
      </c>
    </row>
    <row r="15" spans="1:59" s="95" customFormat="1" ht="14.4" thickBot="1">
      <c r="A15" s="113" t="s">
        <v>82</v>
      </c>
      <c r="B15" s="123" t="s">
        <v>83</v>
      </c>
      <c r="C15" s="123"/>
      <c r="D15" s="124"/>
      <c r="E15" s="115">
        <f>$Q$5</f>
        <v>2023</v>
      </c>
      <c r="F15" s="125">
        <f t="shared" ref="F15:AG16" si="3">F17+F19+F21+F23+F25+F27</f>
        <v>2090.1671999999999</v>
      </c>
      <c r="G15" s="126">
        <f t="shared" si="3"/>
        <v>5503.0632000000005</v>
      </c>
      <c r="H15" s="126">
        <f t="shared" si="3"/>
        <v>4.0000000000000001E-3</v>
      </c>
      <c r="I15" s="126">
        <f t="shared" si="3"/>
        <v>1288.9041999999999</v>
      </c>
      <c r="J15" s="126">
        <f t="shared" si="3"/>
        <v>8805.6472999999987</v>
      </c>
      <c r="K15" s="126">
        <f t="shared" si="3"/>
        <v>14.567299999999998</v>
      </c>
      <c r="L15" s="126">
        <f t="shared" si="3"/>
        <v>170232.88760000002</v>
      </c>
      <c r="M15" s="126">
        <f t="shared" si="3"/>
        <v>209.6377</v>
      </c>
      <c r="N15" s="126">
        <f t="shared" si="3"/>
        <v>3750.9757</v>
      </c>
      <c r="O15" s="126">
        <f t="shared" si="3"/>
        <v>7868.3876</v>
      </c>
      <c r="P15" s="126">
        <f t="shared" si="3"/>
        <v>6227.1928999999991</v>
      </c>
      <c r="Q15" s="126">
        <f t="shared" si="3"/>
        <v>2640.1888999999996</v>
      </c>
      <c r="R15" s="126">
        <f t="shared" si="3"/>
        <v>0</v>
      </c>
      <c r="S15" s="126">
        <f t="shared" si="3"/>
        <v>1.6800000000000002E-2</v>
      </c>
      <c r="T15" s="126">
        <f t="shared" si="3"/>
        <v>38.598300000000002</v>
      </c>
      <c r="U15" s="126">
        <f t="shared" si="3"/>
        <v>4.0967000000000002</v>
      </c>
      <c r="V15" s="126">
        <f t="shared" si="3"/>
        <v>17.610399999999998</v>
      </c>
      <c r="W15" s="126">
        <f t="shared" si="3"/>
        <v>6.8000000000000005E-2</v>
      </c>
      <c r="X15" s="126">
        <f t="shared" si="3"/>
        <v>25204.122099999997</v>
      </c>
      <c r="Y15" s="126">
        <f t="shared" si="3"/>
        <v>8349.6323000000011</v>
      </c>
      <c r="Z15" s="126">
        <f t="shared" si="3"/>
        <v>62101.321299999996</v>
      </c>
      <c r="AA15" s="126">
        <f t="shared" si="3"/>
        <v>1452.6127999999999</v>
      </c>
      <c r="AB15" s="126">
        <f t="shared" si="3"/>
        <v>205.87949999999998</v>
      </c>
      <c r="AC15" s="126">
        <f t="shared" si="3"/>
        <v>18374.279200000001</v>
      </c>
      <c r="AD15" s="126">
        <f t="shared" si="3"/>
        <v>3.9000000000000003E-3</v>
      </c>
      <c r="AE15" s="126">
        <f t="shared" si="3"/>
        <v>47.136600000000001</v>
      </c>
      <c r="AF15" s="126">
        <f t="shared" si="3"/>
        <v>81.374700000000004</v>
      </c>
      <c r="AG15" s="127">
        <f t="shared" si="3"/>
        <v>0</v>
      </c>
      <c r="AH15" s="128">
        <f t="shared" si="1"/>
        <v>324508.37620000006</v>
      </c>
      <c r="AI15" s="129"/>
      <c r="AJ15" s="129"/>
      <c r="AK15" s="129"/>
      <c r="AL15" s="130"/>
      <c r="AM15" s="131">
        <f t="shared" si="2"/>
        <v>0.14612866808623415</v>
      </c>
      <c r="BB15" s="132" t="s">
        <v>2</v>
      </c>
      <c r="BC15" s="133" t="s">
        <v>84</v>
      </c>
      <c r="BE15" s="98">
        <v>5</v>
      </c>
      <c r="BF15" s="98">
        <f>1+BF14</f>
        <v>2014</v>
      </c>
      <c r="BG15" s="99" t="s">
        <v>85</v>
      </c>
    </row>
    <row r="16" spans="1:59" s="95" customFormat="1" ht="14.4" thickBot="1">
      <c r="A16" s="134"/>
      <c r="B16" s="135"/>
      <c r="C16" s="135"/>
      <c r="D16" s="136"/>
      <c r="E16" s="103">
        <f>E15-1</f>
        <v>2022</v>
      </c>
      <c r="F16" s="137">
        <f t="shared" si="3"/>
        <v>1915.7342999999998</v>
      </c>
      <c r="G16" s="138">
        <f t="shared" si="3"/>
        <v>9.502600000000001</v>
      </c>
      <c r="H16" s="138">
        <f t="shared" si="3"/>
        <v>5.3000000000000005E-2</v>
      </c>
      <c r="I16" s="138">
        <f t="shared" si="3"/>
        <v>2476.4467</v>
      </c>
      <c r="J16" s="138">
        <f t="shared" si="3"/>
        <v>16271.851600000002</v>
      </c>
      <c r="K16" s="138">
        <f t="shared" si="3"/>
        <v>12.744200000000003</v>
      </c>
      <c r="L16" s="138">
        <f t="shared" si="3"/>
        <v>167188.3253</v>
      </c>
      <c r="M16" s="138">
        <f t="shared" si="3"/>
        <v>160.72970000000004</v>
      </c>
      <c r="N16" s="138">
        <f t="shared" si="3"/>
        <v>3848.1754000000001</v>
      </c>
      <c r="O16" s="138">
        <f t="shared" si="3"/>
        <v>6392.7350000000006</v>
      </c>
      <c r="P16" s="138">
        <f t="shared" si="3"/>
        <v>5630.8411000000006</v>
      </c>
      <c r="Q16" s="138">
        <f t="shared" si="3"/>
        <v>1224.2484999999999</v>
      </c>
      <c r="R16" s="138">
        <f t="shared" si="3"/>
        <v>0</v>
      </c>
      <c r="S16" s="138">
        <f t="shared" si="3"/>
        <v>15.4878</v>
      </c>
      <c r="T16" s="138">
        <f t="shared" si="3"/>
        <v>30.290699999999998</v>
      </c>
      <c r="U16" s="138">
        <f t="shared" si="3"/>
        <v>3.9287999999999998</v>
      </c>
      <c r="V16" s="138">
        <f t="shared" si="3"/>
        <v>0.66559999999999997</v>
      </c>
      <c r="W16" s="138">
        <f t="shared" si="3"/>
        <v>4.3469000000000007</v>
      </c>
      <c r="X16" s="138">
        <f t="shared" si="3"/>
        <v>25472.953399999999</v>
      </c>
      <c r="Y16" s="138">
        <f t="shared" si="3"/>
        <v>8614.2235999999994</v>
      </c>
      <c r="Z16" s="138">
        <f t="shared" si="3"/>
        <v>26096.380799999999</v>
      </c>
      <c r="AA16" s="138">
        <f t="shared" si="3"/>
        <v>1794.8665999999998</v>
      </c>
      <c r="AB16" s="138">
        <f t="shared" si="3"/>
        <v>144.1352</v>
      </c>
      <c r="AC16" s="138">
        <f t="shared" si="3"/>
        <v>15766.483200000002</v>
      </c>
      <c r="AD16" s="138">
        <f t="shared" si="3"/>
        <v>0</v>
      </c>
      <c r="AE16" s="138">
        <f t="shared" si="3"/>
        <v>0</v>
      </c>
      <c r="AF16" s="138">
        <f t="shared" si="3"/>
        <v>59.183200000000006</v>
      </c>
      <c r="AG16" s="139">
        <f t="shared" si="3"/>
        <v>0</v>
      </c>
      <c r="AH16" s="140">
        <f t="shared" si="1"/>
        <v>283134.33320000005</v>
      </c>
      <c r="AI16" s="141"/>
      <c r="AJ16" s="141"/>
      <c r="AK16" s="141"/>
      <c r="AL16" s="142"/>
      <c r="AM16" s="143"/>
      <c r="BB16" s="96" t="s">
        <v>86</v>
      </c>
      <c r="BC16" s="97">
        <f>VLOOKUP($K$5,$BB$17:$BC$18,2,0)</f>
        <v>2</v>
      </c>
      <c r="BE16" s="98">
        <v>6</v>
      </c>
      <c r="BF16" s="98">
        <f>1+BF15</f>
        <v>2015</v>
      </c>
      <c r="BG16" s="99" t="s">
        <v>87</v>
      </c>
    </row>
    <row r="17" spans="1:60" ht="14.4" hidden="1" outlineLevel="1" thickBot="1">
      <c r="A17" s="144"/>
      <c r="B17" s="145" t="s">
        <v>88</v>
      </c>
      <c r="C17" s="146" t="s">
        <v>89</v>
      </c>
      <c r="D17" s="147" t="s">
        <v>90</v>
      </c>
      <c r="E17" s="148">
        <f>$Q$5</f>
        <v>2023</v>
      </c>
      <c r="F17" s="149">
        <v>214.047</v>
      </c>
      <c r="G17" s="150">
        <v>5493.9539999999997</v>
      </c>
      <c r="H17" s="150">
        <v>0</v>
      </c>
      <c r="I17" s="150">
        <v>0.14799999999999999</v>
      </c>
      <c r="J17" s="150">
        <v>3013.8689999999997</v>
      </c>
      <c r="K17" s="150">
        <v>0.79900000000000004</v>
      </c>
      <c r="L17" s="150">
        <v>18628.769999999997</v>
      </c>
      <c r="M17" s="150">
        <v>5.1359999999999992</v>
      </c>
      <c r="N17" s="150">
        <v>310.99299999999994</v>
      </c>
      <c r="O17" s="150">
        <v>584.50800000000004</v>
      </c>
      <c r="P17" s="150">
        <v>141.14099999999999</v>
      </c>
      <c r="Q17" s="150">
        <v>58.308</v>
      </c>
      <c r="R17" s="150">
        <v>0</v>
      </c>
      <c r="S17" s="150">
        <v>0</v>
      </c>
      <c r="T17" s="150">
        <v>0</v>
      </c>
      <c r="U17" s="150">
        <v>0</v>
      </c>
      <c r="V17" s="150">
        <v>0</v>
      </c>
      <c r="W17" s="150">
        <v>0</v>
      </c>
      <c r="X17" s="150">
        <v>3734.9359999999997</v>
      </c>
      <c r="Y17" s="150">
        <v>3685.5020000000004</v>
      </c>
      <c r="Z17" s="150">
        <v>0.53300000000000003</v>
      </c>
      <c r="AA17" s="150">
        <v>23.154</v>
      </c>
      <c r="AB17" s="150">
        <v>204.44599999999997</v>
      </c>
      <c r="AC17" s="150">
        <v>2795.8830000000003</v>
      </c>
      <c r="AD17" s="150">
        <v>0</v>
      </c>
      <c r="AE17" s="150">
        <v>0</v>
      </c>
      <c r="AF17" s="150">
        <v>4.8000000000000001E-2</v>
      </c>
      <c r="AG17" s="151">
        <v>0</v>
      </c>
      <c r="AH17" s="152">
        <f t="shared" si="1"/>
        <v>38896.17500000001</v>
      </c>
      <c r="AI17" s="153"/>
      <c r="AJ17" s="153"/>
      <c r="AK17" s="153"/>
      <c r="AL17" s="154"/>
      <c r="AM17" s="155">
        <f t="shared" si="2"/>
        <v>0.23421982829837984</v>
      </c>
      <c r="BA17"/>
      <c r="BB17" s="111" t="s">
        <v>91</v>
      </c>
      <c r="BC17" s="112">
        <v>1</v>
      </c>
      <c r="BE17" s="98">
        <v>7</v>
      </c>
      <c r="BF17" s="98">
        <f t="shared" ref="BF17:BF28" si="4">1+BF16</f>
        <v>2016</v>
      </c>
      <c r="BG17" s="99" t="s">
        <v>92</v>
      </c>
    </row>
    <row r="18" spans="1:60" ht="14.4" hidden="1" outlineLevel="1" thickBot="1">
      <c r="A18" s="144"/>
      <c r="B18" s="156"/>
      <c r="C18" s="157"/>
      <c r="D18" s="136" t="s">
        <v>90</v>
      </c>
      <c r="E18" s="158">
        <f>E17-1</f>
        <v>2022</v>
      </c>
      <c r="F18" s="159">
        <v>165.72300000000001</v>
      </c>
      <c r="G18" s="160">
        <v>8.6999999999999994E-2</v>
      </c>
      <c r="H18" s="160">
        <v>0</v>
      </c>
      <c r="I18" s="160">
        <v>5.0000000000000001E-3</v>
      </c>
      <c r="J18" s="160">
        <v>6375.643</v>
      </c>
      <c r="K18" s="160">
        <v>2.508</v>
      </c>
      <c r="L18" s="160">
        <v>13468.078999999998</v>
      </c>
      <c r="M18" s="160">
        <v>0</v>
      </c>
      <c r="N18" s="160">
        <v>447.45799999999997</v>
      </c>
      <c r="O18" s="160">
        <v>192.11500000000001</v>
      </c>
      <c r="P18" s="160">
        <v>171.124</v>
      </c>
      <c r="Q18" s="160">
        <v>145.102</v>
      </c>
      <c r="R18" s="160">
        <v>0</v>
      </c>
      <c r="S18" s="160">
        <v>0</v>
      </c>
      <c r="T18" s="160">
        <v>0</v>
      </c>
      <c r="U18" s="160">
        <v>0</v>
      </c>
      <c r="V18" s="160">
        <v>0</v>
      </c>
      <c r="W18" s="160">
        <v>0.2</v>
      </c>
      <c r="X18" s="160">
        <v>2890.73</v>
      </c>
      <c r="Y18" s="160">
        <v>5032.4649999999992</v>
      </c>
      <c r="Z18" s="160">
        <v>0</v>
      </c>
      <c r="AA18" s="160">
        <v>18.255000000000003</v>
      </c>
      <c r="AB18" s="160">
        <v>120.08</v>
      </c>
      <c r="AC18" s="160">
        <v>2485.2129999999997</v>
      </c>
      <c r="AD18" s="160">
        <v>0</v>
      </c>
      <c r="AE18" s="160">
        <v>0</v>
      </c>
      <c r="AF18" s="160">
        <v>0</v>
      </c>
      <c r="AG18" s="161">
        <v>0</v>
      </c>
      <c r="AH18" s="162">
        <f t="shared" si="1"/>
        <v>31514.787</v>
      </c>
      <c r="AI18" s="163"/>
      <c r="AJ18" s="163"/>
      <c r="AK18" s="163"/>
      <c r="AL18" s="164"/>
      <c r="AM18" s="165"/>
      <c r="BA18"/>
      <c r="BB18" s="132" t="s">
        <v>5</v>
      </c>
      <c r="BC18" s="166">
        <v>2</v>
      </c>
      <c r="BE18" s="98">
        <v>8</v>
      </c>
      <c r="BF18" s="98">
        <f t="shared" si="4"/>
        <v>2017</v>
      </c>
      <c r="BG18" s="99" t="s">
        <v>93</v>
      </c>
    </row>
    <row r="19" spans="1:60" ht="14.4" hidden="1" outlineLevel="1" thickBot="1">
      <c r="A19" s="144"/>
      <c r="B19" s="145" t="s">
        <v>94</v>
      </c>
      <c r="C19" s="146" t="s">
        <v>95</v>
      </c>
      <c r="D19" s="147" t="s">
        <v>96</v>
      </c>
      <c r="E19" s="148">
        <f>$Q$5</f>
        <v>2023</v>
      </c>
      <c r="F19" s="149">
        <v>0</v>
      </c>
      <c r="G19" s="150">
        <v>2.9420000000000002</v>
      </c>
      <c r="H19" s="150">
        <v>0</v>
      </c>
      <c r="I19" s="150">
        <v>327.18099999999998</v>
      </c>
      <c r="J19" s="150">
        <v>60.963000000000001</v>
      </c>
      <c r="K19" s="150">
        <v>0</v>
      </c>
      <c r="L19" s="150">
        <v>1.468</v>
      </c>
      <c r="M19" s="150">
        <v>12.666999999999998</v>
      </c>
      <c r="N19" s="150">
        <v>74.650999999999996</v>
      </c>
      <c r="O19" s="150">
        <v>2302.8389999999999</v>
      </c>
      <c r="P19" s="150">
        <v>418.37099999999998</v>
      </c>
      <c r="Q19" s="150">
        <v>1396.9329999999998</v>
      </c>
      <c r="R19" s="150">
        <v>0</v>
      </c>
      <c r="S19" s="150">
        <v>0</v>
      </c>
      <c r="T19" s="150">
        <v>0</v>
      </c>
      <c r="U19" s="150">
        <v>0</v>
      </c>
      <c r="V19" s="150">
        <v>0</v>
      </c>
      <c r="W19" s="150">
        <v>1.7999999999999999E-2</v>
      </c>
      <c r="X19" s="150">
        <v>334.048</v>
      </c>
      <c r="Y19" s="150">
        <v>90.566999999999993</v>
      </c>
      <c r="Z19" s="150">
        <v>30629.218000000004</v>
      </c>
      <c r="AA19" s="150">
        <v>0</v>
      </c>
      <c r="AB19" s="150">
        <v>0</v>
      </c>
      <c r="AC19" s="150">
        <v>788.82899999999995</v>
      </c>
      <c r="AD19" s="150">
        <v>0</v>
      </c>
      <c r="AE19" s="150">
        <v>0</v>
      </c>
      <c r="AF19" s="150">
        <v>0</v>
      </c>
      <c r="AG19" s="151">
        <v>0</v>
      </c>
      <c r="AH19" s="152">
        <f t="shared" si="1"/>
        <v>36440.695</v>
      </c>
      <c r="AI19" s="153"/>
      <c r="AJ19" s="153"/>
      <c r="AK19" s="153"/>
      <c r="AL19" s="154"/>
      <c r="AM19" s="155" t="str">
        <f t="shared" si="2"/>
        <v>++</v>
      </c>
      <c r="BA19"/>
      <c r="BB19" s="96" t="s">
        <v>97</v>
      </c>
      <c r="BC19" s="97">
        <f>VLOOKUP($K$6,$BB$20:$BC$21,2,0)</f>
        <v>9</v>
      </c>
      <c r="BE19" s="98">
        <v>9</v>
      </c>
      <c r="BF19" s="98">
        <f t="shared" si="4"/>
        <v>2018</v>
      </c>
      <c r="BG19" s="99" t="s">
        <v>98</v>
      </c>
    </row>
    <row r="20" spans="1:60" ht="14.4" hidden="1" outlineLevel="1" thickBot="1">
      <c r="A20" s="144"/>
      <c r="B20" s="156"/>
      <c r="C20" s="157"/>
      <c r="D20" s="136" t="s">
        <v>96</v>
      </c>
      <c r="E20" s="158">
        <f>E19-1</f>
        <v>2022</v>
      </c>
      <c r="F20" s="159">
        <v>0</v>
      </c>
      <c r="G20" s="160">
        <v>7.23</v>
      </c>
      <c r="H20" s="160">
        <v>0</v>
      </c>
      <c r="I20" s="160">
        <v>1126.2489999999998</v>
      </c>
      <c r="J20" s="160">
        <v>839.26400000000001</v>
      </c>
      <c r="K20" s="160">
        <v>0</v>
      </c>
      <c r="L20" s="160">
        <v>135.60900000000001</v>
      </c>
      <c r="M20" s="160">
        <v>8.266</v>
      </c>
      <c r="N20" s="160">
        <v>149.34700000000001</v>
      </c>
      <c r="O20" s="160">
        <v>81.143000000000015</v>
      </c>
      <c r="P20" s="160">
        <v>157.846</v>
      </c>
      <c r="Q20" s="160">
        <v>0.46299999999999997</v>
      </c>
      <c r="R20" s="160">
        <v>0</v>
      </c>
      <c r="S20" s="160">
        <v>0</v>
      </c>
      <c r="T20" s="160">
        <v>0</v>
      </c>
      <c r="U20" s="160">
        <v>0</v>
      </c>
      <c r="V20" s="160">
        <v>0</v>
      </c>
      <c r="W20" s="160">
        <v>0</v>
      </c>
      <c r="X20" s="160">
        <v>255.10899999999998</v>
      </c>
      <c r="Y20" s="160">
        <v>95.271000000000001</v>
      </c>
      <c r="Z20" s="160">
        <v>2085.098</v>
      </c>
      <c r="AA20" s="160">
        <v>0</v>
      </c>
      <c r="AB20" s="160">
        <v>0</v>
      </c>
      <c r="AC20" s="160">
        <v>1352.5929999999998</v>
      </c>
      <c r="AD20" s="160">
        <v>0</v>
      </c>
      <c r="AE20" s="160">
        <v>0</v>
      </c>
      <c r="AF20" s="160">
        <v>1.4999999999999999E-2</v>
      </c>
      <c r="AG20" s="161">
        <v>0</v>
      </c>
      <c r="AH20" s="162">
        <f t="shared" si="1"/>
        <v>6293.5030000000006</v>
      </c>
      <c r="AI20" s="163"/>
      <c r="AJ20" s="163"/>
      <c r="AK20" s="163"/>
      <c r="AL20" s="164"/>
      <c r="AM20" s="165"/>
      <c r="BA20"/>
      <c r="BB20" s="111" t="s">
        <v>99</v>
      </c>
      <c r="BC20" s="112">
        <v>8</v>
      </c>
      <c r="BE20" s="98">
        <v>10</v>
      </c>
      <c r="BF20" s="98">
        <f t="shared" si="4"/>
        <v>2019</v>
      </c>
      <c r="BG20" s="99" t="s">
        <v>100</v>
      </c>
    </row>
    <row r="21" spans="1:60" ht="14.4" hidden="1" outlineLevel="1" thickBot="1">
      <c r="A21" s="144"/>
      <c r="B21" s="145" t="s">
        <v>101</v>
      </c>
      <c r="C21" s="146" t="s">
        <v>102</v>
      </c>
      <c r="D21" s="147" t="s">
        <v>103</v>
      </c>
      <c r="E21" s="148">
        <f>$Q$5</f>
        <v>2023</v>
      </c>
      <c r="F21" s="149">
        <v>1314.2079999999999</v>
      </c>
      <c r="G21" s="150">
        <v>0</v>
      </c>
      <c r="H21" s="150">
        <v>4.0000000000000001E-3</v>
      </c>
      <c r="I21" s="150">
        <v>17.517000000000003</v>
      </c>
      <c r="J21" s="150">
        <v>3311.645</v>
      </c>
      <c r="K21" s="150">
        <v>0</v>
      </c>
      <c r="L21" s="150">
        <v>43.755999999999993</v>
      </c>
      <c r="M21" s="150">
        <v>0</v>
      </c>
      <c r="N21" s="150">
        <v>608.774</v>
      </c>
      <c r="O21" s="150">
        <v>52.32500000000001</v>
      </c>
      <c r="P21" s="150">
        <v>5125.9780000000001</v>
      </c>
      <c r="Q21" s="150">
        <v>52.326000000000008</v>
      </c>
      <c r="R21" s="150">
        <v>0</v>
      </c>
      <c r="S21" s="150">
        <v>0</v>
      </c>
      <c r="T21" s="150">
        <v>0</v>
      </c>
      <c r="U21" s="150">
        <v>0</v>
      </c>
      <c r="V21" s="150">
        <v>0</v>
      </c>
      <c r="W21" s="150">
        <v>0</v>
      </c>
      <c r="X21" s="150">
        <v>7161.9919999999993</v>
      </c>
      <c r="Y21" s="150">
        <v>2466.6170000000002</v>
      </c>
      <c r="Z21" s="150">
        <v>3533.8460000000005</v>
      </c>
      <c r="AA21" s="150">
        <v>0.05</v>
      </c>
      <c r="AB21" s="150">
        <v>0</v>
      </c>
      <c r="AC21" s="150">
        <v>10680.269999999999</v>
      </c>
      <c r="AD21" s="150">
        <v>0</v>
      </c>
      <c r="AE21" s="150">
        <v>0</v>
      </c>
      <c r="AF21" s="150">
        <v>0</v>
      </c>
      <c r="AG21" s="151">
        <v>0</v>
      </c>
      <c r="AH21" s="152">
        <f t="shared" si="1"/>
        <v>34369.307999999997</v>
      </c>
      <c r="AI21" s="153"/>
      <c r="AJ21" s="153"/>
      <c r="AK21" s="153"/>
      <c r="AL21" s="154"/>
      <c r="AM21" s="155">
        <f t="shared" si="2"/>
        <v>6.0208336829386866E-2</v>
      </c>
      <c r="BA21"/>
      <c r="BB21" s="132" t="s">
        <v>8</v>
      </c>
      <c r="BC21" s="166">
        <v>9</v>
      </c>
      <c r="BE21" s="98">
        <v>11</v>
      </c>
      <c r="BF21" s="98">
        <f t="shared" si="4"/>
        <v>2020</v>
      </c>
      <c r="BG21" s="99" t="s">
        <v>104</v>
      </c>
    </row>
    <row r="22" spans="1:60" ht="14.4" hidden="1" outlineLevel="1" thickBot="1">
      <c r="A22" s="144"/>
      <c r="B22" s="156"/>
      <c r="C22" s="157"/>
      <c r="D22" s="136" t="s">
        <v>103</v>
      </c>
      <c r="E22" s="158">
        <f>E21-1</f>
        <v>2022</v>
      </c>
      <c r="F22" s="159">
        <v>1098.8799999999999</v>
      </c>
      <c r="G22" s="160">
        <v>0</v>
      </c>
      <c r="H22" s="160">
        <v>1.4999999999999999E-2</v>
      </c>
      <c r="I22" s="160">
        <v>119.886</v>
      </c>
      <c r="J22" s="160">
        <v>4350.6449999999995</v>
      </c>
      <c r="K22" s="160">
        <v>0</v>
      </c>
      <c r="L22" s="160">
        <v>54.987000000000009</v>
      </c>
      <c r="M22" s="160">
        <v>0</v>
      </c>
      <c r="N22" s="160">
        <v>628.23099999999999</v>
      </c>
      <c r="O22" s="160">
        <v>50.449999999999996</v>
      </c>
      <c r="P22" s="160">
        <v>4899.57</v>
      </c>
      <c r="Q22" s="160">
        <v>73.995999999999995</v>
      </c>
      <c r="R22" s="160">
        <v>0</v>
      </c>
      <c r="S22" s="160">
        <v>8.0150000000000006</v>
      </c>
      <c r="T22" s="160">
        <v>2E-3</v>
      </c>
      <c r="U22" s="160">
        <v>0</v>
      </c>
      <c r="V22" s="160">
        <v>0</v>
      </c>
      <c r="W22" s="160">
        <v>0</v>
      </c>
      <c r="X22" s="160">
        <v>7148.8639999999996</v>
      </c>
      <c r="Y22" s="160">
        <v>2092.4749999999999</v>
      </c>
      <c r="Z22" s="160">
        <v>2641.3959999999997</v>
      </c>
      <c r="AA22" s="160">
        <v>0</v>
      </c>
      <c r="AB22" s="160">
        <v>0</v>
      </c>
      <c r="AC22" s="160">
        <v>9250.0920000000024</v>
      </c>
      <c r="AD22" s="160">
        <v>0</v>
      </c>
      <c r="AE22" s="160">
        <v>0</v>
      </c>
      <c r="AF22" s="160">
        <v>0</v>
      </c>
      <c r="AG22" s="161">
        <v>0</v>
      </c>
      <c r="AH22" s="162">
        <f t="shared" si="1"/>
        <v>32417.504000000001</v>
      </c>
      <c r="AI22" s="163"/>
      <c r="AJ22" s="163"/>
      <c r="AK22" s="163"/>
      <c r="AL22" s="164"/>
      <c r="AM22" s="165"/>
      <c r="BA22"/>
      <c r="BC22" s="167"/>
      <c r="BE22" s="98">
        <v>12</v>
      </c>
      <c r="BF22" s="98">
        <f t="shared" si="4"/>
        <v>2021</v>
      </c>
      <c r="BG22" s="99" t="s">
        <v>105</v>
      </c>
    </row>
    <row r="23" spans="1:60" ht="14.4" hidden="1" outlineLevel="1" thickBot="1">
      <c r="A23" s="144"/>
      <c r="B23" s="145" t="s">
        <v>106</v>
      </c>
      <c r="C23" s="146" t="s">
        <v>107</v>
      </c>
      <c r="D23" s="147" t="s">
        <v>108</v>
      </c>
      <c r="E23" s="148">
        <f>$Q$5</f>
        <v>2023</v>
      </c>
      <c r="F23" s="149">
        <v>72.153000000000006</v>
      </c>
      <c r="G23" s="150">
        <v>0</v>
      </c>
      <c r="H23" s="150">
        <v>0</v>
      </c>
      <c r="I23" s="150">
        <v>94.153000000000006</v>
      </c>
      <c r="J23" s="150">
        <v>1457.4209999999998</v>
      </c>
      <c r="K23" s="150">
        <v>0</v>
      </c>
      <c r="L23" s="150">
        <v>1910.5359999999998</v>
      </c>
      <c r="M23" s="150">
        <v>0</v>
      </c>
      <c r="N23" s="150">
        <v>138.524</v>
      </c>
      <c r="O23" s="150">
        <v>33.840000000000003</v>
      </c>
      <c r="P23" s="150">
        <v>0.78800000000000003</v>
      </c>
      <c r="Q23" s="150">
        <v>50.495999999999988</v>
      </c>
      <c r="R23" s="150">
        <v>0</v>
      </c>
      <c r="S23" s="150">
        <v>0</v>
      </c>
      <c r="T23" s="150">
        <v>0</v>
      </c>
      <c r="U23" s="150">
        <v>0.312</v>
      </c>
      <c r="V23" s="150">
        <v>0</v>
      </c>
      <c r="W23" s="150">
        <v>0</v>
      </c>
      <c r="X23" s="150">
        <v>325.99799999999999</v>
      </c>
      <c r="Y23" s="150">
        <v>414.43799999999993</v>
      </c>
      <c r="Z23" s="150">
        <v>55.832000000000001</v>
      </c>
      <c r="AA23" s="150">
        <v>0</v>
      </c>
      <c r="AB23" s="150">
        <v>0</v>
      </c>
      <c r="AC23" s="150">
        <v>335.64200000000011</v>
      </c>
      <c r="AD23" s="150">
        <v>0</v>
      </c>
      <c r="AE23" s="150">
        <v>46.484000000000002</v>
      </c>
      <c r="AF23" s="150">
        <v>0</v>
      </c>
      <c r="AG23" s="151">
        <v>0</v>
      </c>
      <c r="AH23" s="152">
        <f t="shared" si="1"/>
        <v>4936.6170000000002</v>
      </c>
      <c r="AI23" s="153"/>
      <c r="AJ23" s="153"/>
      <c r="AK23" s="153"/>
      <c r="AL23" s="154"/>
      <c r="AM23" s="155">
        <f t="shared" si="2"/>
        <v>-0.26163475410993386</v>
      </c>
      <c r="BA23"/>
      <c r="BC23" s="167"/>
      <c r="BF23" s="98">
        <f t="shared" si="4"/>
        <v>2022</v>
      </c>
    </row>
    <row r="24" spans="1:60" ht="14.4" hidden="1" outlineLevel="1" thickBot="1">
      <c r="A24" s="144"/>
      <c r="B24" s="156"/>
      <c r="C24" s="157"/>
      <c r="D24" s="136" t="s">
        <v>108</v>
      </c>
      <c r="E24" s="158">
        <f>E23-1</f>
        <v>2022</v>
      </c>
      <c r="F24" s="159">
        <v>67.658000000000001</v>
      </c>
      <c r="G24" s="160">
        <v>0</v>
      </c>
      <c r="H24" s="160">
        <v>0</v>
      </c>
      <c r="I24" s="160">
        <v>190.44</v>
      </c>
      <c r="J24" s="160">
        <v>3301.6639999999998</v>
      </c>
      <c r="K24" s="160">
        <v>0</v>
      </c>
      <c r="L24" s="160">
        <v>1802.7150000000001</v>
      </c>
      <c r="M24" s="160">
        <v>0</v>
      </c>
      <c r="N24" s="160">
        <v>204.97000000000003</v>
      </c>
      <c r="O24" s="160">
        <v>22.184000000000001</v>
      </c>
      <c r="P24" s="160">
        <v>10.827000000000002</v>
      </c>
      <c r="Q24" s="160">
        <v>159.25700000000001</v>
      </c>
      <c r="R24" s="160">
        <v>0</v>
      </c>
      <c r="S24" s="160">
        <v>7.3739999999999997</v>
      </c>
      <c r="T24" s="160">
        <v>0</v>
      </c>
      <c r="U24" s="160">
        <v>2.5000000000000001E-2</v>
      </c>
      <c r="V24" s="160">
        <v>0</v>
      </c>
      <c r="W24" s="160">
        <v>0</v>
      </c>
      <c r="X24" s="160">
        <v>557.64399999999989</v>
      </c>
      <c r="Y24" s="160">
        <v>297.30699999999996</v>
      </c>
      <c r="Z24" s="160">
        <v>32.365000000000002</v>
      </c>
      <c r="AA24" s="160">
        <v>0</v>
      </c>
      <c r="AB24" s="160">
        <v>0</v>
      </c>
      <c r="AC24" s="160">
        <v>31.249999999999996</v>
      </c>
      <c r="AD24" s="160">
        <v>0</v>
      </c>
      <c r="AE24" s="160">
        <v>0</v>
      </c>
      <c r="AF24" s="160">
        <v>0.19400000000000001</v>
      </c>
      <c r="AG24" s="161">
        <v>0</v>
      </c>
      <c r="AH24" s="162">
        <f t="shared" si="1"/>
        <v>6685.8739999999998</v>
      </c>
      <c r="AI24" s="163"/>
      <c r="AJ24" s="163"/>
      <c r="AK24" s="163"/>
      <c r="AL24" s="164"/>
      <c r="AM24" s="165"/>
      <c r="BA24"/>
      <c r="BC24" s="167"/>
      <c r="BF24" s="98">
        <f t="shared" si="4"/>
        <v>2023</v>
      </c>
    </row>
    <row r="25" spans="1:60" ht="14.4" hidden="1" outlineLevel="1" thickBot="1">
      <c r="A25" s="144"/>
      <c r="B25" s="145" t="s">
        <v>109</v>
      </c>
      <c r="C25" s="146" t="s">
        <v>110</v>
      </c>
      <c r="D25" s="147" t="s">
        <v>111</v>
      </c>
      <c r="E25" s="148">
        <f>$Q$5</f>
        <v>2023</v>
      </c>
      <c r="F25" s="149">
        <v>229.66300000000001</v>
      </c>
      <c r="G25" s="150">
        <v>0.377</v>
      </c>
      <c r="H25" s="150">
        <v>0</v>
      </c>
      <c r="I25" s="150">
        <v>52.245999999999995</v>
      </c>
      <c r="J25" s="150">
        <v>140.53800000000001</v>
      </c>
      <c r="K25" s="150">
        <v>0</v>
      </c>
      <c r="L25" s="150">
        <v>2415.8409999999999</v>
      </c>
      <c r="M25" s="150">
        <v>136.10499999999999</v>
      </c>
      <c r="N25" s="150">
        <v>477.62399999999997</v>
      </c>
      <c r="O25" s="150">
        <v>741.95800000000008</v>
      </c>
      <c r="P25" s="150">
        <v>308.45800000000003</v>
      </c>
      <c r="Q25" s="150">
        <v>150.89300000000003</v>
      </c>
      <c r="R25" s="150">
        <v>0</v>
      </c>
      <c r="S25" s="150">
        <v>9.0000000000000011E-3</v>
      </c>
      <c r="T25" s="150">
        <v>0</v>
      </c>
      <c r="U25" s="150">
        <v>0.18500000000000003</v>
      </c>
      <c r="V25" s="150">
        <v>0.16700000000000001</v>
      </c>
      <c r="W25" s="150">
        <v>0.05</v>
      </c>
      <c r="X25" s="150">
        <v>2727.1389999999997</v>
      </c>
      <c r="Y25" s="150">
        <v>588.404</v>
      </c>
      <c r="Z25" s="150">
        <v>2368.52</v>
      </c>
      <c r="AA25" s="150">
        <v>5.1000000000000004E-2</v>
      </c>
      <c r="AB25" s="150">
        <v>1.024</v>
      </c>
      <c r="AC25" s="150">
        <v>2953.2200000000003</v>
      </c>
      <c r="AD25" s="150">
        <v>0</v>
      </c>
      <c r="AE25" s="150">
        <v>0.65</v>
      </c>
      <c r="AF25" s="150">
        <v>0</v>
      </c>
      <c r="AG25" s="151">
        <v>0</v>
      </c>
      <c r="AH25" s="152">
        <f t="shared" si="1"/>
        <v>13293.122000000001</v>
      </c>
      <c r="AI25" s="153"/>
      <c r="AJ25" s="153"/>
      <c r="AK25" s="153"/>
      <c r="AL25" s="154"/>
      <c r="AM25" s="155">
        <f t="shared" si="2"/>
        <v>-0.33650230063332431</v>
      </c>
      <c r="BA25"/>
      <c r="BC25" s="167"/>
      <c r="BF25" s="98">
        <f t="shared" si="4"/>
        <v>2024</v>
      </c>
      <c r="BH25" s="168"/>
    </row>
    <row r="26" spans="1:60" ht="14.4" hidden="1" outlineLevel="1" thickBot="1">
      <c r="A26" s="144"/>
      <c r="B26" s="156"/>
      <c r="C26" s="157"/>
      <c r="D26" s="136" t="s">
        <v>111</v>
      </c>
      <c r="E26" s="158">
        <f>E25-1</f>
        <v>2022</v>
      </c>
      <c r="F26" s="159">
        <v>246.31699999999995</v>
      </c>
      <c r="G26" s="160">
        <v>0.18099999999999999</v>
      </c>
      <c r="H26" s="160">
        <v>1.2E-2</v>
      </c>
      <c r="I26" s="160">
        <v>68.274000000000001</v>
      </c>
      <c r="J26" s="160">
        <v>229.48500000000004</v>
      </c>
      <c r="K26" s="160">
        <v>0</v>
      </c>
      <c r="L26" s="160">
        <v>10049.268</v>
      </c>
      <c r="M26" s="160">
        <v>103.01300000000002</v>
      </c>
      <c r="N26" s="160">
        <v>446.24099999999999</v>
      </c>
      <c r="O26" s="160">
        <v>745.23500000000001</v>
      </c>
      <c r="P26" s="160">
        <v>226.58600000000004</v>
      </c>
      <c r="Q26" s="160">
        <v>182.94400000000002</v>
      </c>
      <c r="R26" s="160">
        <v>0</v>
      </c>
      <c r="S26" s="160">
        <v>0</v>
      </c>
      <c r="T26" s="160">
        <v>0</v>
      </c>
      <c r="U26" s="160">
        <v>0.21699999999999997</v>
      </c>
      <c r="V26" s="160">
        <v>0.156</v>
      </c>
      <c r="W26" s="160">
        <v>0.1</v>
      </c>
      <c r="X26" s="160">
        <v>3099.8139999999994</v>
      </c>
      <c r="Y26" s="160">
        <v>285.82800000000003</v>
      </c>
      <c r="Z26" s="160">
        <v>1810.1750000000002</v>
      </c>
      <c r="AA26" s="160">
        <v>0.45800000000000002</v>
      </c>
      <c r="AB26" s="160">
        <v>0.65000000000000013</v>
      </c>
      <c r="AC26" s="160">
        <v>2539.9499999999998</v>
      </c>
      <c r="AD26" s="160">
        <v>0</v>
      </c>
      <c r="AE26" s="160">
        <v>0</v>
      </c>
      <c r="AF26" s="160">
        <v>1.4E-2</v>
      </c>
      <c r="AG26" s="161">
        <v>0</v>
      </c>
      <c r="AH26" s="162">
        <f t="shared" si="1"/>
        <v>20034.918000000001</v>
      </c>
      <c r="AI26" s="163"/>
      <c r="AJ26" s="163"/>
      <c r="AK26" s="163"/>
      <c r="AL26" s="164"/>
      <c r="AM26" s="165"/>
      <c r="BA26"/>
      <c r="BC26" s="167"/>
      <c r="BF26" s="98">
        <f t="shared" si="4"/>
        <v>2025</v>
      </c>
    </row>
    <row r="27" spans="1:60" ht="14.4" hidden="1" outlineLevel="1" thickBot="1">
      <c r="A27" s="144"/>
      <c r="B27" s="145" t="s">
        <v>112</v>
      </c>
      <c r="C27" s="146" t="s">
        <v>113</v>
      </c>
      <c r="D27" s="147" t="s">
        <v>114</v>
      </c>
      <c r="E27" s="148">
        <f>$Q$5</f>
        <v>2023</v>
      </c>
      <c r="F27" s="149">
        <v>260.09620000000001</v>
      </c>
      <c r="G27" s="150">
        <v>5.7902000000000005</v>
      </c>
      <c r="H27" s="150">
        <v>0</v>
      </c>
      <c r="I27" s="150">
        <v>797.65920000000006</v>
      </c>
      <c r="J27" s="150">
        <v>821.21129999999982</v>
      </c>
      <c r="K27" s="150">
        <v>13.768299999999998</v>
      </c>
      <c r="L27" s="150">
        <v>147232.5166</v>
      </c>
      <c r="M27" s="150">
        <v>55.729700000000008</v>
      </c>
      <c r="N27" s="150">
        <v>2140.4097000000002</v>
      </c>
      <c r="O27" s="150">
        <v>4152.9176000000007</v>
      </c>
      <c r="P27" s="150">
        <v>232.45690000000002</v>
      </c>
      <c r="Q27" s="150">
        <v>931.23289999999986</v>
      </c>
      <c r="R27" s="150">
        <v>0</v>
      </c>
      <c r="S27" s="150">
        <v>7.8000000000000005E-3</v>
      </c>
      <c r="T27" s="150">
        <v>38.598300000000002</v>
      </c>
      <c r="U27" s="150">
        <v>3.5996999999999999</v>
      </c>
      <c r="V27" s="150">
        <v>17.443399999999997</v>
      </c>
      <c r="W27" s="150">
        <v>0</v>
      </c>
      <c r="X27" s="150">
        <v>10920.009099999999</v>
      </c>
      <c r="Y27" s="150">
        <v>1104.1043</v>
      </c>
      <c r="Z27" s="150">
        <v>25513.372299999999</v>
      </c>
      <c r="AA27" s="150">
        <v>1429.3577999999998</v>
      </c>
      <c r="AB27" s="150">
        <v>0.40950000000000003</v>
      </c>
      <c r="AC27" s="150">
        <v>820.43520000000001</v>
      </c>
      <c r="AD27" s="150">
        <v>3.9000000000000003E-3</v>
      </c>
      <c r="AE27" s="150">
        <v>2.6000000000000003E-3</v>
      </c>
      <c r="AF27" s="150">
        <v>81.326700000000002</v>
      </c>
      <c r="AG27" s="151">
        <v>0</v>
      </c>
      <c r="AH27" s="152">
        <f t="shared" si="1"/>
        <v>196572.45919999998</v>
      </c>
      <c r="AI27" s="153"/>
      <c r="AJ27" s="153"/>
      <c r="AK27" s="153"/>
      <c r="AL27" s="154"/>
      <c r="AM27" s="155">
        <f t="shared" si="2"/>
        <v>5.5775485530983326E-2</v>
      </c>
      <c r="BA27"/>
      <c r="BC27" s="167"/>
      <c r="BF27" s="98">
        <f t="shared" si="4"/>
        <v>2026</v>
      </c>
    </row>
    <row r="28" spans="1:60" ht="14.4" hidden="1" outlineLevel="1" thickBot="1">
      <c r="A28" s="169"/>
      <c r="B28" s="156"/>
      <c r="C28" s="157"/>
      <c r="D28" s="136" t="s">
        <v>114</v>
      </c>
      <c r="E28" s="158">
        <f>E27-1</f>
        <v>2022</v>
      </c>
      <c r="F28" s="170">
        <v>337.15630000000004</v>
      </c>
      <c r="G28" s="171">
        <v>2.0046000000000004</v>
      </c>
      <c r="H28" s="171">
        <v>2.6000000000000002E-2</v>
      </c>
      <c r="I28" s="171">
        <v>971.59270000000004</v>
      </c>
      <c r="J28" s="171">
        <v>1175.1505999999999</v>
      </c>
      <c r="K28" s="171">
        <v>10.236200000000002</v>
      </c>
      <c r="L28" s="171">
        <v>141677.6673</v>
      </c>
      <c r="M28" s="171">
        <v>49.450700000000005</v>
      </c>
      <c r="N28" s="171">
        <v>1971.9283999999998</v>
      </c>
      <c r="O28" s="171">
        <v>5301.6080000000002</v>
      </c>
      <c r="P28" s="171">
        <v>164.88810000000001</v>
      </c>
      <c r="Q28" s="171">
        <v>662.48649999999998</v>
      </c>
      <c r="R28" s="171">
        <v>0</v>
      </c>
      <c r="S28" s="171">
        <v>9.8799999999999999E-2</v>
      </c>
      <c r="T28" s="171">
        <v>30.288699999999999</v>
      </c>
      <c r="U28" s="171">
        <v>3.6867999999999999</v>
      </c>
      <c r="V28" s="171">
        <v>0.50959999999999994</v>
      </c>
      <c r="W28" s="171">
        <v>4.0469000000000008</v>
      </c>
      <c r="X28" s="171">
        <v>11520.7924</v>
      </c>
      <c r="Y28" s="171">
        <v>810.87760000000003</v>
      </c>
      <c r="Z28" s="171">
        <v>19527.346799999999</v>
      </c>
      <c r="AA28" s="171">
        <v>1776.1535999999999</v>
      </c>
      <c r="AB28" s="171">
        <v>23.405200000000001</v>
      </c>
      <c r="AC28" s="171">
        <v>107.38520000000003</v>
      </c>
      <c r="AD28" s="171">
        <v>0</v>
      </c>
      <c r="AE28" s="171">
        <v>0</v>
      </c>
      <c r="AF28" s="171">
        <v>58.960200000000007</v>
      </c>
      <c r="AG28" s="172">
        <v>0</v>
      </c>
      <c r="AH28" s="162">
        <f t="shared" si="1"/>
        <v>186187.74719999998</v>
      </c>
      <c r="AI28" s="163"/>
      <c r="AJ28" s="163"/>
      <c r="AK28" s="163"/>
      <c r="AL28" s="164"/>
      <c r="AM28" s="165"/>
      <c r="BA28"/>
      <c r="BC28" s="167"/>
      <c r="BF28" s="98">
        <f t="shared" si="4"/>
        <v>2027</v>
      </c>
    </row>
    <row r="29" spans="1:60" s="95" customFormat="1" ht="13.8" collapsed="1">
      <c r="A29" s="173" t="s">
        <v>115</v>
      </c>
      <c r="B29" s="123" t="s">
        <v>116</v>
      </c>
      <c r="C29" s="123"/>
      <c r="D29" s="124"/>
      <c r="E29" s="174">
        <f>$Q$5</f>
        <v>2023</v>
      </c>
      <c r="F29" s="125">
        <f t="shared" ref="F29:AG30" si="5">F31+F33+F35+F37+F39+F41+F43+F45</f>
        <v>3970.4767000000002</v>
      </c>
      <c r="G29" s="126">
        <f t="shared" si="5"/>
        <v>13.2423</v>
      </c>
      <c r="H29" s="126">
        <f t="shared" si="5"/>
        <v>0</v>
      </c>
      <c r="I29" s="126">
        <f t="shared" si="5"/>
        <v>4889.8413</v>
      </c>
      <c r="J29" s="126">
        <f t="shared" si="5"/>
        <v>6632.0182999999997</v>
      </c>
      <c r="K29" s="126">
        <f t="shared" si="5"/>
        <v>5.7043999999999997</v>
      </c>
      <c r="L29" s="126">
        <f t="shared" si="5"/>
        <v>97301.788000000015</v>
      </c>
      <c r="M29" s="126">
        <f t="shared" si="5"/>
        <v>118.4171</v>
      </c>
      <c r="N29" s="126">
        <f t="shared" si="5"/>
        <v>15434.757699999998</v>
      </c>
      <c r="O29" s="126">
        <f t="shared" si="5"/>
        <v>3043.9933999999998</v>
      </c>
      <c r="P29" s="126">
        <f t="shared" si="5"/>
        <v>1437.6359000000004</v>
      </c>
      <c r="Q29" s="126">
        <f t="shared" si="5"/>
        <v>6956.8363999999992</v>
      </c>
      <c r="R29" s="126">
        <f t="shared" si="5"/>
        <v>4.6800000000000001E-2</v>
      </c>
      <c r="S29" s="126">
        <f t="shared" si="5"/>
        <v>202.2038</v>
      </c>
      <c r="T29" s="126">
        <f t="shared" si="5"/>
        <v>2575.7368000000001</v>
      </c>
      <c r="U29" s="126">
        <f t="shared" si="5"/>
        <v>0.58760000000000012</v>
      </c>
      <c r="V29" s="126">
        <f t="shared" si="5"/>
        <v>677.41460000000006</v>
      </c>
      <c r="W29" s="126">
        <f t="shared" si="5"/>
        <v>0.51740000000000008</v>
      </c>
      <c r="X29" s="126">
        <f t="shared" si="5"/>
        <v>19761.830699999999</v>
      </c>
      <c r="Y29" s="126">
        <f t="shared" si="5"/>
        <v>2915.5519000000004</v>
      </c>
      <c r="Z29" s="126">
        <f t="shared" si="5"/>
        <v>21315.665000000001</v>
      </c>
      <c r="AA29" s="126">
        <f t="shared" si="5"/>
        <v>535.78060000000005</v>
      </c>
      <c r="AB29" s="126">
        <f t="shared" si="5"/>
        <v>285.53210000000001</v>
      </c>
      <c r="AC29" s="126">
        <f t="shared" si="5"/>
        <v>775.15370000000007</v>
      </c>
      <c r="AD29" s="126">
        <f t="shared" si="5"/>
        <v>9.1000000000000004E-3</v>
      </c>
      <c r="AE29" s="126">
        <f t="shared" si="5"/>
        <v>3.0482</v>
      </c>
      <c r="AF29" s="126">
        <f t="shared" si="5"/>
        <v>85.295299999999997</v>
      </c>
      <c r="AG29" s="127">
        <f t="shared" si="5"/>
        <v>0</v>
      </c>
      <c r="AH29" s="128">
        <f t="shared" si="1"/>
        <v>188939.0851</v>
      </c>
      <c r="AI29" s="129"/>
      <c r="AJ29" s="129"/>
      <c r="AK29" s="129"/>
      <c r="AL29" s="130"/>
      <c r="AM29" s="131">
        <f t="shared" si="2"/>
        <v>-0.14534562395303829</v>
      </c>
      <c r="BB29" s="99"/>
      <c r="BC29" s="99"/>
      <c r="BF29" s="98"/>
    </row>
    <row r="30" spans="1:60" s="95" customFormat="1" ht="14.4" thickBot="1">
      <c r="A30" s="175"/>
      <c r="B30" s="135"/>
      <c r="C30" s="135"/>
      <c r="D30" s="136"/>
      <c r="E30" s="176">
        <f>E29-1</f>
        <v>2022</v>
      </c>
      <c r="F30" s="137">
        <f t="shared" si="5"/>
        <v>4453.6707999999999</v>
      </c>
      <c r="G30" s="138">
        <f t="shared" si="5"/>
        <v>30.386200000000002</v>
      </c>
      <c r="H30" s="138">
        <f t="shared" si="5"/>
        <v>0</v>
      </c>
      <c r="I30" s="138">
        <f t="shared" si="5"/>
        <v>6285.9967999999999</v>
      </c>
      <c r="J30" s="138">
        <f t="shared" si="5"/>
        <v>10086.808300000001</v>
      </c>
      <c r="K30" s="138">
        <f t="shared" si="5"/>
        <v>13.3407</v>
      </c>
      <c r="L30" s="138">
        <f t="shared" si="5"/>
        <v>102652.01400000001</v>
      </c>
      <c r="M30" s="138">
        <f t="shared" si="5"/>
        <v>146.0367</v>
      </c>
      <c r="N30" s="138">
        <f t="shared" si="5"/>
        <v>19778.990900000001</v>
      </c>
      <c r="O30" s="138">
        <f t="shared" si="5"/>
        <v>4018.6879999999996</v>
      </c>
      <c r="P30" s="138">
        <f t="shared" si="5"/>
        <v>1140.1953999999998</v>
      </c>
      <c r="Q30" s="138">
        <f t="shared" si="5"/>
        <v>8042.4152000000004</v>
      </c>
      <c r="R30" s="138">
        <f t="shared" si="5"/>
        <v>4.6800000000000001E-2</v>
      </c>
      <c r="S30" s="138">
        <f t="shared" si="5"/>
        <v>522.78880000000004</v>
      </c>
      <c r="T30" s="138">
        <f t="shared" si="5"/>
        <v>1236.4482000000003</v>
      </c>
      <c r="U30" s="138">
        <f t="shared" si="5"/>
        <v>0.70220000000000005</v>
      </c>
      <c r="V30" s="138">
        <f t="shared" si="5"/>
        <v>2475.4958999999999</v>
      </c>
      <c r="W30" s="138">
        <f t="shared" si="5"/>
        <v>0.77559999999999996</v>
      </c>
      <c r="X30" s="138">
        <f t="shared" si="5"/>
        <v>28719.714600000007</v>
      </c>
      <c r="Y30" s="138">
        <f t="shared" si="5"/>
        <v>1549.2174</v>
      </c>
      <c r="Z30" s="138">
        <f t="shared" si="5"/>
        <v>27943.0844</v>
      </c>
      <c r="AA30" s="138">
        <f t="shared" si="5"/>
        <v>951.97859999999991</v>
      </c>
      <c r="AB30" s="138">
        <f t="shared" si="5"/>
        <v>180.63050000000001</v>
      </c>
      <c r="AC30" s="138">
        <f t="shared" si="5"/>
        <v>661.48030000000006</v>
      </c>
      <c r="AD30" s="138">
        <f t="shared" si="5"/>
        <v>0</v>
      </c>
      <c r="AE30" s="138">
        <f t="shared" si="5"/>
        <v>0</v>
      </c>
      <c r="AF30" s="138">
        <f t="shared" si="5"/>
        <v>179.8451</v>
      </c>
      <c r="AG30" s="139">
        <f t="shared" si="5"/>
        <v>0</v>
      </c>
      <c r="AH30" s="140">
        <f t="shared" si="1"/>
        <v>221070.75140000001</v>
      </c>
      <c r="AI30" s="141"/>
      <c r="AJ30" s="141"/>
      <c r="AK30" s="141"/>
      <c r="AL30" s="142"/>
      <c r="AM30" s="143"/>
      <c r="BB30" s="99"/>
      <c r="BC30" s="99"/>
    </row>
    <row r="31" spans="1:60" ht="14.4" hidden="1" outlineLevel="1" thickBot="1">
      <c r="A31" s="144"/>
      <c r="B31" s="145" t="s">
        <v>88</v>
      </c>
      <c r="C31" s="146" t="s">
        <v>89</v>
      </c>
      <c r="D31" s="147" t="s">
        <v>117</v>
      </c>
      <c r="E31" s="148">
        <f>$Q$5</f>
        <v>2023</v>
      </c>
      <c r="F31" s="149">
        <v>0.503</v>
      </c>
      <c r="G31" s="150">
        <v>0</v>
      </c>
      <c r="H31" s="150">
        <v>0</v>
      </c>
      <c r="I31" s="150">
        <v>0</v>
      </c>
      <c r="J31" s="150">
        <v>0</v>
      </c>
      <c r="K31" s="150">
        <v>0</v>
      </c>
      <c r="L31" s="150">
        <v>26.373000000000001</v>
      </c>
      <c r="M31" s="150">
        <v>0.745</v>
      </c>
      <c r="N31" s="150">
        <v>13.023</v>
      </c>
      <c r="O31" s="150">
        <v>1.8109999999999999</v>
      </c>
      <c r="P31" s="150">
        <v>0</v>
      </c>
      <c r="Q31" s="150">
        <v>27.912999999999997</v>
      </c>
      <c r="R31" s="150">
        <v>0</v>
      </c>
      <c r="S31" s="150">
        <v>0</v>
      </c>
      <c r="T31" s="150">
        <v>0</v>
      </c>
      <c r="U31" s="150">
        <v>0</v>
      </c>
      <c r="V31" s="150">
        <v>0.01</v>
      </c>
      <c r="W31" s="150">
        <v>0</v>
      </c>
      <c r="X31" s="150">
        <v>208.709</v>
      </c>
      <c r="Y31" s="150">
        <v>0</v>
      </c>
      <c r="Z31" s="150">
        <v>43.239999999999995</v>
      </c>
      <c r="AA31" s="150">
        <v>1.6560000000000001</v>
      </c>
      <c r="AB31" s="150">
        <v>0</v>
      </c>
      <c r="AC31" s="150">
        <v>0</v>
      </c>
      <c r="AD31" s="150">
        <v>0</v>
      </c>
      <c r="AE31" s="150">
        <v>0</v>
      </c>
      <c r="AF31" s="150">
        <v>0.10700000000000001</v>
      </c>
      <c r="AG31" s="151">
        <v>0</v>
      </c>
      <c r="AH31" s="152">
        <f t="shared" si="1"/>
        <v>324.09000000000003</v>
      </c>
      <c r="AI31" s="153"/>
      <c r="AJ31" s="153"/>
      <c r="AK31" s="153"/>
      <c r="AL31" s="154"/>
      <c r="AM31" s="155" t="str">
        <f t="shared" si="2"/>
        <v>++</v>
      </c>
      <c r="BA31"/>
      <c r="BC31" s="167"/>
    </row>
    <row r="32" spans="1:60" ht="14.4" hidden="1" outlineLevel="1" thickBot="1">
      <c r="A32" s="144"/>
      <c r="B32" s="156"/>
      <c r="C32" s="157"/>
      <c r="D32" s="177" t="s">
        <v>117</v>
      </c>
      <c r="E32" s="158">
        <f>E31-1</f>
        <v>2022</v>
      </c>
      <c r="F32" s="159">
        <v>0.22</v>
      </c>
      <c r="G32" s="160">
        <v>0</v>
      </c>
      <c r="H32" s="160">
        <v>0</v>
      </c>
      <c r="I32" s="160">
        <v>1E-3</v>
      </c>
      <c r="J32" s="160">
        <v>0</v>
      </c>
      <c r="K32" s="160">
        <v>0</v>
      </c>
      <c r="L32" s="160">
        <v>25.035</v>
      </c>
      <c r="M32" s="160">
        <v>0.05</v>
      </c>
      <c r="N32" s="160">
        <v>6.293000000000001</v>
      </c>
      <c r="O32" s="160">
        <v>5.4290000000000003</v>
      </c>
      <c r="P32" s="160">
        <v>0</v>
      </c>
      <c r="Q32" s="160">
        <v>57.048000000000002</v>
      </c>
      <c r="R32" s="160">
        <v>0</v>
      </c>
      <c r="S32" s="160">
        <v>0</v>
      </c>
      <c r="T32" s="160">
        <v>0</v>
      </c>
      <c r="U32" s="160">
        <v>0</v>
      </c>
      <c r="V32" s="160">
        <v>0</v>
      </c>
      <c r="W32" s="160">
        <v>0</v>
      </c>
      <c r="X32" s="160">
        <v>1.268</v>
      </c>
      <c r="Y32" s="160">
        <v>0</v>
      </c>
      <c r="Z32" s="160">
        <v>8.4000000000000005E-2</v>
      </c>
      <c r="AA32" s="160">
        <v>0.21099999999999999</v>
      </c>
      <c r="AB32" s="160">
        <v>0</v>
      </c>
      <c r="AC32" s="160">
        <v>0</v>
      </c>
      <c r="AD32" s="160">
        <v>0</v>
      </c>
      <c r="AE32" s="160">
        <v>0</v>
      </c>
      <c r="AF32" s="160">
        <v>0</v>
      </c>
      <c r="AG32" s="161">
        <v>0</v>
      </c>
      <c r="AH32" s="162">
        <f t="shared" si="1"/>
        <v>95.63900000000001</v>
      </c>
      <c r="AI32" s="163"/>
      <c r="AJ32" s="163"/>
      <c r="AK32" s="163"/>
      <c r="AL32" s="164"/>
      <c r="AM32" s="165"/>
      <c r="BA32"/>
      <c r="BC32" s="167"/>
    </row>
    <row r="33" spans="1:55" ht="14.4" hidden="1" outlineLevel="1" thickBot="1">
      <c r="A33" s="144"/>
      <c r="B33" s="145" t="s">
        <v>118</v>
      </c>
      <c r="C33" s="146" t="s">
        <v>95</v>
      </c>
      <c r="D33" s="147" t="s">
        <v>119</v>
      </c>
      <c r="E33" s="148">
        <f>$Q$5</f>
        <v>2023</v>
      </c>
      <c r="F33" s="149">
        <v>20.545999999999999</v>
      </c>
      <c r="G33" s="150">
        <v>0</v>
      </c>
      <c r="H33" s="150">
        <v>0</v>
      </c>
      <c r="I33" s="150">
        <v>1.2829999999999999</v>
      </c>
      <c r="J33" s="150">
        <v>0</v>
      </c>
      <c r="K33" s="150">
        <v>0</v>
      </c>
      <c r="L33" s="150">
        <v>68.99199999999999</v>
      </c>
      <c r="M33" s="150">
        <v>0.13699999999999998</v>
      </c>
      <c r="N33" s="150">
        <v>49.240000000000009</v>
      </c>
      <c r="O33" s="150">
        <v>1.8640000000000001</v>
      </c>
      <c r="P33" s="150">
        <v>0</v>
      </c>
      <c r="Q33" s="150">
        <v>131.26400000000001</v>
      </c>
      <c r="R33" s="150">
        <v>0</v>
      </c>
      <c r="S33" s="150">
        <v>0</v>
      </c>
      <c r="T33" s="150">
        <v>0</v>
      </c>
      <c r="U33" s="150">
        <v>0</v>
      </c>
      <c r="V33" s="150">
        <v>64.031000000000006</v>
      </c>
      <c r="W33" s="150">
        <v>0</v>
      </c>
      <c r="X33" s="150">
        <v>27.08</v>
      </c>
      <c r="Y33" s="150">
        <v>0</v>
      </c>
      <c r="Z33" s="150">
        <v>0</v>
      </c>
      <c r="AA33" s="150">
        <v>0</v>
      </c>
      <c r="AB33" s="150">
        <v>0</v>
      </c>
      <c r="AC33" s="150">
        <v>0</v>
      </c>
      <c r="AD33" s="150">
        <v>0</v>
      </c>
      <c r="AE33" s="150">
        <v>0</v>
      </c>
      <c r="AF33" s="150">
        <v>5.8000000000000003E-2</v>
      </c>
      <c r="AG33" s="151">
        <v>0</v>
      </c>
      <c r="AH33" s="152">
        <f t="shared" si="1"/>
        <v>364.495</v>
      </c>
      <c r="AI33" s="153"/>
      <c r="AJ33" s="153"/>
      <c r="AK33" s="153"/>
      <c r="AL33" s="154"/>
      <c r="AM33" s="155">
        <f t="shared" si="2"/>
        <v>4.1405359382634011E-2</v>
      </c>
      <c r="BA33"/>
      <c r="BC33" s="167"/>
    </row>
    <row r="34" spans="1:55" ht="14.4" hidden="1" outlineLevel="1" thickBot="1">
      <c r="A34" s="144"/>
      <c r="B34" s="156"/>
      <c r="C34" s="157"/>
      <c r="D34" s="136" t="s">
        <v>119</v>
      </c>
      <c r="E34" s="158">
        <f>E33-1</f>
        <v>2022</v>
      </c>
      <c r="F34" s="159">
        <v>1.9359999999999999</v>
      </c>
      <c r="G34" s="160">
        <v>0</v>
      </c>
      <c r="H34" s="160">
        <v>0</v>
      </c>
      <c r="I34" s="160">
        <v>0</v>
      </c>
      <c r="J34" s="160">
        <v>0</v>
      </c>
      <c r="K34" s="160">
        <v>0</v>
      </c>
      <c r="L34" s="160">
        <v>53.098999999999997</v>
      </c>
      <c r="M34" s="160">
        <v>0.08</v>
      </c>
      <c r="N34" s="160">
        <v>32.444000000000003</v>
      </c>
      <c r="O34" s="160">
        <v>49.869</v>
      </c>
      <c r="P34" s="160">
        <v>0</v>
      </c>
      <c r="Q34" s="160">
        <v>25.686</v>
      </c>
      <c r="R34" s="160">
        <v>0</v>
      </c>
      <c r="S34" s="160">
        <v>0</v>
      </c>
      <c r="T34" s="160">
        <v>0</v>
      </c>
      <c r="U34" s="160">
        <v>0</v>
      </c>
      <c r="V34" s="160">
        <v>80.617000000000004</v>
      </c>
      <c r="W34" s="160">
        <v>0</v>
      </c>
      <c r="X34" s="160">
        <v>106.18299999999999</v>
      </c>
      <c r="Y34" s="160">
        <v>0</v>
      </c>
      <c r="Z34" s="160">
        <v>0</v>
      </c>
      <c r="AA34" s="160">
        <v>0</v>
      </c>
      <c r="AB34" s="160">
        <v>0</v>
      </c>
      <c r="AC34" s="160">
        <v>0</v>
      </c>
      <c r="AD34" s="160">
        <v>0</v>
      </c>
      <c r="AE34" s="160">
        <v>0</v>
      </c>
      <c r="AF34" s="160">
        <v>8.8999999999999996E-2</v>
      </c>
      <c r="AG34" s="161">
        <v>0</v>
      </c>
      <c r="AH34" s="162">
        <f t="shared" si="1"/>
        <v>350.00299999999999</v>
      </c>
      <c r="AI34" s="163"/>
      <c r="AJ34" s="163"/>
      <c r="AK34" s="163"/>
      <c r="AL34" s="164"/>
      <c r="AM34" s="165"/>
      <c r="BA34"/>
      <c r="BC34" s="167"/>
    </row>
    <row r="35" spans="1:55" ht="14.4" hidden="1" outlineLevel="1" thickBot="1">
      <c r="A35" s="144"/>
      <c r="B35" s="145" t="s">
        <v>101</v>
      </c>
      <c r="C35" s="146" t="s">
        <v>102</v>
      </c>
      <c r="D35" s="178" t="s">
        <v>120</v>
      </c>
      <c r="E35" s="148">
        <f>$Q$5</f>
        <v>2023</v>
      </c>
      <c r="F35" s="149">
        <v>347.68</v>
      </c>
      <c r="G35" s="150">
        <v>0</v>
      </c>
      <c r="H35" s="150">
        <v>0</v>
      </c>
      <c r="I35" s="150">
        <v>0.50600000000000001</v>
      </c>
      <c r="J35" s="150">
        <v>0.47</v>
      </c>
      <c r="K35" s="150">
        <v>0</v>
      </c>
      <c r="L35" s="150">
        <v>516.22399999999993</v>
      </c>
      <c r="M35" s="150">
        <v>0</v>
      </c>
      <c r="N35" s="150">
        <v>56.698</v>
      </c>
      <c r="O35" s="150">
        <v>57.814000000000007</v>
      </c>
      <c r="P35" s="150">
        <v>0</v>
      </c>
      <c r="Q35" s="150">
        <v>231.245</v>
      </c>
      <c r="R35" s="150">
        <v>0</v>
      </c>
      <c r="S35" s="150">
        <v>0</v>
      </c>
      <c r="T35" s="150">
        <v>0</v>
      </c>
      <c r="U35" s="150">
        <v>0</v>
      </c>
      <c r="V35" s="150">
        <v>38.948999999999998</v>
      </c>
      <c r="W35" s="150">
        <v>0</v>
      </c>
      <c r="X35" s="150">
        <v>1.3510000000000002</v>
      </c>
      <c r="Y35" s="150">
        <v>6.0000000000000001E-3</v>
      </c>
      <c r="Z35" s="150">
        <v>45.747999999999998</v>
      </c>
      <c r="AA35" s="150">
        <v>0</v>
      </c>
      <c r="AB35" s="150">
        <v>0</v>
      </c>
      <c r="AC35" s="150">
        <v>0.20400000000000001</v>
      </c>
      <c r="AD35" s="150">
        <v>0</v>
      </c>
      <c r="AE35" s="150">
        <v>0</v>
      </c>
      <c r="AF35" s="150">
        <v>0</v>
      </c>
      <c r="AG35" s="151">
        <v>0</v>
      </c>
      <c r="AH35" s="152">
        <f t="shared" si="1"/>
        <v>1296.895</v>
      </c>
      <c r="AI35" s="153"/>
      <c r="AJ35" s="153"/>
      <c r="AK35" s="153"/>
      <c r="AL35" s="154"/>
      <c r="AM35" s="155">
        <f t="shared" si="2"/>
        <v>-0.10607422459273774</v>
      </c>
      <c r="BA35"/>
      <c r="BC35" s="167"/>
    </row>
    <row r="36" spans="1:55" ht="14.4" hidden="1" outlineLevel="1" thickBot="1">
      <c r="A36" s="144"/>
      <c r="B36" s="156"/>
      <c r="C36" s="157"/>
      <c r="D36" s="136" t="s">
        <v>120</v>
      </c>
      <c r="E36" s="158">
        <f>E35-1</f>
        <v>2022</v>
      </c>
      <c r="F36" s="159">
        <v>385.45000000000005</v>
      </c>
      <c r="G36" s="160">
        <v>0</v>
      </c>
      <c r="H36" s="160">
        <v>0</v>
      </c>
      <c r="I36" s="160">
        <v>1.0430000000000001</v>
      </c>
      <c r="J36" s="160">
        <v>0.98099999999999987</v>
      </c>
      <c r="K36" s="160">
        <v>0</v>
      </c>
      <c r="L36" s="160">
        <v>265.87699999999995</v>
      </c>
      <c r="M36" s="160">
        <v>0</v>
      </c>
      <c r="N36" s="160">
        <v>38.555000000000007</v>
      </c>
      <c r="O36" s="160">
        <v>123.88900000000001</v>
      </c>
      <c r="P36" s="160">
        <v>0</v>
      </c>
      <c r="Q36" s="160">
        <v>2.6550000000000002</v>
      </c>
      <c r="R36" s="160">
        <v>0</v>
      </c>
      <c r="S36" s="160">
        <v>23.564</v>
      </c>
      <c r="T36" s="160">
        <v>0</v>
      </c>
      <c r="U36" s="160">
        <v>1.6E-2</v>
      </c>
      <c r="V36" s="160">
        <v>465.42099999999994</v>
      </c>
      <c r="W36" s="160">
        <v>0</v>
      </c>
      <c r="X36" s="160">
        <v>74.818000000000012</v>
      </c>
      <c r="Y36" s="160">
        <v>44.484999999999999</v>
      </c>
      <c r="Z36" s="160">
        <v>22.216000000000001</v>
      </c>
      <c r="AA36" s="160">
        <v>1.6419999999999999</v>
      </c>
      <c r="AB36" s="160">
        <v>0</v>
      </c>
      <c r="AC36" s="160">
        <v>0</v>
      </c>
      <c r="AD36" s="160">
        <v>0</v>
      </c>
      <c r="AE36" s="160">
        <v>0</v>
      </c>
      <c r="AF36" s="160">
        <v>0.17399999999999999</v>
      </c>
      <c r="AG36" s="161">
        <v>0</v>
      </c>
      <c r="AH36" s="162">
        <f t="shared" si="1"/>
        <v>1450.7859999999996</v>
      </c>
      <c r="AI36" s="163"/>
      <c r="AJ36" s="163"/>
      <c r="AK36" s="163"/>
      <c r="AL36" s="164"/>
      <c r="AM36" s="165"/>
      <c r="BA36"/>
      <c r="BC36" s="167"/>
    </row>
    <row r="37" spans="1:55" ht="14.4" hidden="1" outlineLevel="1" thickBot="1">
      <c r="A37" s="144"/>
      <c r="B37" s="145" t="s">
        <v>106</v>
      </c>
      <c r="C37" s="146" t="s">
        <v>107</v>
      </c>
      <c r="D37" s="178" t="s">
        <v>121</v>
      </c>
      <c r="E37" s="148">
        <f>$Q$5</f>
        <v>2023</v>
      </c>
      <c r="F37" s="149">
        <v>8.6559999999999988</v>
      </c>
      <c r="G37" s="150">
        <v>0</v>
      </c>
      <c r="H37" s="150">
        <v>0</v>
      </c>
      <c r="I37" s="150">
        <v>14.475</v>
      </c>
      <c r="J37" s="150">
        <v>0</v>
      </c>
      <c r="K37" s="150">
        <v>0</v>
      </c>
      <c r="L37" s="150">
        <v>189.33399999999995</v>
      </c>
      <c r="M37" s="150">
        <v>0</v>
      </c>
      <c r="N37" s="150">
        <v>49.18</v>
      </c>
      <c r="O37" s="150">
        <v>6.1120000000000001</v>
      </c>
      <c r="P37" s="150">
        <v>0</v>
      </c>
      <c r="Q37" s="150">
        <v>29.97</v>
      </c>
      <c r="R37" s="150">
        <v>0</v>
      </c>
      <c r="S37" s="150">
        <v>8.1000000000000003E-2</v>
      </c>
      <c r="T37" s="150">
        <v>0</v>
      </c>
      <c r="U37" s="150">
        <v>0</v>
      </c>
      <c r="V37" s="150">
        <v>17.009</v>
      </c>
      <c r="W37" s="150">
        <v>0</v>
      </c>
      <c r="X37" s="150">
        <v>168.32399999999998</v>
      </c>
      <c r="Y37" s="150">
        <v>0.16699999999999998</v>
      </c>
      <c r="Z37" s="150">
        <v>49.723000000000006</v>
      </c>
      <c r="AA37" s="150">
        <v>0</v>
      </c>
      <c r="AB37" s="150">
        <v>0</v>
      </c>
      <c r="AC37" s="150">
        <v>23.431000000000001</v>
      </c>
      <c r="AD37" s="150">
        <v>0</v>
      </c>
      <c r="AE37" s="150">
        <v>0</v>
      </c>
      <c r="AF37" s="150">
        <v>0</v>
      </c>
      <c r="AG37" s="151">
        <v>0</v>
      </c>
      <c r="AH37" s="152">
        <f t="shared" si="1"/>
        <v>556.46199999999999</v>
      </c>
      <c r="AI37" s="153"/>
      <c r="AJ37" s="153"/>
      <c r="AK37" s="153"/>
      <c r="AL37" s="154"/>
      <c r="AM37" s="155">
        <f t="shared" si="2"/>
        <v>-0.63973878145055663</v>
      </c>
      <c r="BA37"/>
      <c r="BC37" s="167"/>
    </row>
    <row r="38" spans="1:55" ht="14.4" hidden="1" outlineLevel="1" thickBot="1">
      <c r="A38" s="144"/>
      <c r="B38" s="156"/>
      <c r="C38" s="157"/>
      <c r="D38" s="136" t="s">
        <v>121</v>
      </c>
      <c r="E38" s="158">
        <f>E37-1</f>
        <v>2022</v>
      </c>
      <c r="F38" s="159">
        <v>73.048000000000002</v>
      </c>
      <c r="G38" s="160">
        <v>0</v>
      </c>
      <c r="H38" s="160">
        <v>0</v>
      </c>
      <c r="I38" s="160">
        <v>10.011000000000001</v>
      </c>
      <c r="J38" s="160">
        <v>0</v>
      </c>
      <c r="K38" s="160">
        <v>0</v>
      </c>
      <c r="L38" s="160">
        <v>477.10499999999996</v>
      </c>
      <c r="M38" s="160">
        <v>0.65400000000000003</v>
      </c>
      <c r="N38" s="160">
        <v>7.3589999999999991</v>
      </c>
      <c r="O38" s="160">
        <v>19.030999999999999</v>
      </c>
      <c r="P38" s="160">
        <v>0</v>
      </c>
      <c r="Q38" s="160">
        <v>45.284999999999997</v>
      </c>
      <c r="R38" s="160">
        <v>0</v>
      </c>
      <c r="S38" s="160">
        <v>22.119</v>
      </c>
      <c r="T38" s="160">
        <v>0</v>
      </c>
      <c r="U38" s="160">
        <v>0</v>
      </c>
      <c r="V38" s="160">
        <v>494.17900000000003</v>
      </c>
      <c r="W38" s="160">
        <v>0</v>
      </c>
      <c r="X38" s="160">
        <v>342.81099999999992</v>
      </c>
      <c r="Y38" s="160">
        <v>0</v>
      </c>
      <c r="Z38" s="160">
        <v>52.314999999999998</v>
      </c>
      <c r="AA38" s="160">
        <v>0.21</v>
      </c>
      <c r="AB38" s="160">
        <v>0</v>
      </c>
      <c r="AC38" s="160">
        <v>0.23999999999999996</v>
      </c>
      <c r="AD38" s="160">
        <v>0</v>
      </c>
      <c r="AE38" s="160">
        <v>0</v>
      </c>
      <c r="AF38" s="160">
        <v>0.24</v>
      </c>
      <c r="AG38" s="161">
        <v>0</v>
      </c>
      <c r="AH38" s="162">
        <f t="shared" si="1"/>
        <v>1544.607</v>
      </c>
      <c r="AI38" s="163"/>
      <c r="AJ38" s="163"/>
      <c r="AK38" s="163"/>
      <c r="AL38" s="164"/>
      <c r="AM38" s="165"/>
      <c r="BA38"/>
      <c r="BC38" s="167"/>
    </row>
    <row r="39" spans="1:55" ht="14.4" hidden="1" outlineLevel="1" thickBot="1">
      <c r="A39" s="144"/>
      <c r="B39" s="145" t="s">
        <v>109</v>
      </c>
      <c r="C39" s="146" t="s">
        <v>110</v>
      </c>
      <c r="D39" s="178" t="s">
        <v>122</v>
      </c>
      <c r="E39" s="148">
        <f>$Q$5</f>
        <v>2023</v>
      </c>
      <c r="F39" s="149">
        <v>646.79899999999998</v>
      </c>
      <c r="G39" s="150">
        <v>1.32</v>
      </c>
      <c r="H39" s="150">
        <v>0</v>
      </c>
      <c r="I39" s="150">
        <v>733.47900000000004</v>
      </c>
      <c r="J39" s="150">
        <v>277.13399999999996</v>
      </c>
      <c r="K39" s="150">
        <v>0.20800000000000002</v>
      </c>
      <c r="L39" s="150">
        <v>7205.3730000000005</v>
      </c>
      <c r="M39" s="150">
        <v>35.287999999999997</v>
      </c>
      <c r="N39" s="150">
        <v>1850.683</v>
      </c>
      <c r="O39" s="150">
        <v>359.274</v>
      </c>
      <c r="P39" s="150">
        <v>5.2999999999999999E-2</v>
      </c>
      <c r="Q39" s="150">
        <v>1206.2649999999999</v>
      </c>
      <c r="R39" s="150">
        <v>0</v>
      </c>
      <c r="S39" s="150">
        <v>5.5289999999999999</v>
      </c>
      <c r="T39" s="150">
        <v>0</v>
      </c>
      <c r="U39" s="150">
        <v>0.28600000000000003</v>
      </c>
      <c r="V39" s="150">
        <v>179.78899999999999</v>
      </c>
      <c r="W39" s="150">
        <v>0</v>
      </c>
      <c r="X39" s="150">
        <v>2268.3230000000003</v>
      </c>
      <c r="Y39" s="150">
        <v>48.914000000000001</v>
      </c>
      <c r="Z39" s="150">
        <v>2849.1379999999995</v>
      </c>
      <c r="AA39" s="150">
        <v>35.988</v>
      </c>
      <c r="AB39" s="150">
        <v>8.4019999999999992</v>
      </c>
      <c r="AC39" s="150">
        <v>99.869</v>
      </c>
      <c r="AD39" s="150">
        <v>0</v>
      </c>
      <c r="AE39" s="150">
        <v>3.0430000000000001</v>
      </c>
      <c r="AF39" s="150">
        <v>5.0000000000000001E-3</v>
      </c>
      <c r="AG39" s="151">
        <v>0</v>
      </c>
      <c r="AH39" s="152">
        <f t="shared" si="1"/>
        <v>17815.162</v>
      </c>
      <c r="AI39" s="153"/>
      <c r="AJ39" s="153"/>
      <c r="AK39" s="153"/>
      <c r="AL39" s="154"/>
      <c r="AM39" s="155">
        <f t="shared" si="2"/>
        <v>-0.17057659928976132</v>
      </c>
      <c r="BA39"/>
      <c r="BC39" s="167"/>
    </row>
    <row r="40" spans="1:55" ht="14.4" hidden="1" outlineLevel="1" thickBot="1">
      <c r="A40" s="144"/>
      <c r="B40" s="156"/>
      <c r="C40" s="157"/>
      <c r="D40" s="136" t="s">
        <v>122</v>
      </c>
      <c r="E40" s="158">
        <f>E39-1</f>
        <v>2022</v>
      </c>
      <c r="F40" s="159">
        <v>560.22899999999993</v>
      </c>
      <c r="G40" s="160">
        <v>0</v>
      </c>
      <c r="H40" s="160">
        <v>0</v>
      </c>
      <c r="I40" s="160">
        <v>1103.4559999999999</v>
      </c>
      <c r="J40" s="160">
        <v>218.39700000000002</v>
      </c>
      <c r="K40" s="160">
        <v>0.91399999999999992</v>
      </c>
      <c r="L40" s="160">
        <v>9009.3510000000006</v>
      </c>
      <c r="M40" s="160">
        <v>50.224000000000004</v>
      </c>
      <c r="N40" s="160">
        <v>2274.752</v>
      </c>
      <c r="O40" s="160">
        <v>512.178</v>
      </c>
      <c r="P40" s="160">
        <v>10.394</v>
      </c>
      <c r="Q40" s="160">
        <v>389.52000000000004</v>
      </c>
      <c r="R40" s="160">
        <v>0</v>
      </c>
      <c r="S40" s="160">
        <v>77.087999999999994</v>
      </c>
      <c r="T40" s="160">
        <v>0</v>
      </c>
      <c r="U40" s="160">
        <v>0.14800000000000002</v>
      </c>
      <c r="V40" s="160">
        <v>410.875</v>
      </c>
      <c r="W40" s="160">
        <v>9.7000000000000003E-2</v>
      </c>
      <c r="X40" s="160">
        <v>3059.8470000000002</v>
      </c>
      <c r="Y40" s="160">
        <v>12.790000000000001</v>
      </c>
      <c r="Z40" s="160">
        <v>3420.6329999999998</v>
      </c>
      <c r="AA40" s="160">
        <v>245.27399999999997</v>
      </c>
      <c r="AB40" s="160">
        <v>0.32700000000000001</v>
      </c>
      <c r="AC40" s="160">
        <v>122.051</v>
      </c>
      <c r="AD40" s="160">
        <v>0</v>
      </c>
      <c r="AE40" s="160">
        <v>0</v>
      </c>
      <c r="AF40" s="160">
        <v>0.42699999999999999</v>
      </c>
      <c r="AG40" s="161">
        <v>0</v>
      </c>
      <c r="AH40" s="162">
        <f t="shared" si="1"/>
        <v>21478.972000000005</v>
      </c>
      <c r="AI40" s="163"/>
      <c r="AJ40" s="163"/>
      <c r="AK40" s="163"/>
      <c r="AL40" s="164"/>
      <c r="AM40" s="165"/>
      <c r="BA40"/>
      <c r="BC40" s="167"/>
    </row>
    <row r="41" spans="1:55" ht="14.4" hidden="1" outlineLevel="1" thickBot="1">
      <c r="A41" s="144"/>
      <c r="B41" s="145" t="s">
        <v>123</v>
      </c>
      <c r="C41" s="146" t="s">
        <v>124</v>
      </c>
      <c r="D41" s="178" t="s">
        <v>125</v>
      </c>
      <c r="E41" s="148">
        <f>$Q$5</f>
        <v>2023</v>
      </c>
      <c r="F41" s="149">
        <v>42.061500000000002</v>
      </c>
      <c r="G41" s="150">
        <v>0</v>
      </c>
      <c r="H41" s="150">
        <v>0</v>
      </c>
      <c r="I41" s="150">
        <v>193.22290000000001</v>
      </c>
      <c r="J41" s="150">
        <v>172.55940000000001</v>
      </c>
      <c r="K41" s="150">
        <v>0.23400000000000001</v>
      </c>
      <c r="L41" s="150">
        <v>663.56029999999998</v>
      </c>
      <c r="M41" s="150">
        <v>0.84500000000000008</v>
      </c>
      <c r="N41" s="150">
        <v>70.067400000000021</v>
      </c>
      <c r="O41" s="150">
        <v>161.34300000000002</v>
      </c>
      <c r="P41" s="150">
        <v>0</v>
      </c>
      <c r="Q41" s="150">
        <v>67.668900000000008</v>
      </c>
      <c r="R41" s="150">
        <v>0</v>
      </c>
      <c r="S41" s="150">
        <v>0</v>
      </c>
      <c r="T41" s="150">
        <v>0</v>
      </c>
      <c r="U41" s="150">
        <v>0</v>
      </c>
      <c r="V41" s="150">
        <v>27.283099999999997</v>
      </c>
      <c r="W41" s="150">
        <v>0</v>
      </c>
      <c r="X41" s="150">
        <v>380.57500000000005</v>
      </c>
      <c r="Y41" s="150">
        <v>0</v>
      </c>
      <c r="Z41" s="150">
        <v>154.53750000000002</v>
      </c>
      <c r="AA41" s="150">
        <v>7.1500000000000008E-2</v>
      </c>
      <c r="AB41" s="150">
        <v>0</v>
      </c>
      <c r="AC41" s="150">
        <v>0</v>
      </c>
      <c r="AD41" s="150">
        <v>0</v>
      </c>
      <c r="AE41" s="150">
        <v>5.2000000000000006E-3</v>
      </c>
      <c r="AF41" s="150">
        <v>55.116100000000003</v>
      </c>
      <c r="AG41" s="151">
        <v>0</v>
      </c>
      <c r="AH41" s="152">
        <f t="shared" si="1"/>
        <v>1989.1508000000001</v>
      </c>
      <c r="AI41" s="153"/>
      <c r="AJ41" s="153"/>
      <c r="AK41" s="153"/>
      <c r="AL41" s="154"/>
      <c r="AM41" s="155">
        <f t="shared" si="2"/>
        <v>0.24427089220470544</v>
      </c>
      <c r="BA41"/>
      <c r="BC41" s="167"/>
    </row>
    <row r="42" spans="1:55" ht="14.4" hidden="1" outlineLevel="1" thickBot="1">
      <c r="A42" s="144"/>
      <c r="B42" s="156"/>
      <c r="C42" s="157"/>
      <c r="D42" s="136" t="s">
        <v>125</v>
      </c>
      <c r="E42" s="158">
        <f>E41-1</f>
        <v>2022</v>
      </c>
      <c r="F42" s="159">
        <v>29.732300000000006</v>
      </c>
      <c r="G42" s="160">
        <v>0</v>
      </c>
      <c r="H42" s="160">
        <v>0</v>
      </c>
      <c r="I42" s="160">
        <v>232.94440000000006</v>
      </c>
      <c r="J42" s="160">
        <v>260.78649999999999</v>
      </c>
      <c r="K42" s="160">
        <v>0.67210000000000003</v>
      </c>
      <c r="L42" s="160">
        <v>408.38200000000001</v>
      </c>
      <c r="M42" s="160">
        <v>8.5254000000000012</v>
      </c>
      <c r="N42" s="160">
        <v>58.475300000000004</v>
      </c>
      <c r="O42" s="160">
        <v>111.9534</v>
      </c>
      <c r="P42" s="160">
        <v>0</v>
      </c>
      <c r="Q42" s="160">
        <v>70.4405</v>
      </c>
      <c r="R42" s="160">
        <v>0</v>
      </c>
      <c r="S42" s="160">
        <v>0</v>
      </c>
      <c r="T42" s="160">
        <v>0</v>
      </c>
      <c r="U42" s="160">
        <v>0</v>
      </c>
      <c r="V42" s="160">
        <v>0</v>
      </c>
      <c r="W42" s="160">
        <v>0</v>
      </c>
      <c r="X42" s="160">
        <v>202.65440000000001</v>
      </c>
      <c r="Y42" s="160">
        <v>3.1368999999999998</v>
      </c>
      <c r="Z42" s="160">
        <v>58.320599999999999</v>
      </c>
      <c r="AA42" s="160">
        <v>2.7300000000000001E-2</v>
      </c>
      <c r="AB42" s="160">
        <v>0</v>
      </c>
      <c r="AC42" s="160">
        <v>0</v>
      </c>
      <c r="AD42" s="160">
        <v>0</v>
      </c>
      <c r="AE42" s="160">
        <v>0</v>
      </c>
      <c r="AF42" s="160">
        <v>152.5966</v>
      </c>
      <c r="AG42" s="161">
        <v>0</v>
      </c>
      <c r="AH42" s="162">
        <f t="shared" si="1"/>
        <v>1598.6477</v>
      </c>
      <c r="AI42" s="163"/>
      <c r="AJ42" s="163"/>
      <c r="AK42" s="163"/>
      <c r="AL42" s="164"/>
      <c r="AM42" s="165"/>
      <c r="BA42"/>
      <c r="BC42" s="167"/>
    </row>
    <row r="43" spans="1:55" ht="14.4" hidden="1" outlineLevel="1" thickBot="1">
      <c r="A43" s="144"/>
      <c r="B43" s="145" t="s">
        <v>126</v>
      </c>
      <c r="C43" s="146" t="s">
        <v>127</v>
      </c>
      <c r="D43" s="178" t="s">
        <v>128</v>
      </c>
      <c r="E43" s="148">
        <f>$Q$5</f>
        <v>2023</v>
      </c>
      <c r="F43" s="149">
        <v>11.355499999999999</v>
      </c>
      <c r="G43" s="150">
        <v>0</v>
      </c>
      <c r="H43" s="150">
        <v>0</v>
      </c>
      <c r="I43" s="150">
        <v>7.8103999999999987</v>
      </c>
      <c r="J43" s="150">
        <v>9.6408000000000023</v>
      </c>
      <c r="K43" s="150">
        <v>0.78910000000000002</v>
      </c>
      <c r="L43" s="150">
        <v>3755.0188000000003</v>
      </c>
      <c r="M43" s="150">
        <v>0</v>
      </c>
      <c r="N43" s="150">
        <v>59.512700000000002</v>
      </c>
      <c r="O43" s="150">
        <v>68.071899999999985</v>
      </c>
      <c r="P43" s="150">
        <v>0</v>
      </c>
      <c r="Q43" s="150">
        <v>11.289200000000001</v>
      </c>
      <c r="R43" s="150">
        <v>0</v>
      </c>
      <c r="S43" s="150">
        <v>23.966799999999999</v>
      </c>
      <c r="T43" s="150">
        <v>0</v>
      </c>
      <c r="U43" s="150">
        <v>0</v>
      </c>
      <c r="V43" s="150">
        <v>0</v>
      </c>
      <c r="W43" s="150">
        <v>0</v>
      </c>
      <c r="X43" s="150">
        <v>122.6056</v>
      </c>
      <c r="Y43" s="150">
        <v>28.386800000000001</v>
      </c>
      <c r="Z43" s="150">
        <v>327.4778</v>
      </c>
      <c r="AA43" s="150">
        <v>46.282599999999995</v>
      </c>
      <c r="AB43" s="150">
        <v>0</v>
      </c>
      <c r="AC43" s="150">
        <v>20.270900000000001</v>
      </c>
      <c r="AD43" s="150">
        <v>0</v>
      </c>
      <c r="AE43" s="150">
        <v>0</v>
      </c>
      <c r="AF43" s="150">
        <v>0.27429999999999999</v>
      </c>
      <c r="AG43" s="151">
        <v>0</v>
      </c>
      <c r="AH43" s="152">
        <f t="shared" si="1"/>
        <v>4492.7532000000001</v>
      </c>
      <c r="AI43" s="153"/>
      <c r="AJ43" s="153"/>
      <c r="AK43" s="153"/>
      <c r="AL43" s="154"/>
      <c r="AM43" s="155">
        <f t="shared" si="2"/>
        <v>-0.34957077058034292</v>
      </c>
      <c r="BA43"/>
      <c r="BC43" s="167"/>
    </row>
    <row r="44" spans="1:55" ht="14.4" hidden="1" outlineLevel="1" thickBot="1">
      <c r="A44" s="144"/>
      <c r="B44" s="156"/>
      <c r="C44" s="157"/>
      <c r="D44" s="136" t="s">
        <v>128</v>
      </c>
      <c r="E44" s="158">
        <f>E43-1</f>
        <v>2022</v>
      </c>
      <c r="F44" s="159">
        <v>0</v>
      </c>
      <c r="G44" s="160">
        <v>0</v>
      </c>
      <c r="H44" s="160">
        <v>0</v>
      </c>
      <c r="I44" s="160">
        <v>1.7290000000000003</v>
      </c>
      <c r="J44" s="160">
        <v>6.5637000000000008</v>
      </c>
      <c r="K44" s="160">
        <v>1.4430000000000001</v>
      </c>
      <c r="L44" s="160">
        <v>5273.6879000000008</v>
      </c>
      <c r="M44" s="160">
        <v>0</v>
      </c>
      <c r="N44" s="160">
        <v>265.96960000000001</v>
      </c>
      <c r="O44" s="160">
        <v>95.771000000000001</v>
      </c>
      <c r="P44" s="160">
        <v>0</v>
      </c>
      <c r="Q44" s="160">
        <v>6.5130000000000008</v>
      </c>
      <c r="R44" s="160">
        <v>0</v>
      </c>
      <c r="S44" s="160">
        <v>60.966100000000004</v>
      </c>
      <c r="T44" s="160">
        <v>0</v>
      </c>
      <c r="U44" s="160">
        <v>0</v>
      </c>
      <c r="V44" s="160">
        <v>0.13</v>
      </c>
      <c r="W44" s="160">
        <v>0</v>
      </c>
      <c r="X44" s="160">
        <v>220.02889999999999</v>
      </c>
      <c r="Y44" s="160">
        <v>1.3000000000000002E-3</v>
      </c>
      <c r="Z44" s="160">
        <v>899.10470000000009</v>
      </c>
      <c r="AA44" s="160">
        <v>45.034600000000005</v>
      </c>
      <c r="AB44" s="160">
        <v>0</v>
      </c>
      <c r="AC44" s="160">
        <v>30.317299999999999</v>
      </c>
      <c r="AD44" s="160">
        <v>0</v>
      </c>
      <c r="AE44" s="160">
        <v>0</v>
      </c>
      <c r="AF44" s="160">
        <v>0.10660000000000001</v>
      </c>
      <c r="AG44" s="161">
        <v>0</v>
      </c>
      <c r="AH44" s="162">
        <f t="shared" si="1"/>
        <v>6907.3667000000005</v>
      </c>
      <c r="AI44" s="163"/>
      <c r="AJ44" s="163"/>
      <c r="AK44" s="163"/>
      <c r="AL44" s="164"/>
      <c r="AM44" s="165"/>
      <c r="BA44"/>
      <c r="BC44" s="167"/>
    </row>
    <row r="45" spans="1:55" ht="14.4" hidden="1" outlineLevel="1" thickBot="1">
      <c r="A45" s="144"/>
      <c r="B45" s="145" t="s">
        <v>129</v>
      </c>
      <c r="C45" s="146" t="s">
        <v>130</v>
      </c>
      <c r="D45" s="178" t="s">
        <v>131</v>
      </c>
      <c r="E45" s="148">
        <f>$Q$5</f>
        <v>2023</v>
      </c>
      <c r="F45" s="149">
        <v>2892.8757000000005</v>
      </c>
      <c r="G45" s="150">
        <v>11.9223</v>
      </c>
      <c r="H45" s="150">
        <v>0</v>
      </c>
      <c r="I45" s="150">
        <v>3939.0650000000001</v>
      </c>
      <c r="J45" s="150">
        <v>6172.2141000000001</v>
      </c>
      <c r="K45" s="150">
        <v>4.4733000000000001</v>
      </c>
      <c r="L45" s="150">
        <v>84876.91290000001</v>
      </c>
      <c r="M45" s="150">
        <v>81.402100000000004</v>
      </c>
      <c r="N45" s="150">
        <v>13286.353599999999</v>
      </c>
      <c r="O45" s="150">
        <v>2387.7034999999996</v>
      </c>
      <c r="P45" s="150">
        <v>1437.5829000000003</v>
      </c>
      <c r="Q45" s="150">
        <v>5251.2212999999992</v>
      </c>
      <c r="R45" s="150">
        <v>4.6800000000000001E-2</v>
      </c>
      <c r="S45" s="150">
        <v>172.62700000000001</v>
      </c>
      <c r="T45" s="150">
        <v>2575.7368000000001</v>
      </c>
      <c r="U45" s="150">
        <v>0.30160000000000003</v>
      </c>
      <c r="V45" s="150">
        <v>350.34350000000001</v>
      </c>
      <c r="W45" s="150">
        <v>0.51740000000000008</v>
      </c>
      <c r="X45" s="150">
        <v>16584.863099999999</v>
      </c>
      <c r="Y45" s="150">
        <v>2838.0781000000002</v>
      </c>
      <c r="Z45" s="150">
        <v>17845.8007</v>
      </c>
      <c r="AA45" s="150">
        <v>451.78250000000003</v>
      </c>
      <c r="AB45" s="150">
        <v>277.13010000000003</v>
      </c>
      <c r="AC45" s="150">
        <v>631.37880000000007</v>
      </c>
      <c r="AD45" s="150">
        <v>9.1000000000000004E-3</v>
      </c>
      <c r="AE45" s="150">
        <v>0</v>
      </c>
      <c r="AF45" s="150">
        <v>29.7349</v>
      </c>
      <c r="AG45" s="151">
        <v>0</v>
      </c>
      <c r="AH45" s="152">
        <f t="shared" si="1"/>
        <v>162100.07710000005</v>
      </c>
      <c r="AI45" s="153"/>
      <c r="AJ45" s="153"/>
      <c r="AK45" s="153"/>
      <c r="AL45" s="154"/>
      <c r="AM45" s="155">
        <f t="shared" si="2"/>
        <v>-0.13613306859190777</v>
      </c>
      <c r="BA45"/>
      <c r="BC45" s="167"/>
    </row>
    <row r="46" spans="1:55" ht="14.4" hidden="1" outlineLevel="1" thickBot="1">
      <c r="A46" s="144"/>
      <c r="B46" s="179"/>
      <c r="C46" s="180"/>
      <c r="D46" s="181" t="s">
        <v>131</v>
      </c>
      <c r="E46" s="182">
        <f>E45-1</f>
        <v>2022</v>
      </c>
      <c r="F46" s="170">
        <v>3403.0555000000004</v>
      </c>
      <c r="G46" s="171">
        <v>30.386200000000002</v>
      </c>
      <c r="H46" s="171">
        <v>0</v>
      </c>
      <c r="I46" s="171">
        <v>4936.8123999999998</v>
      </c>
      <c r="J46" s="171">
        <v>9600.080100000001</v>
      </c>
      <c r="K46" s="171">
        <v>10.3116</v>
      </c>
      <c r="L46" s="171">
        <v>87139.477100000004</v>
      </c>
      <c r="M46" s="171">
        <v>86.503299999999996</v>
      </c>
      <c r="N46" s="171">
        <v>17095.143</v>
      </c>
      <c r="O46" s="171">
        <v>3100.5675999999999</v>
      </c>
      <c r="P46" s="171">
        <v>1129.8013999999998</v>
      </c>
      <c r="Q46" s="171">
        <v>7445.2677000000003</v>
      </c>
      <c r="R46" s="171">
        <v>4.6800000000000001E-2</v>
      </c>
      <c r="S46" s="171">
        <v>339.05170000000004</v>
      </c>
      <c r="T46" s="171">
        <v>1236.4482000000003</v>
      </c>
      <c r="U46" s="171">
        <v>0.53820000000000001</v>
      </c>
      <c r="V46" s="171">
        <v>1024.2738999999999</v>
      </c>
      <c r="W46" s="171">
        <v>0.67859999999999998</v>
      </c>
      <c r="X46" s="171">
        <v>24712.104300000006</v>
      </c>
      <c r="Y46" s="171">
        <v>1488.8042</v>
      </c>
      <c r="Z46" s="171">
        <v>23490.411100000001</v>
      </c>
      <c r="AA46" s="171">
        <v>659.5797</v>
      </c>
      <c r="AB46" s="171">
        <v>180.30350000000001</v>
      </c>
      <c r="AC46" s="171">
        <v>508.87200000000007</v>
      </c>
      <c r="AD46" s="171">
        <v>0</v>
      </c>
      <c r="AE46" s="171">
        <v>0</v>
      </c>
      <c r="AF46" s="171">
        <v>26.2119</v>
      </c>
      <c r="AG46" s="172">
        <v>0</v>
      </c>
      <c r="AH46" s="183">
        <f t="shared" si="1"/>
        <v>187644.73000000007</v>
      </c>
      <c r="AI46" s="184"/>
      <c r="AJ46" s="184"/>
      <c r="AK46" s="184"/>
      <c r="AL46" s="185"/>
      <c r="AM46" s="186"/>
      <c r="BA46"/>
      <c r="BC46" s="167"/>
    </row>
    <row r="47" spans="1:55" s="95" customFormat="1" ht="13.8" collapsed="1">
      <c r="A47" s="187" t="s">
        <v>132</v>
      </c>
      <c r="B47" s="188" t="s">
        <v>133</v>
      </c>
      <c r="C47" s="188"/>
      <c r="D47" s="189" t="s">
        <v>132</v>
      </c>
      <c r="E47" s="190">
        <f>$Q$5</f>
        <v>2023</v>
      </c>
      <c r="F47" s="116">
        <v>11512.677999999998</v>
      </c>
      <c r="G47" s="117">
        <v>21.665000000000003</v>
      </c>
      <c r="H47" s="117">
        <v>3.7999999999999999E-2</v>
      </c>
      <c r="I47" s="117">
        <v>2645.5550000000012</v>
      </c>
      <c r="J47" s="117">
        <v>9777.8559999999998</v>
      </c>
      <c r="K47" s="117">
        <v>0.94800000000000029</v>
      </c>
      <c r="L47" s="117">
        <v>35967.114999999998</v>
      </c>
      <c r="M47" s="117">
        <v>172.40600000000001</v>
      </c>
      <c r="N47" s="117">
        <v>10319.495999999999</v>
      </c>
      <c r="O47" s="117">
        <v>14408.307000000001</v>
      </c>
      <c r="P47" s="117">
        <v>363.24599999999998</v>
      </c>
      <c r="Q47" s="117">
        <v>13380.475000000004</v>
      </c>
      <c r="R47" s="117">
        <v>277.06</v>
      </c>
      <c r="S47" s="117">
        <v>0</v>
      </c>
      <c r="T47" s="117">
        <v>1681.1869999999997</v>
      </c>
      <c r="U47" s="117">
        <v>0.13600000000000001</v>
      </c>
      <c r="V47" s="117">
        <v>202.09400000000002</v>
      </c>
      <c r="W47" s="117">
        <v>0</v>
      </c>
      <c r="X47" s="117">
        <v>17905.673999999995</v>
      </c>
      <c r="Y47" s="117">
        <v>910.4910000000001</v>
      </c>
      <c r="Z47" s="117">
        <v>23374.712000000003</v>
      </c>
      <c r="AA47" s="117">
        <v>273.935</v>
      </c>
      <c r="AB47" s="117">
        <v>256.221</v>
      </c>
      <c r="AC47" s="117">
        <v>2022.0229999999992</v>
      </c>
      <c r="AD47" s="117">
        <v>0</v>
      </c>
      <c r="AE47" s="117">
        <v>107.63</v>
      </c>
      <c r="AF47" s="117">
        <v>3295.2450000000013</v>
      </c>
      <c r="AG47" s="118">
        <v>0</v>
      </c>
      <c r="AH47" s="128">
        <f t="shared" si="1"/>
        <v>148876.19299999997</v>
      </c>
      <c r="AI47" s="129"/>
      <c r="AJ47" s="129"/>
      <c r="AK47" s="129"/>
      <c r="AL47" s="130"/>
      <c r="AM47" s="131">
        <f t="shared" si="2"/>
        <v>-1.1304719321039602E-2</v>
      </c>
      <c r="BB47" s="99"/>
      <c r="BC47" s="99"/>
    </row>
    <row r="48" spans="1:55" s="95" customFormat="1" ht="14.4" thickBot="1">
      <c r="A48" s="191"/>
      <c r="B48" s="192"/>
      <c r="C48" s="192"/>
      <c r="D48" s="102" t="s">
        <v>132</v>
      </c>
      <c r="E48" s="103">
        <f>E47-1</f>
        <v>2022</v>
      </c>
      <c r="F48" s="104">
        <v>11796.007000000001</v>
      </c>
      <c r="G48" s="105">
        <v>18.39</v>
      </c>
      <c r="H48" s="105">
        <v>0.89400000000000002</v>
      </c>
      <c r="I48" s="105">
        <v>2550.0500000000006</v>
      </c>
      <c r="J48" s="105">
        <v>11616.31</v>
      </c>
      <c r="K48" s="105">
        <v>1.5249999999999999</v>
      </c>
      <c r="L48" s="105">
        <v>35940.408999999985</v>
      </c>
      <c r="M48" s="105">
        <v>392.536</v>
      </c>
      <c r="N48" s="105">
        <v>10188.125999999998</v>
      </c>
      <c r="O48" s="105">
        <v>16807.757000000005</v>
      </c>
      <c r="P48" s="105">
        <v>679.69199999999989</v>
      </c>
      <c r="Q48" s="105">
        <v>13294.811999999996</v>
      </c>
      <c r="R48" s="105">
        <v>248.82599999999999</v>
      </c>
      <c r="S48" s="105">
        <v>24.792999999999999</v>
      </c>
      <c r="T48" s="105">
        <v>1300.5320000000004</v>
      </c>
      <c r="U48" s="105">
        <v>6.3E-2</v>
      </c>
      <c r="V48" s="105">
        <v>283.46399999999994</v>
      </c>
      <c r="W48" s="105">
        <v>0</v>
      </c>
      <c r="X48" s="105">
        <v>17291.61</v>
      </c>
      <c r="Y48" s="105">
        <v>1319.2539999999997</v>
      </c>
      <c r="Z48" s="105">
        <v>20367.39499999999</v>
      </c>
      <c r="AA48" s="105">
        <v>292.49199999999996</v>
      </c>
      <c r="AB48" s="105">
        <v>283.47800000000001</v>
      </c>
      <c r="AC48" s="105">
        <v>1737.2889999999993</v>
      </c>
      <c r="AD48" s="105">
        <v>0</v>
      </c>
      <c r="AE48" s="105">
        <v>42.763000000000005</v>
      </c>
      <c r="AF48" s="105">
        <v>4099.973</v>
      </c>
      <c r="AG48" s="106">
        <v>0</v>
      </c>
      <c r="AH48" s="107">
        <f t="shared" si="1"/>
        <v>150578.43999999997</v>
      </c>
      <c r="AI48" s="108"/>
      <c r="AJ48" s="108"/>
      <c r="AK48" s="108"/>
      <c r="AL48" s="109"/>
      <c r="AM48" s="110"/>
      <c r="BB48" s="99"/>
      <c r="BC48" s="99"/>
    </row>
    <row r="49" spans="1:55" s="95" customFormat="1" ht="13.8">
      <c r="A49" s="173" t="s">
        <v>134</v>
      </c>
      <c r="B49" s="123" t="s">
        <v>135</v>
      </c>
      <c r="C49" s="123"/>
      <c r="D49" s="124"/>
      <c r="E49" s="174">
        <f>$Q$5</f>
        <v>2023</v>
      </c>
      <c r="F49" s="116">
        <f t="shared" ref="F49:AG50" si="6">F51+F53</f>
        <v>34.184699999999999</v>
      </c>
      <c r="G49" s="117">
        <f t="shared" si="6"/>
        <v>6.4516500000000008</v>
      </c>
      <c r="H49" s="117">
        <f t="shared" si="6"/>
        <v>13.526999999999999</v>
      </c>
      <c r="I49" s="117">
        <f t="shared" si="6"/>
        <v>110.30365</v>
      </c>
      <c r="J49" s="117">
        <f t="shared" si="6"/>
        <v>31.374000000000002</v>
      </c>
      <c r="K49" s="117">
        <f t="shared" si="6"/>
        <v>2.4299999999999999E-2</v>
      </c>
      <c r="L49" s="117">
        <f t="shared" si="6"/>
        <v>46.856549999999999</v>
      </c>
      <c r="M49" s="117">
        <f t="shared" si="6"/>
        <v>1.2123000000000002</v>
      </c>
      <c r="N49" s="117">
        <f t="shared" si="6"/>
        <v>360.61130000000003</v>
      </c>
      <c r="O49" s="117">
        <f t="shared" si="6"/>
        <v>237.10930000000002</v>
      </c>
      <c r="P49" s="117">
        <f t="shared" si="6"/>
        <v>3.47085</v>
      </c>
      <c r="Q49" s="117">
        <f t="shared" si="6"/>
        <v>1220.9712999999997</v>
      </c>
      <c r="R49" s="117">
        <f t="shared" si="6"/>
        <v>0</v>
      </c>
      <c r="S49" s="117">
        <f t="shared" si="6"/>
        <v>0.24030000000000001</v>
      </c>
      <c r="T49" s="117">
        <f t="shared" si="6"/>
        <v>5.6281499999999989</v>
      </c>
      <c r="U49" s="117">
        <f t="shared" si="6"/>
        <v>1.3500000000000001E-3</v>
      </c>
      <c r="V49" s="117">
        <f t="shared" si="6"/>
        <v>1.3500000000000002E-2</v>
      </c>
      <c r="W49" s="117">
        <f t="shared" si="6"/>
        <v>0.68700000000000006</v>
      </c>
      <c r="X49" s="117">
        <f t="shared" si="6"/>
        <v>332.70859999999999</v>
      </c>
      <c r="Y49" s="117">
        <f t="shared" si="6"/>
        <v>10.492200000000002</v>
      </c>
      <c r="Z49" s="117">
        <f t="shared" si="6"/>
        <v>480.92620000000005</v>
      </c>
      <c r="AA49" s="117">
        <f t="shared" si="6"/>
        <v>3.1479500000000002</v>
      </c>
      <c r="AB49" s="117">
        <f t="shared" si="6"/>
        <v>0</v>
      </c>
      <c r="AC49" s="117">
        <f t="shared" si="6"/>
        <v>2.3737000000000004</v>
      </c>
      <c r="AD49" s="117">
        <f t="shared" si="6"/>
        <v>0</v>
      </c>
      <c r="AE49" s="117">
        <f t="shared" si="6"/>
        <v>6.6150000000000014E-2</v>
      </c>
      <c r="AF49" s="117">
        <f t="shared" si="6"/>
        <v>1.7252000000000001</v>
      </c>
      <c r="AG49" s="118">
        <f t="shared" si="6"/>
        <v>0</v>
      </c>
      <c r="AH49" s="128">
        <f t="shared" si="1"/>
        <v>2904.1071999999999</v>
      </c>
      <c r="AI49" s="129"/>
      <c r="AJ49" s="129"/>
      <c r="AK49" s="129"/>
      <c r="AL49" s="130"/>
      <c r="AM49" s="131">
        <f t="shared" si="2"/>
        <v>-2.414488601658471E-2</v>
      </c>
      <c r="BB49" s="99"/>
      <c r="BC49" s="99"/>
    </row>
    <row r="50" spans="1:55" s="95" customFormat="1" ht="14.4" thickBot="1">
      <c r="A50" s="175"/>
      <c r="B50" s="135"/>
      <c r="C50" s="135"/>
      <c r="D50" s="136"/>
      <c r="E50" s="176">
        <f>E49-1</f>
        <v>2022</v>
      </c>
      <c r="F50" s="137">
        <f t="shared" si="6"/>
        <v>18.393750000000001</v>
      </c>
      <c r="G50" s="138">
        <f t="shared" si="6"/>
        <v>10.504350000000002</v>
      </c>
      <c r="H50" s="138">
        <f t="shared" si="6"/>
        <v>12.544200000000002</v>
      </c>
      <c r="I50" s="138">
        <f t="shared" si="6"/>
        <v>72.587850000000003</v>
      </c>
      <c r="J50" s="138">
        <f t="shared" si="6"/>
        <v>29.212499999999999</v>
      </c>
      <c r="K50" s="138">
        <f t="shared" si="6"/>
        <v>0.10530000000000002</v>
      </c>
      <c r="L50" s="138">
        <f t="shared" si="6"/>
        <v>7.5214499999999997</v>
      </c>
      <c r="M50" s="138">
        <f t="shared" si="6"/>
        <v>0.89370000000000005</v>
      </c>
      <c r="N50" s="138">
        <f t="shared" si="6"/>
        <v>570.89200000000017</v>
      </c>
      <c r="O50" s="138">
        <f t="shared" si="6"/>
        <v>124.029</v>
      </c>
      <c r="P50" s="138">
        <f t="shared" si="6"/>
        <v>5.1300000000000005E-2</v>
      </c>
      <c r="Q50" s="138">
        <f t="shared" si="6"/>
        <v>1386.7815000000001</v>
      </c>
      <c r="R50" s="138">
        <f t="shared" si="6"/>
        <v>0</v>
      </c>
      <c r="S50" s="138">
        <f t="shared" si="6"/>
        <v>0.55754999999999999</v>
      </c>
      <c r="T50" s="138">
        <f t="shared" si="6"/>
        <v>4.8127499999999994</v>
      </c>
      <c r="U50" s="138">
        <f t="shared" si="6"/>
        <v>2.7000000000000001E-3</v>
      </c>
      <c r="V50" s="138">
        <f t="shared" si="6"/>
        <v>69.334650000000011</v>
      </c>
      <c r="W50" s="138">
        <f t="shared" si="6"/>
        <v>0.71470000000000011</v>
      </c>
      <c r="X50" s="138">
        <f t="shared" si="6"/>
        <v>215.15545</v>
      </c>
      <c r="Y50" s="138">
        <f t="shared" si="6"/>
        <v>7.6815000000000007</v>
      </c>
      <c r="Z50" s="138">
        <f t="shared" si="6"/>
        <v>434.04780000000005</v>
      </c>
      <c r="AA50" s="138">
        <f t="shared" si="6"/>
        <v>5.3093500000000002</v>
      </c>
      <c r="AB50" s="138">
        <f t="shared" si="6"/>
        <v>1.3500000000000001E-3</v>
      </c>
      <c r="AC50" s="138">
        <f t="shared" si="6"/>
        <v>4.633700000000001</v>
      </c>
      <c r="AD50" s="138">
        <f t="shared" si="6"/>
        <v>0</v>
      </c>
      <c r="AE50" s="138">
        <f t="shared" si="6"/>
        <v>2.7000000000000003E-2</v>
      </c>
      <c r="AF50" s="138">
        <f t="shared" si="6"/>
        <v>0.16605000000000003</v>
      </c>
      <c r="AG50" s="139">
        <f t="shared" si="6"/>
        <v>0</v>
      </c>
      <c r="AH50" s="140">
        <f t="shared" si="1"/>
        <v>2975.9614500000002</v>
      </c>
      <c r="AI50" s="141"/>
      <c r="AJ50" s="141"/>
      <c r="AK50" s="141"/>
      <c r="AL50" s="142"/>
      <c r="AM50" s="143"/>
      <c r="BB50" s="99"/>
      <c r="BC50" s="99"/>
    </row>
    <row r="51" spans="1:55" ht="14.4" hidden="1" outlineLevel="1" thickBot="1">
      <c r="A51" s="144"/>
      <c r="B51" s="145" t="s">
        <v>118</v>
      </c>
      <c r="C51" s="146" t="s">
        <v>136</v>
      </c>
      <c r="D51" s="147" t="s">
        <v>137</v>
      </c>
      <c r="E51" s="148">
        <f>$Q$5</f>
        <v>2023</v>
      </c>
      <c r="F51" s="149">
        <v>0</v>
      </c>
      <c r="G51" s="150">
        <v>0</v>
      </c>
      <c r="H51" s="150">
        <v>0</v>
      </c>
      <c r="I51" s="150">
        <v>24.742000000000001</v>
      </c>
      <c r="J51" s="150">
        <v>0.70199999999999996</v>
      </c>
      <c r="K51" s="150">
        <v>0</v>
      </c>
      <c r="L51" s="150">
        <v>33.015000000000001</v>
      </c>
      <c r="M51" s="150">
        <v>0</v>
      </c>
      <c r="N51" s="150">
        <v>18.010999999999999</v>
      </c>
      <c r="O51" s="150">
        <v>78.972999999999999</v>
      </c>
      <c r="P51" s="150">
        <v>0</v>
      </c>
      <c r="Q51" s="150">
        <v>0.19600000000000001</v>
      </c>
      <c r="R51" s="150">
        <v>0</v>
      </c>
      <c r="S51" s="150">
        <v>0</v>
      </c>
      <c r="T51" s="150">
        <v>0</v>
      </c>
      <c r="U51" s="150">
        <v>0</v>
      </c>
      <c r="V51" s="150">
        <v>0</v>
      </c>
      <c r="W51" s="150">
        <v>0.68700000000000006</v>
      </c>
      <c r="X51" s="150">
        <v>0.91100000000000003</v>
      </c>
      <c r="Y51" s="150">
        <v>0</v>
      </c>
      <c r="Z51" s="150">
        <v>6.3309999999999995</v>
      </c>
      <c r="AA51" s="150">
        <v>1.1539999999999999</v>
      </c>
      <c r="AB51" s="150">
        <v>0</v>
      </c>
      <c r="AC51" s="150">
        <v>4.9000000000000002E-2</v>
      </c>
      <c r="AD51" s="150">
        <v>0</v>
      </c>
      <c r="AE51" s="150">
        <v>0</v>
      </c>
      <c r="AF51" s="150">
        <v>8.0000000000000002E-3</v>
      </c>
      <c r="AG51" s="151">
        <v>0</v>
      </c>
      <c r="AH51" s="152">
        <f t="shared" si="1"/>
        <v>164.779</v>
      </c>
      <c r="AI51" s="153"/>
      <c r="AJ51" s="153"/>
      <c r="AK51" s="153"/>
      <c r="AL51" s="154"/>
      <c r="AM51" s="155" t="str">
        <f t="shared" si="2"/>
        <v>++</v>
      </c>
      <c r="BA51"/>
      <c r="BC51" s="167"/>
    </row>
    <row r="52" spans="1:55" ht="14.4" hidden="1" outlineLevel="1" thickBot="1">
      <c r="A52" s="144"/>
      <c r="B52" s="156"/>
      <c r="C52" s="157"/>
      <c r="D52" s="136" t="s">
        <v>137</v>
      </c>
      <c r="E52" s="158">
        <f>E51-1</f>
        <v>2022</v>
      </c>
      <c r="F52" s="159">
        <v>0</v>
      </c>
      <c r="G52" s="160">
        <v>0</v>
      </c>
      <c r="H52" s="160">
        <v>0</v>
      </c>
      <c r="I52" s="160">
        <v>1.6440000000000001</v>
      </c>
      <c r="J52" s="160">
        <v>12.324</v>
      </c>
      <c r="K52" s="160">
        <v>0</v>
      </c>
      <c r="L52" s="160">
        <v>6.0000000000000001E-3</v>
      </c>
      <c r="M52" s="160">
        <v>0</v>
      </c>
      <c r="N52" s="160">
        <v>0.67899999999999994</v>
      </c>
      <c r="O52" s="160">
        <v>41.705999999999996</v>
      </c>
      <c r="P52" s="160">
        <v>0</v>
      </c>
      <c r="Q52" s="160">
        <v>17.058</v>
      </c>
      <c r="R52" s="160">
        <v>0</v>
      </c>
      <c r="S52" s="160">
        <v>0</v>
      </c>
      <c r="T52" s="160">
        <v>0</v>
      </c>
      <c r="U52" s="160">
        <v>0</v>
      </c>
      <c r="V52" s="160">
        <v>0</v>
      </c>
      <c r="W52" s="160">
        <v>6.4000000000000001E-2</v>
      </c>
      <c r="X52" s="160">
        <v>2.3050000000000002</v>
      </c>
      <c r="Y52" s="160">
        <v>0</v>
      </c>
      <c r="Z52" s="160">
        <v>1.2E-2</v>
      </c>
      <c r="AA52" s="160">
        <v>1.2310000000000001</v>
      </c>
      <c r="AB52" s="160">
        <v>0</v>
      </c>
      <c r="AC52" s="160">
        <v>0.63500000000000001</v>
      </c>
      <c r="AD52" s="160">
        <v>0</v>
      </c>
      <c r="AE52" s="160">
        <v>0</v>
      </c>
      <c r="AF52" s="160">
        <v>0</v>
      </c>
      <c r="AG52" s="161">
        <v>0</v>
      </c>
      <c r="AH52" s="162">
        <f t="shared" si="1"/>
        <v>77.664000000000001</v>
      </c>
      <c r="AI52" s="163"/>
      <c r="AJ52" s="163"/>
      <c r="AK52" s="163"/>
      <c r="AL52" s="164"/>
      <c r="AM52" s="165"/>
      <c r="BA52"/>
      <c r="BC52" s="167"/>
    </row>
    <row r="53" spans="1:55" ht="14.4" hidden="1" outlineLevel="1" thickBot="1">
      <c r="A53" s="144"/>
      <c r="B53" s="145" t="s">
        <v>109</v>
      </c>
      <c r="C53" s="146" t="s">
        <v>138</v>
      </c>
      <c r="D53" s="147" t="s">
        <v>139</v>
      </c>
      <c r="E53" s="148">
        <f>$Q$5</f>
        <v>2023</v>
      </c>
      <c r="F53" s="149">
        <v>34.184699999999999</v>
      </c>
      <c r="G53" s="150">
        <v>6.4516500000000008</v>
      </c>
      <c r="H53" s="150">
        <v>13.526999999999999</v>
      </c>
      <c r="I53" s="150">
        <v>85.56165</v>
      </c>
      <c r="J53" s="150">
        <v>30.672000000000004</v>
      </c>
      <c r="K53" s="150">
        <v>2.4299999999999999E-2</v>
      </c>
      <c r="L53" s="150">
        <v>13.84155</v>
      </c>
      <c r="M53" s="150">
        <v>1.2123000000000002</v>
      </c>
      <c r="N53" s="150">
        <v>342.6003</v>
      </c>
      <c r="O53" s="150">
        <v>158.13630000000001</v>
      </c>
      <c r="P53" s="150">
        <v>3.47085</v>
      </c>
      <c r="Q53" s="150">
        <v>1220.7752999999998</v>
      </c>
      <c r="R53" s="150">
        <v>0</v>
      </c>
      <c r="S53" s="150">
        <v>0.24030000000000001</v>
      </c>
      <c r="T53" s="150">
        <v>5.6281499999999989</v>
      </c>
      <c r="U53" s="150">
        <v>1.3500000000000001E-3</v>
      </c>
      <c r="V53" s="150">
        <v>1.3500000000000002E-2</v>
      </c>
      <c r="W53" s="150">
        <v>0</v>
      </c>
      <c r="X53" s="150">
        <v>331.79759999999999</v>
      </c>
      <c r="Y53" s="150">
        <v>10.492200000000002</v>
      </c>
      <c r="Z53" s="150">
        <v>474.59520000000003</v>
      </c>
      <c r="AA53" s="150">
        <v>1.9939500000000003</v>
      </c>
      <c r="AB53" s="150">
        <v>0</v>
      </c>
      <c r="AC53" s="150">
        <v>2.3247000000000004</v>
      </c>
      <c r="AD53" s="150">
        <v>0</v>
      </c>
      <c r="AE53" s="150">
        <v>6.6150000000000014E-2</v>
      </c>
      <c r="AF53" s="150">
        <v>1.7172000000000001</v>
      </c>
      <c r="AG53" s="151">
        <v>0</v>
      </c>
      <c r="AH53" s="152">
        <f t="shared" si="1"/>
        <v>2739.3282000000004</v>
      </c>
      <c r="AI53" s="153"/>
      <c r="AJ53" s="153"/>
      <c r="AK53" s="153"/>
      <c r="AL53" s="154"/>
      <c r="AM53" s="155">
        <f t="shared" si="2"/>
        <v>-5.4849183957981995E-2</v>
      </c>
      <c r="BA53"/>
      <c r="BC53" s="167"/>
    </row>
    <row r="54" spans="1:55" ht="14.4" hidden="1" outlineLevel="1" thickBot="1">
      <c r="A54" s="144"/>
      <c r="B54" s="179"/>
      <c r="C54" s="180"/>
      <c r="D54" s="136" t="s">
        <v>139</v>
      </c>
      <c r="E54" s="182">
        <f>E53-1</f>
        <v>2022</v>
      </c>
      <c r="F54" s="170">
        <v>18.393750000000001</v>
      </c>
      <c r="G54" s="171">
        <v>10.504350000000002</v>
      </c>
      <c r="H54" s="171">
        <v>12.544200000000002</v>
      </c>
      <c r="I54" s="171">
        <v>70.943849999999998</v>
      </c>
      <c r="J54" s="171">
        <v>16.888500000000001</v>
      </c>
      <c r="K54" s="171">
        <v>0.10530000000000002</v>
      </c>
      <c r="L54" s="171">
        <v>7.5154499999999995</v>
      </c>
      <c r="M54" s="171">
        <v>0.89370000000000005</v>
      </c>
      <c r="N54" s="171">
        <v>570.21300000000019</v>
      </c>
      <c r="O54" s="171">
        <v>82.322999999999993</v>
      </c>
      <c r="P54" s="171">
        <v>5.1300000000000005E-2</v>
      </c>
      <c r="Q54" s="171">
        <v>1369.7235000000001</v>
      </c>
      <c r="R54" s="171">
        <v>0</v>
      </c>
      <c r="S54" s="171">
        <v>0.55754999999999999</v>
      </c>
      <c r="T54" s="171">
        <v>4.8127499999999994</v>
      </c>
      <c r="U54" s="171">
        <v>2.7000000000000001E-3</v>
      </c>
      <c r="V54" s="171">
        <v>69.334650000000011</v>
      </c>
      <c r="W54" s="171">
        <v>0.65070000000000006</v>
      </c>
      <c r="X54" s="171">
        <v>212.85045</v>
      </c>
      <c r="Y54" s="171">
        <v>7.6815000000000007</v>
      </c>
      <c r="Z54" s="171">
        <v>434.03580000000005</v>
      </c>
      <c r="AA54" s="171">
        <v>4.0783500000000004</v>
      </c>
      <c r="AB54" s="171">
        <v>1.3500000000000001E-3</v>
      </c>
      <c r="AC54" s="171">
        <v>3.9987000000000008</v>
      </c>
      <c r="AD54" s="171">
        <v>0</v>
      </c>
      <c r="AE54" s="171">
        <v>2.7000000000000003E-2</v>
      </c>
      <c r="AF54" s="171">
        <v>0.16605000000000003</v>
      </c>
      <c r="AG54" s="172">
        <v>0</v>
      </c>
      <c r="AH54" s="193">
        <f t="shared" si="1"/>
        <v>2898.2974500000005</v>
      </c>
      <c r="AI54" s="194"/>
      <c r="AJ54" s="184"/>
      <c r="AK54" s="184"/>
      <c r="AL54" s="185"/>
      <c r="AM54" s="186"/>
      <c r="BA54"/>
      <c r="BC54" s="167"/>
    </row>
    <row r="55" spans="1:55" s="95" customFormat="1" ht="13.8" collapsed="1">
      <c r="A55" s="187" t="s">
        <v>134</v>
      </c>
      <c r="B55" s="188" t="s">
        <v>140</v>
      </c>
      <c r="C55" s="188"/>
      <c r="D55" s="124"/>
      <c r="E55" s="174">
        <f>$Q$5</f>
        <v>2023</v>
      </c>
      <c r="F55" s="116">
        <f t="shared" ref="F55:AG56" si="7">F57+F59+F61</f>
        <v>1E-3</v>
      </c>
      <c r="G55" s="117">
        <f t="shared" si="7"/>
        <v>0.14499999999999999</v>
      </c>
      <c r="H55" s="117">
        <f t="shared" si="7"/>
        <v>9.6000000000000002E-2</v>
      </c>
      <c r="I55" s="117">
        <f t="shared" si="7"/>
        <v>367.89600000000002</v>
      </c>
      <c r="J55" s="117">
        <f t="shared" si="7"/>
        <v>30.367000000000001</v>
      </c>
      <c r="K55" s="117">
        <f t="shared" si="7"/>
        <v>0</v>
      </c>
      <c r="L55" s="117">
        <f t="shared" si="7"/>
        <v>12.828999999999999</v>
      </c>
      <c r="M55" s="117">
        <f t="shared" si="7"/>
        <v>0</v>
      </c>
      <c r="N55" s="117">
        <f t="shared" si="7"/>
        <v>83.599000000000004</v>
      </c>
      <c r="O55" s="117">
        <f t="shared" si="7"/>
        <v>10374.49</v>
      </c>
      <c r="P55" s="117">
        <f t="shared" si="7"/>
        <v>8.7199999999999989</v>
      </c>
      <c r="Q55" s="117">
        <f t="shared" si="7"/>
        <v>55.415999999999997</v>
      </c>
      <c r="R55" s="117">
        <f t="shared" si="7"/>
        <v>0</v>
      </c>
      <c r="S55" s="117">
        <f t="shared" si="7"/>
        <v>0</v>
      </c>
      <c r="T55" s="117">
        <f t="shared" si="7"/>
        <v>0</v>
      </c>
      <c r="U55" s="117">
        <f t="shared" si="7"/>
        <v>3.0000000000000001E-3</v>
      </c>
      <c r="V55" s="117">
        <f t="shared" si="7"/>
        <v>0</v>
      </c>
      <c r="W55" s="117">
        <f t="shared" si="7"/>
        <v>0</v>
      </c>
      <c r="X55" s="117">
        <f t="shared" si="7"/>
        <v>1816.4820000000004</v>
      </c>
      <c r="Y55" s="117">
        <f t="shared" si="7"/>
        <v>2.8000000000000001E-2</v>
      </c>
      <c r="Z55" s="117">
        <f t="shared" si="7"/>
        <v>27.938000000000002</v>
      </c>
      <c r="AA55" s="117">
        <f t="shared" si="7"/>
        <v>57.906999999999996</v>
      </c>
      <c r="AB55" s="117">
        <f t="shared" si="7"/>
        <v>239.51</v>
      </c>
      <c r="AC55" s="117">
        <f t="shared" si="7"/>
        <v>0</v>
      </c>
      <c r="AD55" s="117">
        <f t="shared" si="7"/>
        <v>0</v>
      </c>
      <c r="AE55" s="117">
        <f t="shared" si="7"/>
        <v>6.0000000000000001E-3</v>
      </c>
      <c r="AF55" s="117">
        <f t="shared" si="7"/>
        <v>0</v>
      </c>
      <c r="AG55" s="118">
        <f t="shared" si="7"/>
        <v>0</v>
      </c>
      <c r="AH55" s="119">
        <f t="shared" si="1"/>
        <v>13075.432999999999</v>
      </c>
      <c r="AI55" s="120"/>
      <c r="AJ55" s="129"/>
      <c r="AK55" s="129"/>
      <c r="AL55" s="130"/>
      <c r="AM55" s="131">
        <f t="shared" si="2"/>
        <v>3.8984341614048734E-2</v>
      </c>
      <c r="BB55" s="99"/>
      <c r="BC55" s="99"/>
    </row>
    <row r="56" spans="1:55" s="95" customFormat="1" ht="14.4" thickBot="1">
      <c r="A56" s="175"/>
      <c r="B56" s="135"/>
      <c r="C56" s="135"/>
      <c r="D56" s="136"/>
      <c r="E56" s="176">
        <f>E55-1</f>
        <v>2022</v>
      </c>
      <c r="F56" s="137">
        <f t="shared" si="7"/>
        <v>4.2999999999999997E-2</v>
      </c>
      <c r="G56" s="138">
        <f t="shared" si="7"/>
        <v>0</v>
      </c>
      <c r="H56" s="138">
        <f t="shared" si="7"/>
        <v>3.9E-2</v>
      </c>
      <c r="I56" s="138">
        <f t="shared" si="7"/>
        <v>657.97</v>
      </c>
      <c r="J56" s="138">
        <f t="shared" si="7"/>
        <v>0</v>
      </c>
      <c r="K56" s="138">
        <f t="shared" si="7"/>
        <v>0</v>
      </c>
      <c r="L56" s="138">
        <f t="shared" si="7"/>
        <v>0.46099999999999997</v>
      </c>
      <c r="M56" s="138">
        <f t="shared" si="7"/>
        <v>0</v>
      </c>
      <c r="N56" s="138">
        <f t="shared" si="7"/>
        <v>63.186999999999998</v>
      </c>
      <c r="O56" s="138">
        <f t="shared" si="7"/>
        <v>9547.0229999999992</v>
      </c>
      <c r="P56" s="138">
        <f t="shared" si="7"/>
        <v>11.940000000000001</v>
      </c>
      <c r="Q56" s="138">
        <f t="shared" si="7"/>
        <v>78.75</v>
      </c>
      <c r="R56" s="138">
        <f t="shared" si="7"/>
        <v>0</v>
      </c>
      <c r="S56" s="138">
        <f t="shared" si="7"/>
        <v>0</v>
      </c>
      <c r="T56" s="138">
        <f t="shared" si="7"/>
        <v>0</v>
      </c>
      <c r="U56" s="138">
        <f t="shared" si="7"/>
        <v>0</v>
      </c>
      <c r="V56" s="138">
        <f t="shared" si="7"/>
        <v>9.6000000000000002E-2</v>
      </c>
      <c r="W56" s="138">
        <f t="shared" si="7"/>
        <v>0</v>
      </c>
      <c r="X56" s="138">
        <f t="shared" si="7"/>
        <v>1843.1189999999997</v>
      </c>
      <c r="Y56" s="138">
        <f t="shared" si="7"/>
        <v>0.35000000000000003</v>
      </c>
      <c r="Z56" s="138">
        <f t="shared" si="7"/>
        <v>157.02599999999998</v>
      </c>
      <c r="AA56" s="138">
        <f t="shared" si="7"/>
        <v>1.4E-2</v>
      </c>
      <c r="AB56" s="138">
        <f t="shared" si="7"/>
        <v>223.99499999999998</v>
      </c>
      <c r="AC56" s="138">
        <f t="shared" si="7"/>
        <v>0</v>
      </c>
      <c r="AD56" s="138">
        <f t="shared" si="7"/>
        <v>0</v>
      </c>
      <c r="AE56" s="138">
        <f t="shared" si="7"/>
        <v>2E-3</v>
      </c>
      <c r="AF56" s="138">
        <f t="shared" si="7"/>
        <v>0.80700000000000005</v>
      </c>
      <c r="AG56" s="139">
        <f t="shared" si="7"/>
        <v>0</v>
      </c>
      <c r="AH56" s="140">
        <f t="shared" si="1"/>
        <v>12584.822000000002</v>
      </c>
      <c r="AI56" s="141"/>
      <c r="AJ56" s="141"/>
      <c r="AK56" s="141"/>
      <c r="AL56" s="142"/>
      <c r="AM56" s="143"/>
      <c r="BB56" s="99"/>
      <c r="BC56" s="99"/>
    </row>
    <row r="57" spans="1:55" ht="14.4" hidden="1" outlineLevel="1" thickBot="1">
      <c r="A57" s="144"/>
      <c r="B57" s="145" t="s">
        <v>141</v>
      </c>
      <c r="C57" s="146" t="s">
        <v>142</v>
      </c>
      <c r="D57" s="147" t="s">
        <v>143</v>
      </c>
      <c r="E57" s="148">
        <f>$Q$5</f>
        <v>2023</v>
      </c>
      <c r="F57" s="149">
        <v>0</v>
      </c>
      <c r="G57" s="150">
        <v>0</v>
      </c>
      <c r="H57" s="150">
        <v>0</v>
      </c>
      <c r="I57" s="150">
        <v>0</v>
      </c>
      <c r="J57" s="150">
        <v>0</v>
      </c>
      <c r="K57" s="150">
        <v>0</v>
      </c>
      <c r="L57" s="150">
        <v>11.228999999999999</v>
      </c>
      <c r="M57" s="150">
        <v>0</v>
      </c>
      <c r="N57" s="150">
        <v>0</v>
      </c>
      <c r="O57" s="150">
        <v>0</v>
      </c>
      <c r="P57" s="150">
        <v>0</v>
      </c>
      <c r="Q57" s="150">
        <v>0</v>
      </c>
      <c r="R57" s="150">
        <v>0</v>
      </c>
      <c r="S57" s="150">
        <v>0</v>
      </c>
      <c r="T57" s="150">
        <v>0</v>
      </c>
      <c r="U57" s="150">
        <v>0</v>
      </c>
      <c r="V57" s="150">
        <v>0</v>
      </c>
      <c r="W57" s="150">
        <v>0</v>
      </c>
      <c r="X57" s="150">
        <v>0</v>
      </c>
      <c r="Y57" s="150">
        <v>0</v>
      </c>
      <c r="Z57" s="150">
        <v>0</v>
      </c>
      <c r="AA57" s="150">
        <v>0</v>
      </c>
      <c r="AB57" s="150">
        <v>0</v>
      </c>
      <c r="AC57" s="150">
        <v>0</v>
      </c>
      <c r="AD57" s="150">
        <v>0</v>
      </c>
      <c r="AE57" s="150">
        <v>0</v>
      </c>
      <c r="AF57" s="150">
        <v>0</v>
      </c>
      <c r="AG57" s="151">
        <v>0</v>
      </c>
      <c r="AH57" s="152">
        <f t="shared" si="1"/>
        <v>11.228999999999999</v>
      </c>
      <c r="AI57" s="153"/>
      <c r="AJ57" s="153"/>
      <c r="AK57" s="153"/>
      <c r="AL57" s="154"/>
      <c r="AM57" s="155" t="str">
        <f t="shared" si="2"/>
        <v>++</v>
      </c>
      <c r="BA57"/>
      <c r="BC57" s="167"/>
    </row>
    <row r="58" spans="1:55" ht="14.4" hidden="1" outlineLevel="1" thickBot="1">
      <c r="A58" s="144"/>
      <c r="B58" s="156"/>
      <c r="C58" s="157"/>
      <c r="D58" s="136" t="s">
        <v>143</v>
      </c>
      <c r="E58" s="158">
        <f>E57-1</f>
        <v>2022</v>
      </c>
      <c r="F58" s="159">
        <v>0</v>
      </c>
      <c r="G58" s="160">
        <v>0</v>
      </c>
      <c r="H58" s="160">
        <v>0</v>
      </c>
      <c r="I58" s="160">
        <v>0</v>
      </c>
      <c r="J58" s="160">
        <v>0</v>
      </c>
      <c r="K58" s="160">
        <v>0</v>
      </c>
      <c r="L58" s="160">
        <v>0</v>
      </c>
      <c r="M58" s="160">
        <v>0</v>
      </c>
      <c r="N58" s="160">
        <v>2.0540000000000003</v>
      </c>
      <c r="O58" s="160">
        <v>0</v>
      </c>
      <c r="P58" s="160">
        <v>0</v>
      </c>
      <c r="Q58" s="160">
        <v>0</v>
      </c>
      <c r="R58" s="160">
        <v>0</v>
      </c>
      <c r="S58" s="160">
        <v>0</v>
      </c>
      <c r="T58" s="160">
        <v>0</v>
      </c>
      <c r="U58" s="160">
        <v>0</v>
      </c>
      <c r="V58" s="160">
        <v>0</v>
      </c>
      <c r="W58" s="160">
        <v>0</v>
      </c>
      <c r="X58" s="160">
        <v>0</v>
      </c>
      <c r="Y58" s="160">
        <v>0</v>
      </c>
      <c r="Z58" s="160">
        <v>0</v>
      </c>
      <c r="AA58" s="160">
        <v>0</v>
      </c>
      <c r="AB58" s="160">
        <v>0</v>
      </c>
      <c r="AC58" s="160">
        <v>0</v>
      </c>
      <c r="AD58" s="160">
        <v>0</v>
      </c>
      <c r="AE58" s="160">
        <v>0</v>
      </c>
      <c r="AF58" s="160">
        <v>0</v>
      </c>
      <c r="AG58" s="161">
        <v>0</v>
      </c>
      <c r="AH58" s="162">
        <f t="shared" si="1"/>
        <v>2.0540000000000003</v>
      </c>
      <c r="AI58" s="163"/>
      <c r="AJ58" s="163"/>
      <c r="AK58" s="163"/>
      <c r="AL58" s="164"/>
      <c r="AM58" s="165"/>
      <c r="BA58"/>
      <c r="BC58" s="167"/>
    </row>
    <row r="59" spans="1:55" ht="14.4" hidden="1" outlineLevel="1" thickBot="1">
      <c r="A59" s="144"/>
      <c r="B59" s="145" t="s">
        <v>144</v>
      </c>
      <c r="C59" s="146" t="s">
        <v>145</v>
      </c>
      <c r="D59" s="147" t="s">
        <v>146</v>
      </c>
      <c r="E59" s="148">
        <f>$Q$5</f>
        <v>2023</v>
      </c>
      <c r="F59" s="149">
        <v>0</v>
      </c>
      <c r="G59" s="150">
        <v>0.14499999999999999</v>
      </c>
      <c r="H59" s="150">
        <v>9.6000000000000002E-2</v>
      </c>
      <c r="I59" s="150">
        <v>19.937000000000001</v>
      </c>
      <c r="J59" s="150">
        <v>0</v>
      </c>
      <c r="K59" s="150">
        <v>0</v>
      </c>
      <c r="L59" s="150">
        <v>0</v>
      </c>
      <c r="M59" s="150">
        <v>0</v>
      </c>
      <c r="N59" s="150">
        <v>0</v>
      </c>
      <c r="O59" s="150">
        <v>0.25900000000000001</v>
      </c>
      <c r="P59" s="150">
        <v>7.02</v>
      </c>
      <c r="Q59" s="150">
        <v>0</v>
      </c>
      <c r="R59" s="150">
        <v>0</v>
      </c>
      <c r="S59" s="150">
        <v>0</v>
      </c>
      <c r="T59" s="150">
        <v>0</v>
      </c>
      <c r="U59" s="150">
        <v>3.0000000000000001E-3</v>
      </c>
      <c r="V59" s="150">
        <v>0</v>
      </c>
      <c r="W59" s="150">
        <v>0</v>
      </c>
      <c r="X59" s="150">
        <v>0</v>
      </c>
      <c r="Y59" s="150">
        <v>5.0000000000000001E-3</v>
      </c>
      <c r="Z59" s="150">
        <v>1.141</v>
      </c>
      <c r="AA59" s="150">
        <v>0</v>
      </c>
      <c r="AB59" s="150">
        <v>239.51</v>
      </c>
      <c r="AC59" s="150">
        <v>0</v>
      </c>
      <c r="AD59" s="150">
        <v>0</v>
      </c>
      <c r="AE59" s="150">
        <v>2E-3</v>
      </c>
      <c r="AF59" s="150">
        <v>0</v>
      </c>
      <c r="AG59" s="151">
        <v>0</v>
      </c>
      <c r="AH59" s="152">
        <f t="shared" si="1"/>
        <v>268.11799999999999</v>
      </c>
      <c r="AI59" s="153"/>
      <c r="AJ59" s="153"/>
      <c r="AK59" s="153"/>
      <c r="AL59" s="154"/>
      <c r="AM59" s="155">
        <f t="shared" si="2"/>
        <v>-0.41843697807084135</v>
      </c>
      <c r="BA59"/>
      <c r="BC59" s="167"/>
    </row>
    <row r="60" spans="1:55" ht="14.4" hidden="1" outlineLevel="1" thickBot="1">
      <c r="A60" s="144"/>
      <c r="B60" s="156"/>
      <c r="C60" s="157"/>
      <c r="D60" s="136" t="s">
        <v>146</v>
      </c>
      <c r="E60" s="158">
        <f>E59-1</f>
        <v>2022</v>
      </c>
      <c r="F60" s="159">
        <v>0</v>
      </c>
      <c r="G60" s="160">
        <v>0</v>
      </c>
      <c r="H60" s="160">
        <v>3.9E-2</v>
      </c>
      <c r="I60" s="160">
        <v>137.99</v>
      </c>
      <c r="J60" s="160">
        <v>0</v>
      </c>
      <c r="K60" s="160">
        <v>0</v>
      </c>
      <c r="L60" s="160">
        <v>0</v>
      </c>
      <c r="M60" s="160">
        <v>0</v>
      </c>
      <c r="N60" s="160">
        <v>0</v>
      </c>
      <c r="O60" s="160">
        <v>24.251999999999999</v>
      </c>
      <c r="P60" s="160">
        <v>11.940000000000001</v>
      </c>
      <c r="Q60" s="160">
        <v>0</v>
      </c>
      <c r="R60" s="160">
        <v>0</v>
      </c>
      <c r="S60" s="160">
        <v>0</v>
      </c>
      <c r="T60" s="160">
        <v>0</v>
      </c>
      <c r="U60" s="160">
        <v>0</v>
      </c>
      <c r="V60" s="160">
        <v>0</v>
      </c>
      <c r="W60" s="160">
        <v>0</v>
      </c>
      <c r="X60" s="160">
        <v>0</v>
      </c>
      <c r="Y60" s="160">
        <v>0</v>
      </c>
      <c r="Z60" s="160">
        <v>62.814</v>
      </c>
      <c r="AA60" s="160">
        <v>0</v>
      </c>
      <c r="AB60" s="160">
        <v>223.99499999999998</v>
      </c>
      <c r="AC60" s="160">
        <v>0</v>
      </c>
      <c r="AD60" s="160">
        <v>0</v>
      </c>
      <c r="AE60" s="160">
        <v>0</v>
      </c>
      <c r="AF60" s="160">
        <v>0</v>
      </c>
      <c r="AG60" s="161">
        <v>0</v>
      </c>
      <c r="AH60" s="162">
        <f t="shared" si="1"/>
        <v>461.03</v>
      </c>
      <c r="AI60" s="163"/>
      <c r="AJ60" s="163"/>
      <c r="AK60" s="163"/>
      <c r="AL60" s="164"/>
      <c r="AM60" s="165"/>
      <c r="BA60"/>
      <c r="BC60" s="167"/>
    </row>
    <row r="61" spans="1:55" ht="14.4" hidden="1" outlineLevel="1" thickBot="1">
      <c r="A61" s="144"/>
      <c r="B61" s="145" t="s">
        <v>147</v>
      </c>
      <c r="C61" s="146" t="s">
        <v>148</v>
      </c>
      <c r="D61" s="147" t="s">
        <v>149</v>
      </c>
      <c r="E61" s="148">
        <f>$Q$5</f>
        <v>2023</v>
      </c>
      <c r="F61" s="149">
        <v>1E-3</v>
      </c>
      <c r="G61" s="150">
        <v>0</v>
      </c>
      <c r="H61" s="150">
        <v>0</v>
      </c>
      <c r="I61" s="150">
        <v>347.959</v>
      </c>
      <c r="J61" s="150">
        <v>30.367000000000001</v>
      </c>
      <c r="K61" s="150">
        <v>0</v>
      </c>
      <c r="L61" s="150">
        <v>1.6</v>
      </c>
      <c r="M61" s="150">
        <v>0</v>
      </c>
      <c r="N61" s="150">
        <v>83.599000000000004</v>
      </c>
      <c r="O61" s="150">
        <v>10374.231</v>
      </c>
      <c r="P61" s="150">
        <v>1.7000000000000002</v>
      </c>
      <c r="Q61" s="150">
        <v>55.415999999999997</v>
      </c>
      <c r="R61" s="150">
        <v>0</v>
      </c>
      <c r="S61" s="150">
        <v>0</v>
      </c>
      <c r="T61" s="150">
        <v>0</v>
      </c>
      <c r="U61" s="150">
        <v>0</v>
      </c>
      <c r="V61" s="150">
        <v>0</v>
      </c>
      <c r="W61" s="150">
        <v>0</v>
      </c>
      <c r="X61" s="150">
        <v>1816.4820000000004</v>
      </c>
      <c r="Y61" s="150">
        <v>2.3E-2</v>
      </c>
      <c r="Z61" s="150">
        <v>26.797000000000001</v>
      </c>
      <c r="AA61" s="150">
        <v>57.906999999999996</v>
      </c>
      <c r="AB61" s="150">
        <v>0</v>
      </c>
      <c r="AC61" s="150">
        <v>0</v>
      </c>
      <c r="AD61" s="150">
        <v>0</v>
      </c>
      <c r="AE61" s="150">
        <v>4.0000000000000001E-3</v>
      </c>
      <c r="AF61" s="150">
        <v>0</v>
      </c>
      <c r="AG61" s="151">
        <v>0</v>
      </c>
      <c r="AH61" s="152">
        <f t="shared" si="1"/>
        <v>12796.085999999999</v>
      </c>
      <c r="AI61" s="153"/>
      <c r="AJ61" s="153"/>
      <c r="AK61" s="153"/>
      <c r="AL61" s="154"/>
      <c r="AM61" s="155">
        <f t="shared" si="2"/>
        <v>5.5631296436204014E-2</v>
      </c>
      <c r="BA61"/>
      <c r="BC61" s="167"/>
    </row>
    <row r="62" spans="1:55" ht="14.4" hidden="1" outlineLevel="1" thickBot="1">
      <c r="A62" s="144"/>
      <c r="B62" s="179"/>
      <c r="C62" s="180"/>
      <c r="D62" s="136" t="s">
        <v>149</v>
      </c>
      <c r="E62" s="195">
        <f>E61-1</f>
        <v>2022</v>
      </c>
      <c r="F62" s="170">
        <v>4.2999999999999997E-2</v>
      </c>
      <c r="G62" s="171">
        <v>0</v>
      </c>
      <c r="H62" s="171">
        <v>0</v>
      </c>
      <c r="I62" s="171">
        <v>519.98</v>
      </c>
      <c r="J62" s="171">
        <v>0</v>
      </c>
      <c r="K62" s="171">
        <v>0</v>
      </c>
      <c r="L62" s="171">
        <v>0.46099999999999997</v>
      </c>
      <c r="M62" s="171">
        <v>0</v>
      </c>
      <c r="N62" s="171">
        <v>61.132999999999996</v>
      </c>
      <c r="O62" s="171">
        <v>9522.7709999999988</v>
      </c>
      <c r="P62" s="171">
        <v>0</v>
      </c>
      <c r="Q62" s="171">
        <v>78.75</v>
      </c>
      <c r="R62" s="171">
        <v>0</v>
      </c>
      <c r="S62" s="171">
        <v>0</v>
      </c>
      <c r="T62" s="171">
        <v>0</v>
      </c>
      <c r="U62" s="171">
        <v>0</v>
      </c>
      <c r="V62" s="171">
        <v>9.6000000000000002E-2</v>
      </c>
      <c r="W62" s="171">
        <v>0</v>
      </c>
      <c r="X62" s="171">
        <v>1843.1189999999997</v>
      </c>
      <c r="Y62" s="171">
        <v>0.35000000000000003</v>
      </c>
      <c r="Z62" s="171">
        <v>94.211999999999989</v>
      </c>
      <c r="AA62" s="171">
        <v>1.4E-2</v>
      </c>
      <c r="AB62" s="171">
        <v>0</v>
      </c>
      <c r="AC62" s="171">
        <v>0</v>
      </c>
      <c r="AD62" s="171">
        <v>0</v>
      </c>
      <c r="AE62" s="171">
        <v>2E-3</v>
      </c>
      <c r="AF62" s="171">
        <v>0.80700000000000005</v>
      </c>
      <c r="AG62" s="172">
        <v>0</v>
      </c>
      <c r="AH62" s="193">
        <f t="shared" si="1"/>
        <v>12121.737999999999</v>
      </c>
      <c r="AI62" s="184"/>
      <c r="AJ62" s="184"/>
      <c r="AK62" s="184"/>
      <c r="AL62" s="185"/>
      <c r="AM62" s="186"/>
      <c r="BA62"/>
      <c r="BC62" s="167"/>
    </row>
    <row r="63" spans="1:55" s="95" customFormat="1" ht="13.8" collapsed="1">
      <c r="A63" s="187" t="s">
        <v>150</v>
      </c>
      <c r="B63" s="188" t="s">
        <v>151</v>
      </c>
      <c r="C63" s="188"/>
      <c r="D63" s="124" t="s">
        <v>150</v>
      </c>
      <c r="E63" s="115">
        <f>$Q$5</f>
        <v>2023</v>
      </c>
      <c r="F63" s="116">
        <v>1993.2850000000001</v>
      </c>
      <c r="G63" s="117">
        <v>5.1470000000000002</v>
      </c>
      <c r="H63" s="117">
        <v>1.4999999999999999E-2</v>
      </c>
      <c r="I63" s="117">
        <v>854.947</v>
      </c>
      <c r="J63" s="117">
        <v>3532.5090000000005</v>
      </c>
      <c r="K63" s="117">
        <v>0</v>
      </c>
      <c r="L63" s="117">
        <v>3863.4320000000007</v>
      </c>
      <c r="M63" s="117">
        <v>0</v>
      </c>
      <c r="N63" s="117">
        <v>2.0429999999999997</v>
      </c>
      <c r="O63" s="117">
        <v>1048.2909999999999</v>
      </c>
      <c r="P63" s="117">
        <v>446.32899999999995</v>
      </c>
      <c r="Q63" s="117">
        <v>338.09699999999998</v>
      </c>
      <c r="R63" s="117">
        <v>0</v>
      </c>
      <c r="S63" s="117">
        <v>0</v>
      </c>
      <c r="T63" s="117">
        <v>0</v>
      </c>
      <c r="U63" s="117">
        <v>0</v>
      </c>
      <c r="V63" s="117">
        <v>5.6719999999999997</v>
      </c>
      <c r="W63" s="117">
        <v>0</v>
      </c>
      <c r="X63" s="117">
        <v>1166.3429999999998</v>
      </c>
      <c r="Y63" s="117">
        <v>85.64500000000001</v>
      </c>
      <c r="Z63" s="117">
        <v>4076.9289999999987</v>
      </c>
      <c r="AA63" s="117">
        <v>18.912999999999997</v>
      </c>
      <c r="AB63" s="117">
        <v>11.444999999999999</v>
      </c>
      <c r="AC63" s="117">
        <v>901.13499999999999</v>
      </c>
      <c r="AD63" s="117">
        <v>0</v>
      </c>
      <c r="AE63" s="117">
        <v>46.354000000000006</v>
      </c>
      <c r="AF63" s="117">
        <v>1114.164</v>
      </c>
      <c r="AG63" s="118">
        <v>0</v>
      </c>
      <c r="AH63" s="119">
        <f t="shared" si="1"/>
        <v>19510.695</v>
      </c>
      <c r="AI63" s="129"/>
      <c r="AJ63" s="129"/>
      <c r="AK63" s="129"/>
      <c r="AL63" s="130"/>
      <c r="AM63" s="131">
        <f t="shared" si="2"/>
        <v>-0.18424102623924254</v>
      </c>
      <c r="BB63" s="99"/>
      <c r="BC63" s="99"/>
    </row>
    <row r="64" spans="1:55" s="95" customFormat="1" ht="14.4" thickBot="1">
      <c r="A64" s="191"/>
      <c r="B64" s="135"/>
      <c r="C64" s="135"/>
      <c r="D64" s="102" t="s">
        <v>150</v>
      </c>
      <c r="E64" s="103">
        <f>E63-1</f>
        <v>2022</v>
      </c>
      <c r="F64" s="104">
        <v>2963.761</v>
      </c>
      <c r="G64" s="105">
        <v>23.868000000000002</v>
      </c>
      <c r="H64" s="105">
        <v>0</v>
      </c>
      <c r="I64" s="105">
        <v>1116.92</v>
      </c>
      <c r="J64" s="105">
        <v>5036.7339999999995</v>
      </c>
      <c r="K64" s="105">
        <v>0</v>
      </c>
      <c r="L64" s="105">
        <v>6806.3109999999997</v>
      </c>
      <c r="M64" s="105">
        <v>0</v>
      </c>
      <c r="N64" s="105">
        <v>71.215000000000003</v>
      </c>
      <c r="O64" s="105">
        <v>836.85799999999995</v>
      </c>
      <c r="P64" s="105">
        <v>521.83699999999999</v>
      </c>
      <c r="Q64" s="105">
        <v>514.59800000000007</v>
      </c>
      <c r="R64" s="105">
        <v>0</v>
      </c>
      <c r="S64" s="105">
        <v>0</v>
      </c>
      <c r="T64" s="105">
        <v>7.4560000000000004</v>
      </c>
      <c r="U64" s="105">
        <v>0</v>
      </c>
      <c r="V64" s="105">
        <v>7.5919999999999996</v>
      </c>
      <c r="W64" s="105">
        <v>0</v>
      </c>
      <c r="X64" s="105">
        <v>1271.2999999999997</v>
      </c>
      <c r="Y64" s="105">
        <v>154.59800000000001</v>
      </c>
      <c r="Z64" s="105">
        <v>2457.5229999999997</v>
      </c>
      <c r="AA64" s="105">
        <v>51.692999999999998</v>
      </c>
      <c r="AB64" s="105">
        <v>0</v>
      </c>
      <c r="AC64" s="105">
        <v>1291.471</v>
      </c>
      <c r="AD64" s="105">
        <v>0</v>
      </c>
      <c r="AE64" s="105">
        <v>20.197000000000003</v>
      </c>
      <c r="AF64" s="105">
        <v>763.298</v>
      </c>
      <c r="AG64" s="106">
        <v>0</v>
      </c>
      <c r="AH64" s="107">
        <f t="shared" si="1"/>
        <v>23917.23</v>
      </c>
      <c r="AI64" s="108"/>
      <c r="AJ64" s="108"/>
      <c r="AK64" s="108"/>
      <c r="AL64" s="109"/>
      <c r="AM64" s="110"/>
      <c r="BB64" s="99"/>
      <c r="BC64" s="99"/>
    </row>
    <row r="65" spans="1:55" s="95" customFormat="1" ht="13.8">
      <c r="A65" s="173" t="s">
        <v>152</v>
      </c>
      <c r="B65" s="123" t="s">
        <v>153</v>
      </c>
      <c r="C65" s="123"/>
      <c r="D65" s="124"/>
      <c r="E65" s="115">
        <f>$Q$5</f>
        <v>2023</v>
      </c>
      <c r="F65" s="116">
        <f t="shared" ref="F65:AG66" si="8">F67+F71+F73</f>
        <v>1305.5135999999998</v>
      </c>
      <c r="G65" s="117">
        <f t="shared" si="8"/>
        <v>132.32354999999998</v>
      </c>
      <c r="H65" s="117">
        <f t="shared" si="8"/>
        <v>6.9862499999999983</v>
      </c>
      <c r="I65" s="117">
        <f t="shared" si="8"/>
        <v>3664.35565</v>
      </c>
      <c r="J65" s="117">
        <f t="shared" si="8"/>
        <v>4160.3428000000004</v>
      </c>
      <c r="K65" s="117">
        <f t="shared" si="8"/>
        <v>2.8082500000000001</v>
      </c>
      <c r="L65" s="117">
        <f t="shared" si="8"/>
        <v>21824.085049999998</v>
      </c>
      <c r="M65" s="117">
        <f t="shared" si="8"/>
        <v>152.72845000000004</v>
      </c>
      <c r="N65" s="117">
        <f t="shared" si="8"/>
        <v>2073.3347500000004</v>
      </c>
      <c r="O65" s="117">
        <f t="shared" si="8"/>
        <v>8462.7092499999999</v>
      </c>
      <c r="P65" s="117">
        <f t="shared" si="8"/>
        <v>1242.4808</v>
      </c>
      <c r="Q65" s="117">
        <f t="shared" si="8"/>
        <v>9818.2880500000028</v>
      </c>
      <c r="R65" s="117">
        <f t="shared" si="8"/>
        <v>3.9150000000000004E-2</v>
      </c>
      <c r="S65" s="117">
        <f t="shared" si="8"/>
        <v>58.392500000000005</v>
      </c>
      <c r="T65" s="117">
        <f t="shared" si="8"/>
        <v>17.691999999999997</v>
      </c>
      <c r="U65" s="117">
        <f t="shared" si="8"/>
        <v>0.84925000000000006</v>
      </c>
      <c r="V65" s="117">
        <f t="shared" si="8"/>
        <v>85.116850000000042</v>
      </c>
      <c r="W65" s="117">
        <f t="shared" si="8"/>
        <v>0</v>
      </c>
      <c r="X65" s="117">
        <f t="shared" si="8"/>
        <v>1224.8071499999999</v>
      </c>
      <c r="Y65" s="117">
        <f t="shared" si="8"/>
        <v>57.739499999999992</v>
      </c>
      <c r="Z65" s="117">
        <f t="shared" si="8"/>
        <v>4366.5074999999988</v>
      </c>
      <c r="AA65" s="117">
        <f t="shared" si="8"/>
        <v>279.45690000000002</v>
      </c>
      <c r="AB65" s="117">
        <f t="shared" si="8"/>
        <v>484.13285000000013</v>
      </c>
      <c r="AC65" s="117">
        <f t="shared" si="8"/>
        <v>89.058999999999997</v>
      </c>
      <c r="AD65" s="117">
        <f t="shared" si="8"/>
        <v>28.204600000000003</v>
      </c>
      <c r="AE65" s="117">
        <f t="shared" si="8"/>
        <v>13.350850000000001</v>
      </c>
      <c r="AF65" s="117">
        <f t="shared" si="8"/>
        <v>3691.9642000000003</v>
      </c>
      <c r="AG65" s="118">
        <f t="shared" si="8"/>
        <v>0</v>
      </c>
      <c r="AH65" s="119">
        <f t="shared" si="1"/>
        <v>63243.268750000003</v>
      </c>
      <c r="AI65" s="120"/>
      <c r="AJ65" s="120"/>
      <c r="AK65" s="120"/>
      <c r="AL65" s="121"/>
      <c r="AM65" s="131">
        <f t="shared" si="2"/>
        <v>-0.12599123954323255</v>
      </c>
      <c r="BB65" s="99"/>
      <c r="BC65" s="99"/>
    </row>
    <row r="66" spans="1:55" s="95" customFormat="1" ht="14.4" thickBot="1">
      <c r="A66" s="196"/>
      <c r="B66" s="135"/>
      <c r="C66" s="135"/>
      <c r="D66" s="136"/>
      <c r="E66" s="176">
        <f>E65-1</f>
        <v>2022</v>
      </c>
      <c r="F66" s="137">
        <f t="shared" si="8"/>
        <v>1966.3850000000002</v>
      </c>
      <c r="G66" s="197">
        <f t="shared" si="8"/>
        <v>154.24884999999998</v>
      </c>
      <c r="H66" s="197">
        <f t="shared" si="8"/>
        <v>34.321600000000004</v>
      </c>
      <c r="I66" s="197">
        <f t="shared" si="8"/>
        <v>4008.8368000000005</v>
      </c>
      <c r="J66" s="197">
        <f t="shared" si="8"/>
        <v>4156.1335000000008</v>
      </c>
      <c r="K66" s="197">
        <f t="shared" si="8"/>
        <v>2.6930499999999995</v>
      </c>
      <c r="L66" s="197">
        <f t="shared" si="8"/>
        <v>22867.500500000002</v>
      </c>
      <c r="M66" s="197">
        <f t="shared" si="8"/>
        <v>163.17049999999998</v>
      </c>
      <c r="N66" s="197">
        <f t="shared" si="8"/>
        <v>1361.2281499999997</v>
      </c>
      <c r="O66" s="197">
        <f t="shared" si="8"/>
        <v>10815.852149999999</v>
      </c>
      <c r="P66" s="197">
        <f t="shared" si="8"/>
        <v>1564.7137</v>
      </c>
      <c r="Q66" s="197">
        <f t="shared" si="8"/>
        <v>11698.798050000003</v>
      </c>
      <c r="R66" s="197">
        <f t="shared" si="8"/>
        <v>0</v>
      </c>
      <c r="S66" s="197">
        <f t="shared" si="8"/>
        <v>141.63770000000002</v>
      </c>
      <c r="T66" s="197">
        <f t="shared" si="8"/>
        <v>41.559499999999986</v>
      </c>
      <c r="U66" s="197">
        <f t="shared" si="8"/>
        <v>2.7853999999999997</v>
      </c>
      <c r="V66" s="197">
        <f t="shared" si="8"/>
        <v>130.03439999999992</v>
      </c>
      <c r="W66" s="197">
        <f t="shared" si="8"/>
        <v>0.16250000000000001</v>
      </c>
      <c r="X66" s="197">
        <f t="shared" si="8"/>
        <v>1032.4284499999999</v>
      </c>
      <c r="Y66" s="197">
        <f t="shared" si="8"/>
        <v>41.854549999999996</v>
      </c>
      <c r="Z66" s="197">
        <f t="shared" si="8"/>
        <v>6285.6419499999984</v>
      </c>
      <c r="AA66" s="197">
        <f t="shared" si="8"/>
        <v>358.79050000000001</v>
      </c>
      <c r="AB66" s="197">
        <f t="shared" si="8"/>
        <v>1129.9395499999998</v>
      </c>
      <c r="AC66" s="197">
        <f t="shared" si="8"/>
        <v>153.8913</v>
      </c>
      <c r="AD66" s="197">
        <f t="shared" si="8"/>
        <v>39.477850000000011</v>
      </c>
      <c r="AE66" s="197">
        <f t="shared" si="8"/>
        <v>1.0278</v>
      </c>
      <c r="AF66" s="197">
        <f t="shared" si="8"/>
        <v>4206.8807999999999</v>
      </c>
      <c r="AG66" s="198">
        <f t="shared" si="8"/>
        <v>0</v>
      </c>
      <c r="AH66" s="199">
        <f t="shared" si="1"/>
        <v>72359.994099999996</v>
      </c>
      <c r="AI66" s="141"/>
      <c r="AJ66" s="141"/>
      <c r="AK66" s="141"/>
      <c r="AL66" s="142"/>
      <c r="AM66" s="143"/>
      <c r="BB66" s="99"/>
      <c r="BC66" s="99"/>
    </row>
    <row r="67" spans="1:55" ht="15" hidden="1" outlineLevel="1" thickTop="1" thickBot="1">
      <c r="A67" s="144"/>
      <c r="B67" s="145" t="s">
        <v>154</v>
      </c>
      <c r="C67" s="146" t="s">
        <v>155</v>
      </c>
      <c r="D67" s="147" t="s">
        <v>156</v>
      </c>
      <c r="E67" s="148">
        <f>$Q$5</f>
        <v>2023</v>
      </c>
      <c r="F67" s="149">
        <v>579.24874999999997</v>
      </c>
      <c r="G67" s="150">
        <v>0</v>
      </c>
      <c r="H67" s="150">
        <v>2.6837500000000003</v>
      </c>
      <c r="I67" s="150">
        <v>3.4862500000000001</v>
      </c>
      <c r="J67" s="150">
        <v>29.19</v>
      </c>
      <c r="K67" s="150">
        <v>0.24</v>
      </c>
      <c r="L67" s="150">
        <v>1954.4749999999999</v>
      </c>
      <c r="M67" s="150">
        <v>2.5000000000000001E-3</v>
      </c>
      <c r="N67" s="150">
        <v>65.710000000000008</v>
      </c>
      <c r="O67" s="150">
        <v>2943.5687500000004</v>
      </c>
      <c r="P67" s="150">
        <v>14.190000000000001</v>
      </c>
      <c r="Q67" s="150">
        <v>11.26125</v>
      </c>
      <c r="R67" s="150">
        <v>0</v>
      </c>
      <c r="S67" s="150">
        <v>3.7499999999999999E-2</v>
      </c>
      <c r="T67" s="150">
        <v>6.3750000000000001E-2</v>
      </c>
      <c r="U67" s="150">
        <v>0</v>
      </c>
      <c r="V67" s="150">
        <v>6.5000000000000002E-2</v>
      </c>
      <c r="W67" s="150">
        <v>0</v>
      </c>
      <c r="X67" s="150">
        <v>131.05875</v>
      </c>
      <c r="Y67" s="150">
        <v>11.23</v>
      </c>
      <c r="Z67" s="150">
        <v>119.97999999999999</v>
      </c>
      <c r="AA67" s="150">
        <v>106.22374999999998</v>
      </c>
      <c r="AB67" s="150">
        <v>52.241250000000001</v>
      </c>
      <c r="AC67" s="150">
        <v>0.20500000000000002</v>
      </c>
      <c r="AD67" s="150">
        <v>2.1312500000000001</v>
      </c>
      <c r="AE67" s="150">
        <v>1.25E-3</v>
      </c>
      <c r="AF67" s="150">
        <v>0.39749999999999996</v>
      </c>
      <c r="AG67" s="151">
        <v>0</v>
      </c>
      <c r="AH67" s="152">
        <f t="shared" si="1"/>
        <v>6027.6912499999999</v>
      </c>
      <c r="AI67" s="153"/>
      <c r="AJ67" s="153"/>
      <c r="AK67" s="153"/>
      <c r="AL67" s="154"/>
      <c r="AM67" s="155">
        <f t="shared" si="2"/>
        <v>-0.35980176522888629</v>
      </c>
      <c r="BA67"/>
      <c r="BC67" s="167"/>
    </row>
    <row r="68" spans="1:55" ht="15" hidden="1" outlineLevel="1" thickTop="1" thickBot="1">
      <c r="A68" s="144"/>
      <c r="B68" s="156"/>
      <c r="C68" s="157"/>
      <c r="D68" s="136" t="s">
        <v>156</v>
      </c>
      <c r="E68" s="158">
        <f>E67-1</f>
        <v>2022</v>
      </c>
      <c r="F68" s="159">
        <v>1289.5487499999999</v>
      </c>
      <c r="G68" s="160">
        <v>0</v>
      </c>
      <c r="H68" s="160">
        <v>14.55125</v>
      </c>
      <c r="I68" s="160">
        <v>9.8549999999999986</v>
      </c>
      <c r="J68" s="160">
        <v>35.321249999999999</v>
      </c>
      <c r="K68" s="160">
        <v>0.14750000000000002</v>
      </c>
      <c r="L68" s="160">
        <v>2102.145</v>
      </c>
      <c r="M68" s="160">
        <v>3.7199999999999998</v>
      </c>
      <c r="N68" s="160">
        <v>80.01124999999999</v>
      </c>
      <c r="O68" s="160">
        <v>5066.4649999999992</v>
      </c>
      <c r="P68" s="160">
        <v>29.896250000000006</v>
      </c>
      <c r="Q68" s="160">
        <v>38.352499999999999</v>
      </c>
      <c r="R68" s="160">
        <v>0</v>
      </c>
      <c r="S68" s="160">
        <v>0</v>
      </c>
      <c r="T68" s="160">
        <v>0</v>
      </c>
      <c r="U68" s="160">
        <v>0</v>
      </c>
      <c r="V68" s="160">
        <v>0.24625000000000002</v>
      </c>
      <c r="W68" s="160">
        <v>0</v>
      </c>
      <c r="X68" s="160">
        <v>97.46875</v>
      </c>
      <c r="Y68" s="160">
        <v>3.6725000000000012</v>
      </c>
      <c r="Z68" s="160">
        <v>56.506250000000001</v>
      </c>
      <c r="AA68" s="160">
        <v>49.073749999999997</v>
      </c>
      <c r="AB68" s="160">
        <v>537.60374999999999</v>
      </c>
      <c r="AC68" s="160">
        <v>1.8749999999999999E-2</v>
      </c>
      <c r="AD68" s="160">
        <v>0.66749999999999998</v>
      </c>
      <c r="AE68" s="160">
        <v>0.04</v>
      </c>
      <c r="AF68" s="160">
        <v>0.04</v>
      </c>
      <c r="AG68" s="161">
        <v>0</v>
      </c>
      <c r="AH68" s="162">
        <f t="shared" si="1"/>
        <v>9415.3512500000015</v>
      </c>
      <c r="AI68" s="163"/>
      <c r="AJ68" s="163"/>
      <c r="AK68" s="163"/>
      <c r="AL68" s="164"/>
      <c r="AM68" s="165"/>
      <c r="BA68"/>
      <c r="BC68" s="167"/>
    </row>
    <row r="69" spans="1:55" ht="15" hidden="1" outlineLevel="1" thickTop="1" thickBot="1">
      <c r="A69" s="144"/>
      <c r="B69" s="145"/>
      <c r="C69" s="146" t="s">
        <v>157</v>
      </c>
      <c r="D69" s="147"/>
      <c r="E69" s="148">
        <f>E67</f>
        <v>2023</v>
      </c>
      <c r="F69" s="149">
        <f>F71+F73</f>
        <v>726.26484999999968</v>
      </c>
      <c r="G69" s="150">
        <f t="shared" ref="G69:AG70" si="9">G71+G73</f>
        <v>132.32354999999998</v>
      </c>
      <c r="H69" s="150">
        <f t="shared" si="9"/>
        <v>4.3024999999999984</v>
      </c>
      <c r="I69" s="150">
        <f t="shared" si="9"/>
        <v>3660.8694</v>
      </c>
      <c r="J69" s="150">
        <f t="shared" si="9"/>
        <v>4131.1528000000008</v>
      </c>
      <c r="K69" s="150">
        <f t="shared" si="9"/>
        <v>2.5682499999999999</v>
      </c>
      <c r="L69" s="150">
        <f t="shared" si="9"/>
        <v>19869.610049999999</v>
      </c>
      <c r="M69" s="150">
        <f t="shared" si="9"/>
        <v>152.72595000000004</v>
      </c>
      <c r="N69" s="150">
        <f t="shared" si="9"/>
        <v>2007.6247500000004</v>
      </c>
      <c r="O69" s="150">
        <f t="shared" si="9"/>
        <v>5519.1404999999995</v>
      </c>
      <c r="P69" s="150">
        <f>P71+P73</f>
        <v>1228.2908</v>
      </c>
      <c r="Q69" s="150">
        <f t="shared" si="9"/>
        <v>9807.0268000000033</v>
      </c>
      <c r="R69" s="150">
        <f t="shared" si="9"/>
        <v>3.9150000000000004E-2</v>
      </c>
      <c r="S69" s="150">
        <f t="shared" si="9"/>
        <v>58.355000000000004</v>
      </c>
      <c r="T69" s="150">
        <f t="shared" si="9"/>
        <v>17.628249999999998</v>
      </c>
      <c r="U69" s="150">
        <f t="shared" si="9"/>
        <v>0.84925000000000006</v>
      </c>
      <c r="V69" s="150">
        <f t="shared" si="9"/>
        <v>85.051850000000044</v>
      </c>
      <c r="W69" s="150">
        <f t="shared" si="9"/>
        <v>0</v>
      </c>
      <c r="X69" s="150">
        <f t="shared" si="9"/>
        <v>1093.7483999999999</v>
      </c>
      <c r="Y69" s="150">
        <f t="shared" si="9"/>
        <v>46.509499999999996</v>
      </c>
      <c r="Z69" s="150">
        <f t="shared" si="9"/>
        <v>4246.5274999999992</v>
      </c>
      <c r="AA69" s="150">
        <f t="shared" si="9"/>
        <v>173.23315000000002</v>
      </c>
      <c r="AB69" s="150">
        <f t="shared" si="9"/>
        <v>431.89160000000015</v>
      </c>
      <c r="AC69" s="150">
        <f t="shared" si="9"/>
        <v>88.853999999999999</v>
      </c>
      <c r="AD69" s="150">
        <f t="shared" si="9"/>
        <v>26.073350000000001</v>
      </c>
      <c r="AE69" s="150">
        <f t="shared" si="9"/>
        <v>13.349600000000001</v>
      </c>
      <c r="AF69" s="150">
        <f t="shared" si="9"/>
        <v>3691.5667000000003</v>
      </c>
      <c r="AG69" s="151">
        <f t="shared" si="9"/>
        <v>0</v>
      </c>
      <c r="AH69" s="152">
        <f t="shared" si="1"/>
        <v>57215.577500000007</v>
      </c>
      <c r="AI69" s="153"/>
      <c r="AJ69" s="153"/>
      <c r="AK69" s="153"/>
      <c r="AL69" s="154"/>
      <c r="AM69" s="155">
        <f>IF(ISERROR(AH69/AH70),"",IF(AH69/AH70&gt;2,"++",AH69/AH70-1))</f>
        <v>-9.1017520961277576E-2</v>
      </c>
      <c r="BA69"/>
      <c r="BC69" s="167"/>
    </row>
    <row r="70" spans="1:55" ht="15" hidden="1" outlineLevel="1" thickTop="1" thickBot="1">
      <c r="A70" s="144"/>
      <c r="B70" s="156"/>
      <c r="C70" s="157"/>
      <c r="D70" s="136"/>
      <c r="E70" s="158">
        <f>E68</f>
        <v>2022</v>
      </c>
      <c r="F70" s="200">
        <f>F72+F74</f>
        <v>676.83625000000018</v>
      </c>
      <c r="G70" s="201">
        <f t="shared" si="9"/>
        <v>154.24884999999998</v>
      </c>
      <c r="H70" s="201">
        <f t="shared" si="9"/>
        <v>19.770350000000001</v>
      </c>
      <c r="I70" s="201">
        <f t="shared" si="9"/>
        <v>3998.9818000000005</v>
      </c>
      <c r="J70" s="201">
        <f t="shared" si="9"/>
        <v>4120.8122500000009</v>
      </c>
      <c r="K70" s="201">
        <f t="shared" si="9"/>
        <v>2.5455499999999995</v>
      </c>
      <c r="L70" s="201">
        <f t="shared" si="9"/>
        <v>20765.355500000001</v>
      </c>
      <c r="M70" s="201">
        <f t="shared" si="9"/>
        <v>159.45049999999998</v>
      </c>
      <c r="N70" s="201">
        <f t="shared" si="9"/>
        <v>1281.2168999999997</v>
      </c>
      <c r="O70" s="201">
        <f t="shared" si="9"/>
        <v>5749.3871499999996</v>
      </c>
      <c r="P70" s="201">
        <f>P72+P74</f>
        <v>1534.81745</v>
      </c>
      <c r="Q70" s="201">
        <f t="shared" si="9"/>
        <v>11660.445550000002</v>
      </c>
      <c r="R70" s="201">
        <f t="shared" si="9"/>
        <v>0</v>
      </c>
      <c r="S70" s="201">
        <f t="shared" si="9"/>
        <v>141.63770000000002</v>
      </c>
      <c r="T70" s="201">
        <f t="shared" si="9"/>
        <v>41.559499999999986</v>
      </c>
      <c r="U70" s="201">
        <f t="shared" si="9"/>
        <v>2.7853999999999997</v>
      </c>
      <c r="V70" s="201">
        <f t="shared" si="9"/>
        <v>129.78814999999992</v>
      </c>
      <c r="W70" s="201">
        <f t="shared" si="9"/>
        <v>0.16250000000000001</v>
      </c>
      <c r="X70" s="201">
        <f t="shared" si="9"/>
        <v>934.95969999999988</v>
      </c>
      <c r="Y70" s="201">
        <f t="shared" si="9"/>
        <v>38.182049999999997</v>
      </c>
      <c r="Z70" s="201">
        <f t="shared" si="9"/>
        <v>6229.135699999998</v>
      </c>
      <c r="AA70" s="201">
        <f t="shared" si="9"/>
        <v>309.71674999999999</v>
      </c>
      <c r="AB70" s="201">
        <f t="shared" si="9"/>
        <v>592.33579999999984</v>
      </c>
      <c r="AC70" s="201">
        <f t="shared" si="9"/>
        <v>153.87254999999999</v>
      </c>
      <c r="AD70" s="201">
        <f t="shared" si="9"/>
        <v>38.810350000000014</v>
      </c>
      <c r="AE70" s="201">
        <f t="shared" si="9"/>
        <v>0.98780000000000001</v>
      </c>
      <c r="AF70" s="201">
        <f t="shared" si="9"/>
        <v>4206.8407999999999</v>
      </c>
      <c r="AG70" s="202">
        <f t="shared" si="9"/>
        <v>0</v>
      </c>
      <c r="AH70" s="203">
        <f t="shared" si="1"/>
        <v>62944.642850000011</v>
      </c>
      <c r="AI70" s="204"/>
      <c r="AJ70" s="204"/>
      <c r="AK70" s="204"/>
      <c r="AL70" s="205"/>
      <c r="AM70" s="206"/>
      <c r="BA70"/>
      <c r="BC70" s="167"/>
    </row>
    <row r="71" spans="1:55" ht="15" hidden="1" outlineLevel="1" thickTop="1" thickBot="1">
      <c r="A71" s="144"/>
      <c r="B71" s="145" t="s">
        <v>158</v>
      </c>
      <c r="C71" s="146" t="s">
        <v>159</v>
      </c>
      <c r="D71" s="147" t="s">
        <v>160</v>
      </c>
      <c r="E71" s="148">
        <f>$Q$5</f>
        <v>2023</v>
      </c>
      <c r="F71" s="149">
        <v>0</v>
      </c>
      <c r="G71" s="150">
        <v>0</v>
      </c>
      <c r="H71" s="150">
        <v>0</v>
      </c>
      <c r="I71" s="150">
        <v>0</v>
      </c>
      <c r="J71" s="150">
        <v>0</v>
      </c>
      <c r="K71" s="150">
        <v>0</v>
      </c>
      <c r="L71" s="150">
        <v>0</v>
      </c>
      <c r="M71" s="150">
        <v>0</v>
      </c>
      <c r="N71" s="150">
        <v>0</v>
      </c>
      <c r="O71" s="150">
        <v>0</v>
      </c>
      <c r="P71" s="150">
        <v>0</v>
      </c>
      <c r="Q71" s="150">
        <v>0</v>
      </c>
      <c r="R71" s="150">
        <v>0</v>
      </c>
      <c r="S71" s="150">
        <v>0</v>
      </c>
      <c r="T71" s="150">
        <v>0</v>
      </c>
      <c r="U71" s="150">
        <v>0</v>
      </c>
      <c r="V71" s="150">
        <v>0</v>
      </c>
      <c r="W71" s="150">
        <v>0</v>
      </c>
      <c r="X71" s="150">
        <v>0</v>
      </c>
      <c r="Y71" s="150">
        <v>0</v>
      </c>
      <c r="Z71" s="150">
        <v>0</v>
      </c>
      <c r="AA71" s="150">
        <v>0</v>
      </c>
      <c r="AB71" s="150">
        <v>0</v>
      </c>
      <c r="AC71" s="150">
        <v>0</v>
      </c>
      <c r="AD71" s="150">
        <v>0</v>
      </c>
      <c r="AE71" s="150">
        <v>0</v>
      </c>
      <c r="AF71" s="150">
        <v>0</v>
      </c>
      <c r="AG71" s="151">
        <v>0</v>
      </c>
      <c r="AH71" s="152">
        <f t="shared" si="1"/>
        <v>0</v>
      </c>
      <c r="AI71" s="153"/>
      <c r="AJ71" s="153"/>
      <c r="AK71" s="153"/>
      <c r="AL71" s="154"/>
      <c r="AM71" s="155" t="str">
        <f t="shared" si="2"/>
        <v/>
      </c>
      <c r="BA71"/>
      <c r="BC71" s="167"/>
    </row>
    <row r="72" spans="1:55" ht="15" hidden="1" outlineLevel="1" thickTop="1" thickBot="1">
      <c r="A72" s="144"/>
      <c r="B72" s="179"/>
      <c r="C72" s="180"/>
      <c r="D72" s="136" t="s">
        <v>160</v>
      </c>
      <c r="E72" s="182">
        <f>E71-1</f>
        <v>2022</v>
      </c>
      <c r="F72" s="200">
        <v>0</v>
      </c>
      <c r="G72" s="201">
        <v>0</v>
      </c>
      <c r="H72" s="201">
        <v>0</v>
      </c>
      <c r="I72" s="201">
        <v>0</v>
      </c>
      <c r="J72" s="201">
        <v>0</v>
      </c>
      <c r="K72" s="201">
        <v>0</v>
      </c>
      <c r="L72" s="201">
        <v>0</v>
      </c>
      <c r="M72" s="201">
        <v>0</v>
      </c>
      <c r="N72" s="201">
        <v>0</v>
      </c>
      <c r="O72" s="201">
        <v>0</v>
      </c>
      <c r="P72" s="201">
        <v>0</v>
      </c>
      <c r="Q72" s="201">
        <v>0</v>
      </c>
      <c r="R72" s="201">
        <v>0</v>
      </c>
      <c r="S72" s="201">
        <v>0</v>
      </c>
      <c r="T72" s="201">
        <v>0</v>
      </c>
      <c r="U72" s="201">
        <v>0</v>
      </c>
      <c r="V72" s="201">
        <v>0</v>
      </c>
      <c r="W72" s="201">
        <v>0</v>
      </c>
      <c r="X72" s="201">
        <v>0</v>
      </c>
      <c r="Y72" s="201">
        <v>0</v>
      </c>
      <c r="Z72" s="201">
        <v>0</v>
      </c>
      <c r="AA72" s="201">
        <v>0</v>
      </c>
      <c r="AB72" s="201">
        <v>0</v>
      </c>
      <c r="AC72" s="201">
        <v>0</v>
      </c>
      <c r="AD72" s="201">
        <v>0</v>
      </c>
      <c r="AE72" s="201">
        <v>0</v>
      </c>
      <c r="AF72" s="201">
        <v>0</v>
      </c>
      <c r="AG72" s="202">
        <v>0</v>
      </c>
      <c r="AH72" s="203">
        <f t="shared" si="1"/>
        <v>0</v>
      </c>
      <c r="AI72" s="204"/>
      <c r="AJ72" s="204"/>
      <c r="AK72" s="204"/>
      <c r="AL72" s="205"/>
      <c r="AM72" s="206"/>
      <c r="BA72"/>
      <c r="BC72" s="167"/>
    </row>
    <row r="73" spans="1:55" ht="15" hidden="1" outlineLevel="1" thickTop="1" thickBot="1">
      <c r="A73" s="144"/>
      <c r="B73" s="207"/>
      <c r="C73" s="208" t="s">
        <v>161</v>
      </c>
      <c r="D73" s="7" t="s">
        <v>162</v>
      </c>
      <c r="E73" s="209">
        <f>$Q$5</f>
        <v>2023</v>
      </c>
      <c r="F73" s="210">
        <v>726.26484999999968</v>
      </c>
      <c r="G73" s="211">
        <v>132.32354999999998</v>
      </c>
      <c r="H73" s="211">
        <v>4.3024999999999984</v>
      </c>
      <c r="I73" s="211">
        <v>3660.8694</v>
      </c>
      <c r="J73" s="211">
        <v>4131.1528000000008</v>
      </c>
      <c r="K73" s="211">
        <v>2.5682499999999999</v>
      </c>
      <c r="L73" s="211">
        <v>19869.610049999999</v>
      </c>
      <c r="M73" s="211">
        <v>152.72595000000004</v>
      </c>
      <c r="N73" s="211">
        <v>2007.6247500000004</v>
      </c>
      <c r="O73" s="211">
        <v>5519.1404999999995</v>
      </c>
      <c r="P73" s="211">
        <v>1228.2908</v>
      </c>
      <c r="Q73" s="211">
        <v>9807.0268000000033</v>
      </c>
      <c r="R73" s="211">
        <v>3.9150000000000004E-2</v>
      </c>
      <c r="S73" s="211">
        <v>58.355000000000004</v>
      </c>
      <c r="T73" s="211">
        <v>17.628249999999998</v>
      </c>
      <c r="U73" s="211">
        <v>0.84925000000000006</v>
      </c>
      <c r="V73" s="211">
        <v>85.051850000000044</v>
      </c>
      <c r="W73" s="211">
        <v>0</v>
      </c>
      <c r="X73" s="211">
        <v>1093.7483999999999</v>
      </c>
      <c r="Y73" s="211">
        <v>46.509499999999996</v>
      </c>
      <c r="Z73" s="211">
        <v>4246.5274999999992</v>
      </c>
      <c r="AA73" s="211">
        <v>173.23315000000002</v>
      </c>
      <c r="AB73" s="211">
        <v>431.89160000000015</v>
      </c>
      <c r="AC73" s="211">
        <v>88.853999999999999</v>
      </c>
      <c r="AD73" s="211">
        <v>26.073350000000001</v>
      </c>
      <c r="AE73" s="211">
        <v>13.349600000000001</v>
      </c>
      <c r="AF73" s="211">
        <v>3691.5667000000003</v>
      </c>
      <c r="AG73" s="212">
        <v>0</v>
      </c>
      <c r="AH73" s="213">
        <f t="shared" si="1"/>
        <v>57215.577500000007</v>
      </c>
      <c r="AI73" s="214"/>
      <c r="AJ73" s="214"/>
      <c r="AK73" s="214"/>
      <c r="AL73" s="215"/>
      <c r="AM73" s="216">
        <f t="shared" si="2"/>
        <v>-9.1017520961277576E-2</v>
      </c>
      <c r="BA73"/>
      <c r="BC73" s="167"/>
    </row>
    <row r="74" spans="1:55" ht="15" hidden="1" outlineLevel="1" thickTop="1" thickBot="1">
      <c r="A74" s="144"/>
      <c r="B74" s="207"/>
      <c r="C74" s="208"/>
      <c r="D74" s="217" t="str">
        <f>D73</f>
        <v>1602Other</v>
      </c>
      <c r="E74" s="209">
        <f>E73-1</f>
        <v>2022</v>
      </c>
      <c r="F74" s="218">
        <v>676.83625000000018</v>
      </c>
      <c r="G74" s="219">
        <v>154.24884999999998</v>
      </c>
      <c r="H74" s="219">
        <v>19.770350000000001</v>
      </c>
      <c r="I74" s="219">
        <v>3998.9818000000005</v>
      </c>
      <c r="J74" s="219">
        <v>4120.8122500000009</v>
      </c>
      <c r="K74" s="219">
        <v>2.5455499999999995</v>
      </c>
      <c r="L74" s="219">
        <v>20765.355500000001</v>
      </c>
      <c r="M74" s="219">
        <v>159.45049999999998</v>
      </c>
      <c r="N74" s="219">
        <v>1281.2168999999997</v>
      </c>
      <c r="O74" s="219">
        <v>5749.3871499999996</v>
      </c>
      <c r="P74" s="219">
        <v>1534.81745</v>
      </c>
      <c r="Q74" s="219">
        <v>11660.445550000002</v>
      </c>
      <c r="R74" s="219">
        <v>0</v>
      </c>
      <c r="S74" s="219">
        <v>141.63770000000002</v>
      </c>
      <c r="T74" s="219">
        <v>41.559499999999986</v>
      </c>
      <c r="U74" s="219">
        <v>2.7853999999999997</v>
      </c>
      <c r="V74" s="219">
        <v>129.78814999999992</v>
      </c>
      <c r="W74" s="219">
        <v>0.16250000000000001</v>
      </c>
      <c r="X74" s="219">
        <v>934.95969999999988</v>
      </c>
      <c r="Y74" s="219">
        <v>38.182049999999997</v>
      </c>
      <c r="Z74" s="219">
        <v>6229.135699999998</v>
      </c>
      <c r="AA74" s="219">
        <v>309.71674999999999</v>
      </c>
      <c r="AB74" s="219">
        <v>592.33579999999984</v>
      </c>
      <c r="AC74" s="219">
        <v>153.87254999999999</v>
      </c>
      <c r="AD74" s="219">
        <v>38.810350000000014</v>
      </c>
      <c r="AE74" s="219">
        <v>0.98780000000000001</v>
      </c>
      <c r="AF74" s="219">
        <v>4206.8407999999999</v>
      </c>
      <c r="AG74" s="220">
        <v>0</v>
      </c>
      <c r="AH74" s="221">
        <f t="shared" si="1"/>
        <v>62944.642850000011</v>
      </c>
      <c r="AI74" s="222"/>
      <c r="AJ74" s="222"/>
      <c r="AK74" s="222"/>
      <c r="AL74" s="223"/>
      <c r="AM74" s="224"/>
      <c r="BA74"/>
      <c r="BC74" s="167"/>
    </row>
    <row r="75" spans="1:55" ht="14.4" collapsed="1" thickTop="1">
      <c r="A75" s="225" t="s">
        <v>163</v>
      </c>
      <c r="B75" s="226"/>
      <c r="C75" s="226"/>
      <c r="D75" s="227"/>
      <c r="E75" s="228">
        <f>$Q$5</f>
        <v>2023</v>
      </c>
      <c r="F75" s="116">
        <f t="shared" ref="F75:AG76" si="10">F11+F13+F15+F29+F47+F49+F55+F63+F65</f>
        <v>21861.121199999998</v>
      </c>
      <c r="G75" s="117">
        <f t="shared" si="10"/>
        <v>29043.363860000009</v>
      </c>
      <c r="H75" s="117">
        <f t="shared" si="10"/>
        <v>6478.2295000000004</v>
      </c>
      <c r="I75" s="117">
        <f t="shared" si="10"/>
        <v>16579.448550000001</v>
      </c>
      <c r="J75" s="117">
        <f t="shared" si="10"/>
        <v>36551.326280000001</v>
      </c>
      <c r="K75" s="117">
        <f t="shared" si="10"/>
        <v>2513.1615000000002</v>
      </c>
      <c r="L75" s="117">
        <f t="shared" si="10"/>
        <v>345607.69200000004</v>
      </c>
      <c r="M75" s="117">
        <f t="shared" si="10"/>
        <v>1208.5398899999998</v>
      </c>
      <c r="N75" s="117">
        <f t="shared" si="10"/>
        <v>64998.870119999985</v>
      </c>
      <c r="O75" s="117">
        <f t="shared" si="10"/>
        <v>59264.83621999999</v>
      </c>
      <c r="P75" s="117">
        <f t="shared" si="10"/>
        <v>36418.282359999997</v>
      </c>
      <c r="Q75" s="117">
        <f t="shared" si="10"/>
        <v>34542.649170000012</v>
      </c>
      <c r="R75" s="117">
        <f t="shared" si="10"/>
        <v>546.24294999999995</v>
      </c>
      <c r="S75" s="117">
        <f t="shared" si="10"/>
        <v>1796.1486299999999</v>
      </c>
      <c r="T75" s="117">
        <f t="shared" si="10"/>
        <v>4887.8904699999994</v>
      </c>
      <c r="U75" s="117">
        <f t="shared" si="10"/>
        <v>155.41750000000002</v>
      </c>
      <c r="V75" s="117">
        <f t="shared" si="10"/>
        <v>20703.635850000002</v>
      </c>
      <c r="W75" s="117">
        <f t="shared" si="10"/>
        <v>1.2724000000000002</v>
      </c>
      <c r="X75" s="117">
        <f t="shared" si="10"/>
        <v>68954.416689999984</v>
      </c>
      <c r="Y75" s="117">
        <f t="shared" si="10"/>
        <v>15935.045020000003</v>
      </c>
      <c r="Z75" s="117">
        <f t="shared" si="10"/>
        <v>119312.18635</v>
      </c>
      <c r="AA75" s="117">
        <f t="shared" si="10"/>
        <v>16082.240669999999</v>
      </c>
      <c r="AB75" s="117">
        <f t="shared" si="10"/>
        <v>25596.346079999996</v>
      </c>
      <c r="AC75" s="117">
        <f t="shared" si="10"/>
        <v>36589.286480000002</v>
      </c>
      <c r="AD75" s="117">
        <f t="shared" si="10"/>
        <v>1416.3851499999998</v>
      </c>
      <c r="AE75" s="117">
        <f t="shared" si="10"/>
        <v>217.59180000000001</v>
      </c>
      <c r="AF75" s="117">
        <f t="shared" si="10"/>
        <v>8269.7684000000008</v>
      </c>
      <c r="AG75" s="118">
        <f t="shared" si="10"/>
        <v>0</v>
      </c>
      <c r="AH75" s="91">
        <f t="shared" si="1"/>
        <v>975531.39508999977</v>
      </c>
      <c r="AI75" s="92"/>
      <c r="AJ75" s="92"/>
      <c r="AK75" s="92"/>
      <c r="AL75" s="93"/>
      <c r="AM75" s="94">
        <f t="shared" si="2"/>
        <v>9.4347045052678435E-3</v>
      </c>
      <c r="BA75"/>
      <c r="BC75" s="167"/>
    </row>
    <row r="76" spans="1:55" ht="14.4" thickBot="1">
      <c r="A76" s="229"/>
      <c r="B76" s="230"/>
      <c r="C76" s="230"/>
      <c r="D76" s="76"/>
      <c r="E76" s="231">
        <f>E75-1</f>
        <v>2022</v>
      </c>
      <c r="F76" s="232">
        <f t="shared" si="10"/>
        <v>23640.103049999998</v>
      </c>
      <c r="G76" s="197">
        <f t="shared" si="10"/>
        <v>8382.8402099999985</v>
      </c>
      <c r="H76" s="197">
        <f t="shared" si="10"/>
        <v>4406.2823399999997</v>
      </c>
      <c r="I76" s="197">
        <f t="shared" si="10"/>
        <v>19014.245179999998</v>
      </c>
      <c r="J76" s="197">
        <f t="shared" si="10"/>
        <v>51343.202360000003</v>
      </c>
      <c r="K76" s="197">
        <f t="shared" si="10"/>
        <v>1700.5666800000001</v>
      </c>
      <c r="L76" s="197">
        <f t="shared" si="10"/>
        <v>349629.13497000001</v>
      </c>
      <c r="M76" s="197">
        <f t="shared" si="10"/>
        <v>1459.8095899999998</v>
      </c>
      <c r="N76" s="197">
        <f t="shared" si="10"/>
        <v>62388.680630000003</v>
      </c>
      <c r="O76" s="197">
        <f t="shared" si="10"/>
        <v>77517.90492999999</v>
      </c>
      <c r="P76" s="197">
        <f t="shared" si="10"/>
        <v>30190.370389999993</v>
      </c>
      <c r="Q76" s="197">
        <f t="shared" si="10"/>
        <v>36583.288630000003</v>
      </c>
      <c r="R76" s="197">
        <f t="shared" si="10"/>
        <v>1008.1316</v>
      </c>
      <c r="S76" s="197">
        <f t="shared" si="10"/>
        <v>1752.5359100000001</v>
      </c>
      <c r="T76" s="197">
        <f t="shared" si="10"/>
        <v>2784.9882700000007</v>
      </c>
      <c r="U76" s="197">
        <f t="shared" si="10"/>
        <v>50.070100000000004</v>
      </c>
      <c r="V76" s="197">
        <f t="shared" si="10"/>
        <v>19672.425350000005</v>
      </c>
      <c r="W76" s="197">
        <f t="shared" si="10"/>
        <v>5.9997000000000007</v>
      </c>
      <c r="X76" s="197">
        <f t="shared" si="10"/>
        <v>77750.55349000002</v>
      </c>
      <c r="Y76" s="197">
        <f t="shared" si="10"/>
        <v>14165.47229</v>
      </c>
      <c r="Z76" s="197">
        <f t="shared" si="10"/>
        <v>88097.704499999993</v>
      </c>
      <c r="AA76" s="197">
        <f t="shared" si="10"/>
        <v>29212.072919999999</v>
      </c>
      <c r="AB76" s="197">
        <f t="shared" si="10"/>
        <v>25812.495249999985</v>
      </c>
      <c r="AC76" s="197">
        <f t="shared" si="10"/>
        <v>29354.426200000002</v>
      </c>
      <c r="AD76" s="197">
        <f t="shared" si="10"/>
        <v>1116.0941500000001</v>
      </c>
      <c r="AE76" s="197">
        <f t="shared" si="10"/>
        <v>64.016800000000018</v>
      </c>
      <c r="AF76" s="197">
        <f t="shared" si="10"/>
        <v>9310.1531499999983</v>
      </c>
      <c r="AG76" s="198">
        <f t="shared" si="10"/>
        <v>0</v>
      </c>
      <c r="AH76" s="233">
        <f t="shared" ref="AH76:AH82" si="11">SUM(F76:AG76)</f>
        <v>966413.56863999995</v>
      </c>
      <c r="AI76" s="234"/>
      <c r="AJ76" s="234"/>
      <c r="AK76" s="234"/>
      <c r="AL76" s="235"/>
      <c r="AM76" s="236"/>
      <c r="BA76"/>
      <c r="BC76" s="167"/>
    </row>
    <row r="77" spans="1:55" ht="5.25" customHeight="1" thickTop="1">
      <c r="A77" s="237"/>
      <c r="B77" s="8"/>
      <c r="C77" s="8"/>
      <c r="D77" s="7"/>
      <c r="E77" s="8"/>
      <c r="F77" s="238"/>
      <c r="G77" s="238"/>
      <c r="H77" s="238"/>
      <c r="I77" s="238"/>
      <c r="J77" s="238"/>
      <c r="K77" s="238"/>
      <c r="L77" s="238"/>
      <c r="M77" s="238"/>
      <c r="N77" s="238"/>
      <c r="O77" s="238"/>
      <c r="P77" s="238"/>
      <c r="Q77" s="238"/>
      <c r="R77" s="238"/>
      <c r="S77" s="238"/>
      <c r="T77" s="238"/>
      <c r="U77" s="238"/>
      <c r="V77" s="238"/>
      <c r="W77" s="238"/>
      <c r="X77" s="238"/>
      <c r="Y77" s="238"/>
      <c r="Z77" s="238"/>
      <c r="AA77" s="238"/>
      <c r="AB77" s="238"/>
      <c r="AC77" s="238"/>
      <c r="AD77" s="238"/>
      <c r="AE77" s="238"/>
      <c r="AF77" s="238"/>
      <c r="AG77" s="238"/>
      <c r="AH77" s="238"/>
      <c r="AI77" s="238"/>
      <c r="AJ77" s="238"/>
      <c r="AK77" s="238"/>
      <c r="AL77" s="238"/>
      <c r="AM77" s="239" t="str">
        <f t="shared" si="2"/>
        <v/>
      </c>
      <c r="BA77"/>
      <c r="BC77" s="167"/>
    </row>
    <row r="78" spans="1:55" ht="14.4" thickBot="1">
      <c r="A78" s="240" t="s">
        <v>164</v>
      </c>
      <c r="B78" s="8"/>
      <c r="C78" s="8"/>
      <c r="D78" s="7"/>
      <c r="E78" s="8"/>
      <c r="F78" s="238"/>
      <c r="G78" s="238"/>
      <c r="H78" s="238"/>
      <c r="I78" s="238"/>
      <c r="J78" s="238"/>
      <c r="K78" s="238"/>
      <c r="L78" s="238"/>
      <c r="M78" s="238"/>
      <c r="N78" s="238"/>
      <c r="O78" s="238"/>
      <c r="P78" s="238"/>
      <c r="Q78" s="238"/>
      <c r="R78" s="238"/>
      <c r="S78" s="238"/>
      <c r="T78" s="238"/>
      <c r="U78" s="238"/>
      <c r="V78" s="238"/>
      <c r="W78" s="238"/>
      <c r="X78" s="238"/>
      <c r="Y78" s="238"/>
      <c r="Z78" s="238"/>
      <c r="AA78" s="238"/>
      <c r="AB78" s="238"/>
      <c r="AC78" s="238"/>
      <c r="AD78" s="238"/>
      <c r="AE78" s="238"/>
      <c r="AF78" s="238"/>
      <c r="AG78" s="238"/>
      <c r="AH78" s="238"/>
      <c r="AI78" s="238"/>
      <c r="AJ78" s="238"/>
      <c r="AK78" s="238"/>
      <c r="AL78" s="238"/>
      <c r="AM78" s="239"/>
      <c r="BA78"/>
      <c r="BC78" s="167"/>
    </row>
    <row r="79" spans="1:55" s="95" customFormat="1" ht="14.4" thickTop="1">
      <c r="A79" s="50"/>
      <c r="B79" s="226"/>
      <c r="C79" s="587" t="s">
        <v>165</v>
      </c>
      <c r="D79" s="588"/>
      <c r="E79" s="87">
        <f>$Q$5</f>
        <v>2023</v>
      </c>
      <c r="F79" s="88">
        <f t="shared" ref="F79:AG80" si="12">F11+F13</f>
        <v>954.81500000000005</v>
      </c>
      <c r="G79" s="89">
        <f t="shared" si="12"/>
        <v>23361.326160000004</v>
      </c>
      <c r="H79" s="89">
        <f t="shared" si="12"/>
        <v>6457.5632500000011</v>
      </c>
      <c r="I79" s="89">
        <f t="shared" si="12"/>
        <v>2757.6457500000001</v>
      </c>
      <c r="J79" s="89">
        <f t="shared" si="12"/>
        <v>3581.2118800000007</v>
      </c>
      <c r="K79" s="89">
        <f t="shared" si="12"/>
        <v>2489.10925</v>
      </c>
      <c r="L79" s="89">
        <f t="shared" si="12"/>
        <v>16358.698800000002</v>
      </c>
      <c r="M79" s="89">
        <f t="shared" si="12"/>
        <v>554.13833999999986</v>
      </c>
      <c r="N79" s="89">
        <f t="shared" si="12"/>
        <v>32974.052669999983</v>
      </c>
      <c r="O79" s="89">
        <f t="shared" si="12"/>
        <v>13821.54867</v>
      </c>
      <c r="P79" s="89">
        <f t="shared" si="12"/>
        <v>26689.206910000004</v>
      </c>
      <c r="Q79" s="89">
        <f t="shared" si="12"/>
        <v>132.37652</v>
      </c>
      <c r="R79" s="89">
        <f t="shared" si="12"/>
        <v>269.09699999999998</v>
      </c>
      <c r="S79" s="89">
        <f t="shared" si="12"/>
        <v>1535.2952299999999</v>
      </c>
      <c r="T79" s="89">
        <f t="shared" si="12"/>
        <v>569.04822000000013</v>
      </c>
      <c r="U79" s="89">
        <f t="shared" si="12"/>
        <v>149.74360000000001</v>
      </c>
      <c r="V79" s="89">
        <f t="shared" si="12"/>
        <v>19715.714500000002</v>
      </c>
      <c r="W79" s="89">
        <f t="shared" si="12"/>
        <v>0</v>
      </c>
      <c r="X79" s="89">
        <f t="shared" si="12"/>
        <v>1542.4491400000002</v>
      </c>
      <c r="Y79" s="89">
        <f t="shared" si="12"/>
        <v>3605.4651200000003</v>
      </c>
      <c r="Z79" s="89">
        <f t="shared" si="12"/>
        <v>3568.1873500000002</v>
      </c>
      <c r="AA79" s="89">
        <f t="shared" si="12"/>
        <v>13460.487420000001</v>
      </c>
      <c r="AB79" s="89">
        <f t="shared" si="12"/>
        <v>24113.625629999995</v>
      </c>
      <c r="AC79" s="89">
        <f t="shared" si="12"/>
        <v>14425.26288</v>
      </c>
      <c r="AD79" s="89">
        <f t="shared" si="12"/>
        <v>1388.1675499999999</v>
      </c>
      <c r="AE79" s="89">
        <f t="shared" si="12"/>
        <v>0</v>
      </c>
      <c r="AF79" s="89">
        <f t="shared" si="12"/>
        <v>0</v>
      </c>
      <c r="AG79" s="90">
        <f t="shared" si="12"/>
        <v>0</v>
      </c>
      <c r="AH79" s="589">
        <f t="shared" si="11"/>
        <v>214474.23684</v>
      </c>
      <c r="AI79" s="590"/>
      <c r="AJ79" s="92"/>
      <c r="AK79" s="92"/>
      <c r="AL79" s="93"/>
      <c r="AM79" s="94">
        <f>IF(ISERROR(AH79/AH80),"",IF(AH79/AH80&gt;2,"++",AH79/AH80-1))</f>
        <v>7.3487415254085198E-2</v>
      </c>
      <c r="BB79" s="99"/>
      <c r="BC79" s="99"/>
    </row>
    <row r="80" spans="1:55" s="95" customFormat="1" ht="14.4" thickBot="1">
      <c r="A80" s="591"/>
      <c r="B80" s="230"/>
      <c r="C80" s="592"/>
      <c r="D80" s="593"/>
      <c r="E80" s="594">
        <f>E79-1</f>
        <v>2022</v>
      </c>
      <c r="F80" s="232">
        <f t="shared" si="12"/>
        <v>526.10820000000001</v>
      </c>
      <c r="G80" s="197">
        <f t="shared" si="12"/>
        <v>8135.9402099999998</v>
      </c>
      <c r="H80" s="197">
        <f t="shared" si="12"/>
        <v>4358.4305399999994</v>
      </c>
      <c r="I80" s="197">
        <f t="shared" si="12"/>
        <v>1845.4370299999998</v>
      </c>
      <c r="J80" s="197">
        <f t="shared" si="12"/>
        <v>4146.1524600000002</v>
      </c>
      <c r="K80" s="197">
        <f t="shared" si="12"/>
        <v>1670.15843</v>
      </c>
      <c r="L80" s="197">
        <f t="shared" si="12"/>
        <v>14166.592720000002</v>
      </c>
      <c r="M80" s="197">
        <f t="shared" si="12"/>
        <v>596.44298999999978</v>
      </c>
      <c r="N80" s="197">
        <f t="shared" si="12"/>
        <v>26506.866180000005</v>
      </c>
      <c r="O80" s="197">
        <f t="shared" si="12"/>
        <v>28974.962780000002</v>
      </c>
      <c r="P80" s="197">
        <f t="shared" si="12"/>
        <v>20641.099889999994</v>
      </c>
      <c r="Q80" s="197">
        <f t="shared" si="12"/>
        <v>342.88538000000005</v>
      </c>
      <c r="R80" s="197">
        <f t="shared" si="12"/>
        <v>759.25880000000006</v>
      </c>
      <c r="S80" s="197">
        <f t="shared" si="12"/>
        <v>1047.27106</v>
      </c>
      <c r="T80" s="197">
        <f t="shared" si="12"/>
        <v>163.88911999999999</v>
      </c>
      <c r="U80" s="197">
        <f t="shared" si="12"/>
        <v>42.588000000000001</v>
      </c>
      <c r="V80" s="197">
        <f t="shared" si="12"/>
        <v>16705.7428</v>
      </c>
      <c r="W80" s="197">
        <f t="shared" si="12"/>
        <v>0</v>
      </c>
      <c r="X80" s="197">
        <f t="shared" si="12"/>
        <v>1904.2725899999998</v>
      </c>
      <c r="Y80" s="197">
        <f t="shared" si="12"/>
        <v>2478.29324</v>
      </c>
      <c r="Z80" s="197">
        <f t="shared" si="12"/>
        <v>4356.6055500000011</v>
      </c>
      <c r="AA80" s="197">
        <f t="shared" si="12"/>
        <v>25756.928870000003</v>
      </c>
      <c r="AB80" s="197">
        <f t="shared" si="12"/>
        <v>23850.31564999999</v>
      </c>
      <c r="AC80" s="197">
        <f t="shared" si="12"/>
        <v>9739.1777000000002</v>
      </c>
      <c r="AD80" s="197">
        <f t="shared" si="12"/>
        <v>1076.6163000000001</v>
      </c>
      <c r="AE80" s="197">
        <f t="shared" si="12"/>
        <v>0</v>
      </c>
      <c r="AF80" s="197">
        <f t="shared" si="12"/>
        <v>0</v>
      </c>
      <c r="AG80" s="198">
        <f t="shared" si="12"/>
        <v>0</v>
      </c>
      <c r="AH80" s="595">
        <f t="shared" si="11"/>
        <v>199792.03649000003</v>
      </c>
      <c r="AI80" s="596"/>
      <c r="AJ80" s="244"/>
      <c r="AK80" s="244"/>
      <c r="AL80" s="245"/>
      <c r="AM80" s="246"/>
      <c r="BB80" s="99"/>
      <c r="BC80" s="99"/>
    </row>
    <row r="81" spans="1:55" s="95" customFormat="1" ht="14.4" thickTop="1">
      <c r="A81" s="62"/>
      <c r="B81" s="597"/>
      <c r="C81" s="598" t="s">
        <v>166</v>
      </c>
      <c r="D81" s="599"/>
      <c r="E81" s="115">
        <f>$Q$5</f>
        <v>2023</v>
      </c>
      <c r="F81" s="116">
        <f t="shared" ref="F81:AF82" si="13">F15+F29+F49+F67</f>
        <v>6674.0773499999996</v>
      </c>
      <c r="G81" s="117">
        <f t="shared" si="13"/>
        <v>5522.7571500000004</v>
      </c>
      <c r="H81" s="117">
        <f t="shared" si="13"/>
        <v>16.214749999999999</v>
      </c>
      <c r="I81" s="117">
        <f t="shared" si="13"/>
        <v>6292.5353999999998</v>
      </c>
      <c r="J81" s="117">
        <f t="shared" si="13"/>
        <v>15498.229599999999</v>
      </c>
      <c r="K81" s="117">
        <f t="shared" si="13"/>
        <v>20.535999999999994</v>
      </c>
      <c r="L81" s="117">
        <f t="shared" si="13"/>
        <v>269536.00715000002</v>
      </c>
      <c r="M81" s="117">
        <f t="shared" si="13"/>
        <v>329.26960000000003</v>
      </c>
      <c r="N81" s="117">
        <f t="shared" si="13"/>
        <v>19612.054699999997</v>
      </c>
      <c r="O81" s="117">
        <f t="shared" si="13"/>
        <v>14093.05905</v>
      </c>
      <c r="P81" s="117">
        <f>P15+P29+P49+P67</f>
        <v>7682.4896499999986</v>
      </c>
      <c r="Q81" s="117">
        <f t="shared" si="13"/>
        <v>10829.257849999998</v>
      </c>
      <c r="R81" s="117">
        <f t="shared" si="13"/>
        <v>4.6800000000000001E-2</v>
      </c>
      <c r="S81" s="117">
        <f t="shared" si="13"/>
        <v>202.49839999999998</v>
      </c>
      <c r="T81" s="117">
        <f t="shared" si="13"/>
        <v>2620.027</v>
      </c>
      <c r="U81" s="117">
        <f t="shared" si="13"/>
        <v>4.6856500000000008</v>
      </c>
      <c r="V81" s="117">
        <f t="shared" si="13"/>
        <v>695.10350000000017</v>
      </c>
      <c r="W81" s="117">
        <f t="shared" si="13"/>
        <v>1.2724000000000002</v>
      </c>
      <c r="X81" s="117">
        <f t="shared" si="13"/>
        <v>45429.720149999994</v>
      </c>
      <c r="Y81" s="117">
        <f t="shared" si="13"/>
        <v>11286.906400000002</v>
      </c>
      <c r="Z81" s="117">
        <f t="shared" si="13"/>
        <v>84017.892499999987</v>
      </c>
      <c r="AA81" s="117">
        <f t="shared" si="13"/>
        <v>2097.7651000000001</v>
      </c>
      <c r="AB81" s="117">
        <f t="shared" si="13"/>
        <v>543.65285000000006</v>
      </c>
      <c r="AC81" s="117">
        <f t="shared" si="13"/>
        <v>19152.011600000002</v>
      </c>
      <c r="AD81" s="117">
        <f t="shared" si="13"/>
        <v>2.14425</v>
      </c>
      <c r="AE81" s="117">
        <f t="shared" si="13"/>
        <v>50.252200000000002</v>
      </c>
      <c r="AF81" s="117">
        <f t="shared" si="13"/>
        <v>168.79270000000002</v>
      </c>
      <c r="AG81" s="118">
        <f>AG15+AG29+AG49+AG67</f>
        <v>0</v>
      </c>
      <c r="AH81" s="600">
        <f t="shared" si="11"/>
        <v>522379.25975000003</v>
      </c>
      <c r="AI81" s="601"/>
      <c r="AJ81" s="120"/>
      <c r="AK81" s="120"/>
      <c r="AL81" s="121"/>
      <c r="AM81" s="122">
        <f>IF(ISERROR(AH81/AH82),"",IF(AH81/AH82&gt;2,"++",AH81/AH82-1))</f>
        <v>1.119415946418556E-2</v>
      </c>
      <c r="BB81" s="99"/>
      <c r="BC81" s="99"/>
    </row>
    <row r="82" spans="1:55" s="95" customFormat="1" ht="14.4" thickBot="1">
      <c r="A82" s="591"/>
      <c r="B82" s="230"/>
      <c r="C82" s="592"/>
      <c r="D82" s="593"/>
      <c r="E82" s="594">
        <f>E81-1</f>
        <v>2022</v>
      </c>
      <c r="F82" s="232">
        <f t="shared" si="13"/>
        <v>7677.3476000000001</v>
      </c>
      <c r="G82" s="197">
        <f t="shared" si="13"/>
        <v>50.393150000000006</v>
      </c>
      <c r="H82" s="197">
        <f t="shared" si="13"/>
        <v>27.148450000000004</v>
      </c>
      <c r="I82" s="197">
        <f t="shared" si="13"/>
        <v>8844.8863499999989</v>
      </c>
      <c r="J82" s="197">
        <f t="shared" si="13"/>
        <v>26423.193650000005</v>
      </c>
      <c r="K82" s="197">
        <f t="shared" si="13"/>
        <v>26.337700000000005</v>
      </c>
      <c r="L82" s="197">
        <f t="shared" si="13"/>
        <v>271950.00575000001</v>
      </c>
      <c r="M82" s="197">
        <f t="shared" si="13"/>
        <v>311.38010000000008</v>
      </c>
      <c r="N82" s="197">
        <f t="shared" si="13"/>
        <v>24278.06955</v>
      </c>
      <c r="O82" s="197">
        <f t="shared" si="13"/>
        <v>15601.917000000001</v>
      </c>
      <c r="P82" s="197">
        <f>P16+P30+P50+P68</f>
        <v>6800.98405</v>
      </c>
      <c r="Q82" s="197">
        <f t="shared" si="13"/>
        <v>10691.797700000003</v>
      </c>
      <c r="R82" s="197">
        <f t="shared" si="13"/>
        <v>4.6800000000000001E-2</v>
      </c>
      <c r="S82" s="197">
        <f t="shared" si="13"/>
        <v>538.83415000000002</v>
      </c>
      <c r="T82" s="197">
        <f t="shared" si="13"/>
        <v>1271.5516500000003</v>
      </c>
      <c r="U82" s="197">
        <f t="shared" si="13"/>
        <v>4.6337000000000002</v>
      </c>
      <c r="V82" s="197">
        <f t="shared" si="13"/>
        <v>2545.7424000000001</v>
      </c>
      <c r="W82" s="197">
        <f t="shared" si="13"/>
        <v>5.8372000000000011</v>
      </c>
      <c r="X82" s="197">
        <f t="shared" si="13"/>
        <v>54505.292200000004</v>
      </c>
      <c r="Y82" s="197">
        <f t="shared" si="13"/>
        <v>10174.795</v>
      </c>
      <c r="Z82" s="197">
        <f t="shared" si="13"/>
        <v>54530.019249999998</v>
      </c>
      <c r="AA82" s="197">
        <f t="shared" si="13"/>
        <v>2801.2282999999998</v>
      </c>
      <c r="AB82" s="197">
        <f t="shared" si="13"/>
        <v>862.37080000000003</v>
      </c>
      <c r="AC82" s="197">
        <f t="shared" si="13"/>
        <v>16432.615949999999</v>
      </c>
      <c r="AD82" s="197">
        <f t="shared" si="13"/>
        <v>0.66749999999999998</v>
      </c>
      <c r="AE82" s="197">
        <f t="shared" si="13"/>
        <v>6.7000000000000004E-2</v>
      </c>
      <c r="AF82" s="197">
        <f t="shared" si="13"/>
        <v>239.23435000000001</v>
      </c>
      <c r="AG82" s="198">
        <f>AG16+AG30+AG50+AG68</f>
        <v>0</v>
      </c>
      <c r="AH82" s="595">
        <f t="shared" si="11"/>
        <v>516596.39730000007</v>
      </c>
      <c r="AI82" s="596"/>
      <c r="AJ82" s="244"/>
      <c r="AK82" s="244"/>
      <c r="AL82" s="245"/>
      <c r="AM82" s="246"/>
      <c r="BB82" s="99"/>
      <c r="BC82" s="99"/>
    </row>
    <row r="83" spans="1:55" ht="13.8" thickTop="1">
      <c r="A83" s="240" t="s">
        <v>167</v>
      </c>
      <c r="B83" s="8"/>
      <c r="C83" s="8"/>
      <c r="D83" s="7"/>
      <c r="E83" s="8"/>
      <c r="F83" s="602"/>
      <c r="G83" s="602"/>
      <c r="H83" s="602"/>
      <c r="I83" s="602"/>
      <c r="J83" s="602"/>
      <c r="K83" s="602"/>
      <c r="L83" s="602"/>
      <c r="M83" s="602"/>
      <c r="N83" s="602"/>
      <c r="O83" s="602"/>
      <c r="P83" s="602"/>
      <c r="Q83" s="602"/>
      <c r="R83" s="602"/>
      <c r="S83" s="602"/>
      <c r="T83" s="602"/>
      <c r="U83" s="602"/>
      <c r="V83" s="602"/>
      <c r="W83" s="602"/>
      <c r="X83" s="602"/>
      <c r="Y83" s="602"/>
      <c r="Z83" s="602"/>
      <c r="AA83" s="602"/>
      <c r="AB83" s="602"/>
      <c r="AC83" s="602"/>
      <c r="AD83" s="602"/>
      <c r="AE83" s="602"/>
      <c r="AF83" s="602"/>
      <c r="AG83" s="602"/>
      <c r="AH83" s="602"/>
      <c r="AI83" s="602"/>
      <c r="AJ83" s="602"/>
      <c r="AK83" s="602"/>
      <c r="AL83" s="602"/>
      <c r="AM83" s="602"/>
      <c r="BA83"/>
      <c r="BC83" s="167"/>
    </row>
    <row r="84" spans="1:55">
      <c r="A84" s="237"/>
      <c r="B84" s="8"/>
      <c r="C84" s="8"/>
      <c r="D84" s="7"/>
      <c r="E84" s="8"/>
      <c r="F84" s="602"/>
      <c r="G84" s="602"/>
      <c r="H84" s="602"/>
      <c r="I84" s="602"/>
      <c r="J84" s="602"/>
      <c r="K84" s="602"/>
      <c r="L84" s="602"/>
      <c r="M84" s="602"/>
      <c r="N84" s="602"/>
      <c r="O84" s="602"/>
      <c r="P84" s="602"/>
      <c r="Q84" s="602"/>
      <c r="R84" s="602"/>
      <c r="S84" s="602"/>
      <c r="T84" s="602"/>
      <c r="U84" s="602"/>
      <c r="V84" s="602"/>
      <c r="W84" s="602"/>
      <c r="X84" s="602"/>
      <c r="Y84" s="602"/>
      <c r="Z84" s="602"/>
      <c r="AA84" s="602"/>
      <c r="AB84" s="602"/>
      <c r="AC84" s="602"/>
      <c r="AD84" s="602"/>
      <c r="AE84" s="602"/>
      <c r="AF84" s="602"/>
      <c r="AG84" s="602"/>
      <c r="AH84" s="602"/>
      <c r="AI84" s="602"/>
      <c r="AJ84" s="602"/>
      <c r="AK84" s="602"/>
      <c r="AL84" s="602"/>
      <c r="AM84" s="602"/>
      <c r="BA84"/>
      <c r="BC84" s="167"/>
    </row>
    <row r="85" spans="1:55"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  <c r="AA85" s="168"/>
      <c r="AB85" s="168"/>
      <c r="AC85" s="168"/>
      <c r="AD85" s="168"/>
      <c r="AE85" s="168"/>
      <c r="AF85" s="168"/>
      <c r="AG85" s="168"/>
      <c r="AH85" s="168"/>
      <c r="AI85" s="168"/>
      <c r="AJ85" s="168"/>
      <c r="AK85" s="168"/>
      <c r="AL85" s="168"/>
    </row>
    <row r="86" spans="1:55"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  <c r="AA86" s="168"/>
      <c r="AB86" s="168"/>
      <c r="AC86" s="168"/>
      <c r="AD86" s="168"/>
      <c r="AE86" s="168"/>
      <c r="AF86" s="168"/>
      <c r="AG86" s="168"/>
      <c r="AH86" s="168"/>
      <c r="AI86" s="168"/>
      <c r="AJ86" s="168"/>
      <c r="AK86" s="168"/>
      <c r="AL86" s="168"/>
    </row>
    <row r="87" spans="1:55"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68"/>
      <c r="AA87" s="168"/>
      <c r="AB87" s="168"/>
      <c r="AC87" s="168"/>
      <c r="AD87" s="168"/>
      <c r="AE87" s="168"/>
      <c r="AF87" s="168"/>
      <c r="AG87" s="168"/>
      <c r="AH87" s="168"/>
      <c r="AI87" s="168"/>
      <c r="AJ87" s="168"/>
      <c r="AK87" s="168"/>
      <c r="AL87" s="168"/>
    </row>
    <row r="88" spans="1:55"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  <c r="AA88" s="168"/>
      <c r="AB88" s="168"/>
      <c r="AC88" s="168"/>
      <c r="AD88" s="168"/>
      <c r="AE88" s="168"/>
      <c r="AF88" s="168"/>
      <c r="AG88" s="243"/>
      <c r="AH88" s="243"/>
      <c r="AI88" s="168"/>
      <c r="AJ88" s="168"/>
      <c r="AK88" s="168"/>
      <c r="AL88" s="168"/>
    </row>
    <row r="89" spans="1:55"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  <c r="AA89" s="168"/>
      <c r="AB89" s="168"/>
      <c r="AC89" s="168"/>
      <c r="AD89" s="168"/>
      <c r="AE89" s="168"/>
      <c r="AF89" s="168"/>
      <c r="AG89" s="168"/>
      <c r="AH89" s="168"/>
      <c r="AI89" s="168"/>
      <c r="AJ89" s="168"/>
      <c r="AK89" s="168"/>
      <c r="AL89" s="168"/>
    </row>
    <row r="90" spans="1:55"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  <c r="Z90" s="168"/>
      <c r="AA90" s="168"/>
      <c r="AB90" s="168"/>
      <c r="AC90" s="168"/>
      <c r="AD90" s="168"/>
      <c r="AE90" s="168"/>
      <c r="AF90" s="168"/>
      <c r="AG90" s="168"/>
      <c r="AH90" s="168"/>
      <c r="AI90" s="168"/>
      <c r="AJ90" s="168"/>
      <c r="AK90" s="168"/>
      <c r="AL90" s="168"/>
    </row>
    <row r="91" spans="1:55"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8"/>
      <c r="Z91" s="168"/>
      <c r="AA91" s="168"/>
      <c r="AB91" s="168"/>
      <c r="AC91" s="168"/>
      <c r="AD91" s="168"/>
      <c r="AE91" s="168"/>
      <c r="AF91" s="168"/>
      <c r="AG91" s="168"/>
      <c r="AH91" s="168"/>
      <c r="AI91" s="168"/>
      <c r="AJ91" s="168"/>
      <c r="AK91" s="168"/>
      <c r="AL91" s="168"/>
    </row>
    <row r="92" spans="1:55"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  <c r="AA92" s="168"/>
      <c r="AB92" s="168"/>
      <c r="AC92" s="168"/>
      <c r="AD92" s="168"/>
      <c r="AE92" s="168"/>
      <c r="AF92" s="168"/>
      <c r="AG92" s="168"/>
      <c r="AH92" s="168"/>
      <c r="AI92" s="168"/>
      <c r="AJ92" s="168"/>
      <c r="AK92" s="168"/>
      <c r="AL92" s="168"/>
    </row>
    <row r="93" spans="1:55"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8"/>
      <c r="Z93" s="168"/>
      <c r="AA93" s="168"/>
      <c r="AB93" s="168"/>
      <c r="AC93" s="168"/>
      <c r="AD93" s="168"/>
      <c r="AE93" s="168"/>
      <c r="AF93" s="168"/>
      <c r="AG93" s="168"/>
      <c r="AH93" s="168"/>
      <c r="AI93" s="168"/>
      <c r="AJ93" s="168"/>
      <c r="AK93" s="168"/>
      <c r="AL93" s="168"/>
    </row>
    <row r="94" spans="1:55"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  <c r="Z94" s="168"/>
      <c r="AA94" s="168"/>
      <c r="AB94" s="168"/>
      <c r="AC94" s="168"/>
      <c r="AD94" s="168"/>
      <c r="AE94" s="168"/>
      <c r="AF94" s="168"/>
      <c r="AG94" s="168"/>
      <c r="AH94" s="168"/>
      <c r="AI94" s="168"/>
      <c r="AJ94" s="168"/>
      <c r="AK94" s="168"/>
      <c r="AL94" s="168"/>
    </row>
    <row r="95" spans="1:55"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  <c r="Y95" s="168"/>
      <c r="Z95" s="168"/>
      <c r="AA95" s="168"/>
      <c r="AB95" s="168"/>
      <c r="AC95" s="168"/>
      <c r="AD95" s="168"/>
      <c r="AE95" s="168"/>
      <c r="AF95" s="168"/>
      <c r="AG95" s="168"/>
      <c r="AH95" s="168"/>
      <c r="AI95" s="168"/>
      <c r="AJ95" s="168"/>
      <c r="AK95" s="168"/>
      <c r="AL95" s="168"/>
    </row>
    <row r="96" spans="1:55"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8"/>
      <c r="Z96" s="168"/>
      <c r="AA96" s="168"/>
      <c r="AB96" s="168"/>
      <c r="AC96" s="168"/>
      <c r="AD96" s="168"/>
      <c r="AE96" s="168"/>
      <c r="AF96" s="168"/>
      <c r="AG96" s="168"/>
      <c r="AH96" s="168"/>
      <c r="AI96" s="168"/>
      <c r="AJ96" s="168"/>
      <c r="AK96" s="168"/>
      <c r="AL96" s="168"/>
    </row>
    <row r="97" spans="6:38"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  <c r="V97" s="168"/>
      <c r="W97" s="168"/>
      <c r="X97" s="168"/>
      <c r="Y97" s="168"/>
      <c r="Z97" s="168"/>
      <c r="AA97" s="168"/>
      <c r="AB97" s="168"/>
      <c r="AC97" s="168"/>
      <c r="AD97" s="168"/>
      <c r="AE97" s="168"/>
      <c r="AF97" s="168"/>
      <c r="AG97" s="168"/>
      <c r="AH97" s="168"/>
      <c r="AI97" s="168"/>
      <c r="AJ97" s="168"/>
      <c r="AK97" s="168"/>
      <c r="AL97" s="168"/>
    </row>
    <row r="98" spans="6:38"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168"/>
      <c r="Y98" s="168"/>
      <c r="Z98" s="168"/>
      <c r="AA98" s="168"/>
      <c r="AB98" s="168"/>
      <c r="AC98" s="168"/>
      <c r="AD98" s="168"/>
      <c r="AE98" s="168"/>
      <c r="AF98" s="168"/>
      <c r="AG98" s="168"/>
      <c r="AH98" s="168"/>
      <c r="AI98" s="168"/>
      <c r="AJ98" s="168"/>
      <c r="AK98" s="168"/>
      <c r="AL98" s="168"/>
    </row>
    <row r="99" spans="6:38"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  <c r="Y99" s="168"/>
      <c r="Z99" s="168"/>
      <c r="AA99" s="168"/>
      <c r="AB99" s="168"/>
      <c r="AC99" s="168"/>
      <c r="AD99" s="168"/>
      <c r="AE99" s="168"/>
      <c r="AF99" s="168"/>
      <c r="AG99" s="168"/>
      <c r="AH99" s="168"/>
      <c r="AI99" s="168"/>
      <c r="AJ99" s="168"/>
      <c r="AK99" s="168"/>
      <c r="AL99" s="168"/>
    </row>
    <row r="100" spans="6:38"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  <c r="AA100" s="168"/>
      <c r="AB100" s="168"/>
      <c r="AC100" s="168"/>
      <c r="AD100" s="168"/>
      <c r="AE100" s="168"/>
      <c r="AF100" s="168"/>
      <c r="AG100" s="168"/>
      <c r="AH100" s="168"/>
      <c r="AI100" s="168"/>
      <c r="AJ100" s="168"/>
      <c r="AK100" s="168"/>
      <c r="AL100" s="168"/>
    </row>
    <row r="101" spans="6:38"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  <c r="X101" s="168"/>
      <c r="Y101" s="168"/>
      <c r="Z101" s="168"/>
      <c r="AA101" s="168"/>
      <c r="AB101" s="168"/>
      <c r="AC101" s="168"/>
      <c r="AD101" s="168"/>
      <c r="AE101" s="168"/>
      <c r="AF101" s="168"/>
      <c r="AG101" s="168"/>
      <c r="AH101" s="168"/>
      <c r="AI101" s="168"/>
      <c r="AJ101" s="168"/>
      <c r="AK101" s="168"/>
      <c r="AL101" s="168"/>
    </row>
    <row r="102" spans="6:38"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  <c r="X102" s="168"/>
      <c r="Y102" s="168"/>
      <c r="Z102" s="168"/>
      <c r="AA102" s="168"/>
      <c r="AB102" s="168"/>
      <c r="AC102" s="168"/>
      <c r="AD102" s="168"/>
      <c r="AE102" s="168"/>
      <c r="AF102" s="168"/>
      <c r="AG102" s="168"/>
      <c r="AH102" s="168"/>
      <c r="AI102" s="168"/>
      <c r="AJ102" s="168"/>
      <c r="AK102" s="168"/>
      <c r="AL102" s="168"/>
    </row>
    <row r="103" spans="6:38"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68"/>
      <c r="AD103" s="168"/>
      <c r="AE103" s="168"/>
      <c r="AF103" s="168"/>
      <c r="AG103" s="168"/>
      <c r="AH103" s="168"/>
      <c r="AI103" s="168"/>
      <c r="AJ103" s="168"/>
      <c r="AK103" s="168"/>
      <c r="AL103" s="168"/>
    </row>
    <row r="104" spans="6:38"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  <c r="Y104" s="168"/>
      <c r="Z104" s="168"/>
      <c r="AA104" s="168"/>
      <c r="AB104" s="168"/>
      <c r="AC104" s="168"/>
      <c r="AD104" s="168"/>
      <c r="AE104" s="168"/>
      <c r="AF104" s="168"/>
      <c r="AG104" s="168"/>
      <c r="AH104" s="168"/>
      <c r="AI104" s="168"/>
      <c r="AJ104" s="168"/>
      <c r="AK104" s="168"/>
      <c r="AL104" s="168"/>
    </row>
    <row r="105" spans="6:38"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  <c r="X105" s="168"/>
      <c r="Y105" s="168"/>
      <c r="Z105" s="168"/>
      <c r="AA105" s="168"/>
      <c r="AB105" s="168"/>
      <c r="AC105" s="168"/>
      <c r="AD105" s="168"/>
      <c r="AE105" s="168"/>
      <c r="AF105" s="168"/>
      <c r="AG105" s="168"/>
      <c r="AH105" s="168"/>
      <c r="AI105" s="168"/>
      <c r="AJ105" s="168"/>
      <c r="AK105" s="168"/>
      <c r="AL105" s="168"/>
    </row>
    <row r="106" spans="6:38"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  <c r="Y106" s="168"/>
      <c r="Z106" s="168"/>
      <c r="AA106" s="168"/>
      <c r="AB106" s="168"/>
      <c r="AC106" s="168"/>
      <c r="AD106" s="168"/>
      <c r="AE106" s="168"/>
      <c r="AF106" s="168"/>
      <c r="AG106" s="168"/>
      <c r="AH106" s="168"/>
      <c r="AI106" s="168"/>
      <c r="AJ106" s="168"/>
      <c r="AK106" s="168"/>
      <c r="AL106" s="168"/>
    </row>
    <row r="107" spans="6:38"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  <c r="X107" s="168"/>
      <c r="Y107" s="168"/>
      <c r="Z107" s="168"/>
      <c r="AA107" s="168"/>
      <c r="AB107" s="168"/>
      <c r="AC107" s="168"/>
      <c r="AD107" s="168"/>
      <c r="AE107" s="168"/>
      <c r="AF107" s="168"/>
      <c r="AG107" s="168"/>
      <c r="AH107" s="168"/>
      <c r="AI107" s="168"/>
      <c r="AJ107" s="168"/>
      <c r="AK107" s="168"/>
      <c r="AL107" s="168"/>
    </row>
    <row r="108" spans="6:38"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  <c r="Y108" s="168"/>
      <c r="Z108" s="168"/>
      <c r="AA108" s="168"/>
      <c r="AB108" s="168"/>
      <c r="AC108" s="168"/>
      <c r="AD108" s="168"/>
      <c r="AE108" s="168"/>
      <c r="AF108" s="168"/>
      <c r="AG108" s="168"/>
      <c r="AH108" s="168"/>
      <c r="AI108" s="168"/>
      <c r="AJ108" s="168"/>
      <c r="AK108" s="168"/>
      <c r="AL108" s="168"/>
    </row>
    <row r="109" spans="6:38"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  <c r="V109" s="168"/>
      <c r="W109" s="168"/>
      <c r="X109" s="168"/>
      <c r="Y109" s="168"/>
      <c r="Z109" s="168"/>
      <c r="AA109" s="168"/>
      <c r="AB109" s="168"/>
      <c r="AC109" s="168"/>
      <c r="AD109" s="168"/>
      <c r="AE109" s="168"/>
      <c r="AF109" s="168"/>
      <c r="AG109" s="168"/>
      <c r="AH109" s="168"/>
      <c r="AI109" s="168"/>
      <c r="AJ109" s="168"/>
      <c r="AK109" s="168"/>
      <c r="AL109" s="168"/>
    </row>
    <row r="110" spans="6:38"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X110" s="168"/>
      <c r="Y110" s="168"/>
      <c r="Z110" s="168"/>
      <c r="AA110" s="168"/>
      <c r="AB110" s="168"/>
      <c r="AC110" s="168"/>
      <c r="AD110" s="168"/>
      <c r="AE110" s="168"/>
      <c r="AF110" s="168"/>
      <c r="AG110" s="168"/>
      <c r="AH110" s="168"/>
      <c r="AI110" s="168"/>
      <c r="AJ110" s="168"/>
      <c r="AK110" s="168"/>
      <c r="AL110" s="168"/>
    </row>
    <row r="111" spans="6:38"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  <c r="V111" s="168"/>
      <c r="W111" s="168"/>
      <c r="X111" s="168"/>
      <c r="Y111" s="168"/>
      <c r="Z111" s="168"/>
      <c r="AA111" s="168"/>
      <c r="AB111" s="168"/>
      <c r="AC111" s="168"/>
      <c r="AD111" s="168"/>
      <c r="AE111" s="168"/>
      <c r="AF111" s="168"/>
      <c r="AG111" s="168"/>
      <c r="AH111" s="168"/>
      <c r="AI111" s="168"/>
      <c r="AJ111" s="168"/>
      <c r="AK111" s="168"/>
      <c r="AL111" s="168"/>
    </row>
    <row r="112" spans="6:38"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  <c r="AA112" s="168"/>
      <c r="AB112" s="168"/>
      <c r="AC112" s="168"/>
      <c r="AD112" s="168"/>
      <c r="AE112" s="168"/>
      <c r="AF112" s="168"/>
      <c r="AG112" s="168"/>
      <c r="AH112" s="168"/>
      <c r="AI112" s="168"/>
      <c r="AJ112" s="168"/>
      <c r="AK112" s="168"/>
      <c r="AL112" s="168"/>
    </row>
    <row r="113" spans="6:38"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  <c r="Z113" s="168"/>
      <c r="AA113" s="168"/>
      <c r="AB113" s="168"/>
      <c r="AC113" s="168"/>
      <c r="AD113" s="168"/>
      <c r="AE113" s="168"/>
      <c r="AF113" s="168"/>
      <c r="AG113" s="168"/>
      <c r="AH113" s="168"/>
      <c r="AI113" s="168"/>
      <c r="AJ113" s="168"/>
      <c r="AK113" s="168"/>
      <c r="AL113" s="168"/>
    </row>
    <row r="114" spans="6:38"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  <c r="X114" s="168"/>
      <c r="Y114" s="168"/>
      <c r="Z114" s="168"/>
      <c r="AA114" s="168"/>
      <c r="AB114" s="168"/>
      <c r="AC114" s="168"/>
      <c r="AD114" s="168"/>
      <c r="AE114" s="168"/>
      <c r="AF114" s="168"/>
      <c r="AG114" s="168"/>
      <c r="AH114" s="168"/>
      <c r="AI114" s="168"/>
      <c r="AJ114" s="168"/>
      <c r="AK114" s="168"/>
      <c r="AL114" s="168"/>
    </row>
    <row r="115" spans="6:38"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  <c r="Y115" s="168"/>
      <c r="Z115" s="168"/>
      <c r="AA115" s="168"/>
      <c r="AB115" s="168"/>
      <c r="AC115" s="168"/>
      <c r="AD115" s="168"/>
      <c r="AE115" s="168"/>
      <c r="AF115" s="168"/>
      <c r="AG115" s="168"/>
      <c r="AH115" s="168"/>
      <c r="AI115" s="168"/>
      <c r="AJ115" s="168"/>
      <c r="AK115" s="168"/>
      <c r="AL115" s="168"/>
    </row>
    <row r="116" spans="6:38"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  <c r="X116" s="168"/>
      <c r="Y116" s="168"/>
      <c r="Z116" s="168"/>
      <c r="AA116" s="168"/>
      <c r="AB116" s="168"/>
      <c r="AC116" s="168"/>
      <c r="AD116" s="168"/>
      <c r="AE116" s="168"/>
      <c r="AF116" s="168"/>
      <c r="AG116" s="168"/>
      <c r="AH116" s="168"/>
      <c r="AI116" s="168"/>
      <c r="AJ116" s="168"/>
      <c r="AK116" s="168"/>
      <c r="AL116" s="168"/>
    </row>
    <row r="117" spans="6:38"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  <c r="X117" s="168"/>
      <c r="Y117" s="168"/>
      <c r="Z117" s="168"/>
      <c r="AA117" s="168"/>
      <c r="AB117" s="168"/>
      <c r="AC117" s="168"/>
      <c r="AD117" s="168"/>
      <c r="AE117" s="168"/>
      <c r="AF117" s="168"/>
      <c r="AG117" s="168"/>
      <c r="AH117" s="168"/>
      <c r="AI117" s="168"/>
      <c r="AJ117" s="168"/>
      <c r="AK117" s="168"/>
      <c r="AL117" s="168"/>
    </row>
    <row r="118" spans="6:38"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  <c r="X118" s="168"/>
      <c r="Y118" s="168"/>
      <c r="Z118" s="168"/>
      <c r="AA118" s="168"/>
      <c r="AB118" s="168"/>
      <c r="AC118" s="168"/>
      <c r="AD118" s="168"/>
      <c r="AE118" s="168"/>
      <c r="AF118" s="168"/>
      <c r="AG118" s="168"/>
      <c r="AH118" s="168"/>
      <c r="AI118" s="168"/>
      <c r="AJ118" s="168"/>
      <c r="AK118" s="168"/>
      <c r="AL118" s="168"/>
    </row>
    <row r="119" spans="6:38"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68"/>
      <c r="R119" s="168"/>
      <c r="S119" s="168"/>
      <c r="T119" s="168"/>
      <c r="U119" s="168"/>
      <c r="V119" s="168"/>
      <c r="W119" s="168"/>
      <c r="X119" s="168"/>
      <c r="Y119" s="168"/>
      <c r="Z119" s="168"/>
      <c r="AA119" s="168"/>
      <c r="AB119" s="168"/>
      <c r="AC119" s="168"/>
      <c r="AD119" s="168"/>
      <c r="AE119" s="168"/>
      <c r="AF119" s="168"/>
      <c r="AG119" s="168"/>
      <c r="AH119" s="168"/>
      <c r="AI119" s="168"/>
      <c r="AJ119" s="168"/>
      <c r="AK119" s="168"/>
      <c r="AL119" s="168"/>
    </row>
    <row r="120" spans="6:38"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68"/>
      <c r="R120" s="168"/>
      <c r="S120" s="168"/>
      <c r="T120" s="168"/>
      <c r="U120" s="168"/>
      <c r="V120" s="168"/>
      <c r="W120" s="168"/>
      <c r="X120" s="168"/>
      <c r="Y120" s="168"/>
      <c r="Z120" s="168"/>
      <c r="AA120" s="168"/>
      <c r="AB120" s="168"/>
      <c r="AC120" s="168"/>
      <c r="AD120" s="168"/>
      <c r="AE120" s="168"/>
      <c r="AF120" s="168"/>
      <c r="AG120" s="168"/>
      <c r="AH120" s="168"/>
      <c r="AI120" s="168"/>
      <c r="AJ120" s="168"/>
      <c r="AK120" s="168"/>
      <c r="AL120" s="168"/>
    </row>
    <row r="121" spans="6:38"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  <c r="V121" s="168"/>
      <c r="W121" s="168"/>
      <c r="X121" s="168"/>
      <c r="Y121" s="168"/>
      <c r="Z121" s="168"/>
      <c r="AA121" s="168"/>
      <c r="AB121" s="168"/>
      <c r="AC121" s="168"/>
      <c r="AD121" s="168"/>
      <c r="AE121" s="168"/>
      <c r="AF121" s="168"/>
      <c r="AG121" s="168"/>
      <c r="AH121" s="168"/>
      <c r="AI121" s="168"/>
      <c r="AJ121" s="168"/>
      <c r="AK121" s="168"/>
      <c r="AL121" s="168"/>
    </row>
    <row r="122" spans="6:38"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  <c r="V122" s="168"/>
      <c r="W122" s="168"/>
      <c r="X122" s="168"/>
      <c r="Y122" s="168"/>
      <c r="Z122" s="168"/>
      <c r="AA122" s="168"/>
      <c r="AB122" s="168"/>
      <c r="AC122" s="168"/>
      <c r="AD122" s="168"/>
      <c r="AE122" s="168"/>
      <c r="AF122" s="168"/>
      <c r="AG122" s="168"/>
      <c r="AH122" s="168"/>
      <c r="AI122" s="168"/>
      <c r="AJ122" s="168"/>
      <c r="AK122" s="168"/>
      <c r="AL122" s="168"/>
    </row>
    <row r="123" spans="6:38"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  <c r="V123" s="168"/>
      <c r="W123" s="168"/>
      <c r="X123" s="168"/>
      <c r="Y123" s="168"/>
      <c r="Z123" s="168"/>
      <c r="AA123" s="168"/>
      <c r="AB123" s="168"/>
      <c r="AC123" s="168"/>
      <c r="AD123" s="168"/>
      <c r="AE123" s="168"/>
      <c r="AF123" s="168"/>
      <c r="AG123" s="168"/>
      <c r="AH123" s="168"/>
      <c r="AI123" s="168"/>
      <c r="AJ123" s="168"/>
      <c r="AK123" s="168"/>
      <c r="AL123" s="168"/>
    </row>
    <row r="124" spans="6:38"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  <c r="X124" s="168"/>
      <c r="Y124" s="168"/>
      <c r="Z124" s="168"/>
      <c r="AA124" s="168"/>
      <c r="AB124" s="168"/>
      <c r="AC124" s="168"/>
      <c r="AD124" s="168"/>
      <c r="AE124" s="168"/>
      <c r="AF124" s="168"/>
      <c r="AG124" s="168"/>
      <c r="AH124" s="168"/>
      <c r="AI124" s="168"/>
      <c r="AJ124" s="168"/>
      <c r="AK124" s="168"/>
      <c r="AL124" s="168"/>
    </row>
    <row r="125" spans="6:38"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  <c r="V125" s="168"/>
      <c r="W125" s="168"/>
      <c r="X125" s="168"/>
      <c r="Y125" s="168"/>
      <c r="Z125" s="168"/>
      <c r="AA125" s="168"/>
      <c r="AB125" s="168"/>
      <c r="AC125" s="168"/>
      <c r="AD125" s="168"/>
      <c r="AE125" s="168"/>
      <c r="AF125" s="168"/>
      <c r="AG125" s="168"/>
      <c r="AH125" s="168"/>
      <c r="AI125" s="168"/>
      <c r="AJ125" s="168"/>
      <c r="AK125" s="168"/>
      <c r="AL125" s="168"/>
    </row>
    <row r="126" spans="6:38"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68"/>
      <c r="R126" s="168"/>
      <c r="S126" s="168"/>
      <c r="T126" s="168"/>
      <c r="U126" s="168"/>
      <c r="V126" s="168"/>
      <c r="W126" s="168"/>
      <c r="X126" s="168"/>
      <c r="Y126" s="168"/>
      <c r="Z126" s="168"/>
      <c r="AA126" s="168"/>
      <c r="AB126" s="168"/>
      <c r="AC126" s="168"/>
      <c r="AD126" s="168"/>
      <c r="AE126" s="168"/>
      <c r="AF126" s="168"/>
      <c r="AG126" s="168"/>
      <c r="AH126" s="168"/>
      <c r="AI126" s="168"/>
      <c r="AJ126" s="168"/>
      <c r="AK126" s="168"/>
      <c r="AL126" s="168"/>
    </row>
    <row r="127" spans="6:38"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  <c r="V127" s="168"/>
      <c r="W127" s="168"/>
      <c r="X127" s="168"/>
      <c r="Y127" s="168"/>
      <c r="Z127" s="168"/>
      <c r="AA127" s="168"/>
      <c r="AB127" s="168"/>
      <c r="AC127" s="168"/>
      <c r="AD127" s="168"/>
      <c r="AE127" s="168"/>
      <c r="AF127" s="168"/>
      <c r="AG127" s="168"/>
      <c r="AH127" s="168"/>
      <c r="AI127" s="168"/>
      <c r="AJ127" s="168"/>
      <c r="AK127" s="168"/>
      <c r="AL127" s="168"/>
    </row>
    <row r="128" spans="6:38"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  <c r="V128" s="168"/>
      <c r="W128" s="168"/>
      <c r="X128" s="168"/>
      <c r="Y128" s="168"/>
      <c r="Z128" s="168"/>
      <c r="AA128" s="168"/>
      <c r="AB128" s="168"/>
      <c r="AC128" s="168"/>
      <c r="AD128" s="168"/>
      <c r="AE128" s="168"/>
      <c r="AF128" s="168"/>
      <c r="AG128" s="168"/>
      <c r="AH128" s="168"/>
      <c r="AI128" s="168"/>
      <c r="AJ128" s="168"/>
      <c r="AK128" s="168"/>
      <c r="AL128" s="168"/>
    </row>
    <row r="129" spans="6:38"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U129" s="168"/>
      <c r="V129" s="168"/>
      <c r="W129" s="168"/>
      <c r="X129" s="168"/>
      <c r="Y129" s="168"/>
      <c r="Z129" s="168"/>
      <c r="AA129" s="168"/>
      <c r="AB129" s="168"/>
      <c r="AC129" s="168"/>
      <c r="AD129" s="168"/>
      <c r="AE129" s="168"/>
      <c r="AF129" s="168"/>
      <c r="AG129" s="168"/>
      <c r="AH129" s="168"/>
      <c r="AI129" s="168"/>
      <c r="AJ129" s="168"/>
      <c r="AK129" s="168"/>
      <c r="AL129" s="168"/>
    </row>
    <row r="130" spans="6:38"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  <c r="V130" s="168"/>
      <c r="W130" s="168"/>
      <c r="X130" s="168"/>
      <c r="Y130" s="168"/>
      <c r="Z130" s="168"/>
      <c r="AA130" s="168"/>
      <c r="AB130" s="168"/>
      <c r="AC130" s="168"/>
      <c r="AD130" s="168"/>
      <c r="AE130" s="168"/>
      <c r="AF130" s="168"/>
      <c r="AG130" s="168"/>
      <c r="AH130" s="168"/>
      <c r="AI130" s="168"/>
      <c r="AJ130" s="168"/>
      <c r="AK130" s="168"/>
      <c r="AL130" s="168"/>
    </row>
    <row r="131" spans="6:38"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  <c r="V131" s="168"/>
      <c r="W131" s="168"/>
      <c r="X131" s="168"/>
      <c r="Y131" s="168"/>
      <c r="Z131" s="168"/>
      <c r="AA131" s="168"/>
      <c r="AB131" s="168"/>
      <c r="AC131" s="168"/>
      <c r="AD131" s="168"/>
      <c r="AE131" s="168"/>
      <c r="AF131" s="168"/>
      <c r="AG131" s="168"/>
      <c r="AH131" s="168"/>
      <c r="AI131" s="168"/>
      <c r="AJ131" s="168"/>
      <c r="AK131" s="168"/>
      <c r="AL131" s="168"/>
    </row>
    <row r="132" spans="6:38"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8"/>
      <c r="V132" s="168"/>
      <c r="W132" s="168"/>
      <c r="X132" s="168"/>
      <c r="Y132" s="168"/>
      <c r="Z132" s="168"/>
      <c r="AA132" s="168"/>
      <c r="AB132" s="168"/>
      <c r="AC132" s="168"/>
      <c r="AD132" s="168"/>
      <c r="AE132" s="168"/>
      <c r="AF132" s="168"/>
      <c r="AG132" s="168"/>
      <c r="AH132" s="168"/>
      <c r="AI132" s="168"/>
      <c r="AJ132" s="168"/>
      <c r="AK132" s="168"/>
      <c r="AL132" s="168"/>
    </row>
    <row r="133" spans="6:38"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  <c r="U133" s="168"/>
      <c r="V133" s="168"/>
      <c r="W133" s="168"/>
      <c r="X133" s="168"/>
      <c r="Y133" s="168"/>
      <c r="Z133" s="168"/>
      <c r="AA133" s="168"/>
      <c r="AB133" s="168"/>
      <c r="AC133" s="168"/>
      <c r="AD133" s="168"/>
      <c r="AE133" s="168"/>
      <c r="AF133" s="168"/>
      <c r="AG133" s="168"/>
      <c r="AH133" s="168"/>
      <c r="AI133" s="168"/>
      <c r="AJ133" s="168"/>
      <c r="AK133" s="168"/>
      <c r="AL133" s="168"/>
    </row>
    <row r="134" spans="6:38"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  <c r="V134" s="168"/>
      <c r="W134" s="168"/>
      <c r="X134" s="168"/>
      <c r="Y134" s="168"/>
      <c r="Z134" s="168"/>
      <c r="AA134" s="168"/>
      <c r="AB134" s="168"/>
      <c r="AC134" s="168"/>
      <c r="AD134" s="168"/>
      <c r="AE134" s="168"/>
      <c r="AF134" s="168"/>
      <c r="AG134" s="168"/>
      <c r="AH134" s="168"/>
      <c r="AI134" s="168"/>
      <c r="AJ134" s="168"/>
      <c r="AK134" s="168"/>
      <c r="AL134" s="168"/>
    </row>
    <row r="135" spans="6:38"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  <c r="V135" s="168"/>
      <c r="W135" s="168"/>
      <c r="X135" s="168"/>
      <c r="Y135" s="168"/>
      <c r="Z135" s="168"/>
      <c r="AA135" s="168"/>
      <c r="AB135" s="168"/>
      <c r="AC135" s="168"/>
      <c r="AD135" s="168"/>
      <c r="AE135" s="168"/>
      <c r="AF135" s="168"/>
      <c r="AG135" s="168"/>
      <c r="AH135" s="168"/>
      <c r="AI135" s="168"/>
      <c r="AJ135" s="168"/>
      <c r="AK135" s="168"/>
      <c r="AL135" s="168"/>
    </row>
    <row r="136" spans="6:38"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  <c r="V136" s="168"/>
      <c r="W136" s="168"/>
      <c r="X136" s="168"/>
      <c r="Y136" s="168"/>
      <c r="Z136" s="168"/>
      <c r="AA136" s="168"/>
      <c r="AB136" s="168"/>
      <c r="AC136" s="168"/>
      <c r="AD136" s="168"/>
      <c r="AE136" s="168"/>
      <c r="AF136" s="168"/>
      <c r="AG136" s="168"/>
      <c r="AH136" s="168"/>
      <c r="AI136" s="168"/>
      <c r="AJ136" s="168"/>
      <c r="AK136" s="168"/>
      <c r="AL136" s="168"/>
    </row>
    <row r="137" spans="6:38"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68"/>
      <c r="R137" s="168"/>
      <c r="S137" s="168"/>
      <c r="T137" s="168"/>
      <c r="U137" s="168"/>
      <c r="V137" s="168"/>
      <c r="W137" s="168"/>
      <c r="X137" s="168"/>
      <c r="Y137" s="168"/>
      <c r="Z137" s="168"/>
      <c r="AA137" s="168"/>
      <c r="AB137" s="168"/>
      <c r="AC137" s="168"/>
      <c r="AD137" s="168"/>
      <c r="AE137" s="168"/>
      <c r="AF137" s="168"/>
      <c r="AG137" s="168"/>
      <c r="AH137" s="168"/>
      <c r="AI137" s="168"/>
      <c r="AJ137" s="168"/>
      <c r="AK137" s="168"/>
      <c r="AL137" s="168"/>
    </row>
    <row r="138" spans="6:38"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8"/>
      <c r="V138" s="168"/>
      <c r="W138" s="168"/>
      <c r="X138" s="168"/>
      <c r="Y138" s="168"/>
      <c r="Z138" s="168"/>
      <c r="AA138" s="168"/>
      <c r="AB138" s="168"/>
      <c r="AC138" s="168"/>
      <c r="AD138" s="168"/>
      <c r="AE138" s="168"/>
      <c r="AF138" s="168"/>
      <c r="AG138" s="168"/>
      <c r="AH138" s="168"/>
      <c r="AI138" s="168"/>
      <c r="AJ138" s="168"/>
      <c r="AK138" s="168"/>
      <c r="AL138" s="168"/>
    </row>
    <row r="139" spans="6:38"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U139" s="168"/>
      <c r="V139" s="168"/>
      <c r="W139" s="168"/>
      <c r="X139" s="168"/>
      <c r="Y139" s="168"/>
      <c r="Z139" s="168"/>
      <c r="AA139" s="168"/>
      <c r="AB139" s="168"/>
      <c r="AC139" s="168"/>
      <c r="AD139" s="168"/>
      <c r="AE139" s="168"/>
      <c r="AF139" s="168"/>
      <c r="AG139" s="168"/>
      <c r="AH139" s="168"/>
      <c r="AI139" s="168"/>
      <c r="AJ139" s="168"/>
      <c r="AK139" s="168"/>
      <c r="AL139" s="168"/>
    </row>
    <row r="140" spans="6:38"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  <c r="V140" s="168"/>
      <c r="W140" s="168"/>
      <c r="X140" s="168"/>
      <c r="Y140" s="168"/>
      <c r="Z140" s="168"/>
      <c r="AA140" s="168"/>
      <c r="AB140" s="168"/>
      <c r="AC140" s="168"/>
      <c r="AD140" s="168"/>
      <c r="AE140" s="168"/>
      <c r="AF140" s="168"/>
      <c r="AG140" s="168"/>
      <c r="AH140" s="168"/>
      <c r="AI140" s="168"/>
      <c r="AJ140" s="168"/>
      <c r="AK140" s="168"/>
      <c r="AL140" s="168"/>
    </row>
    <row r="141" spans="6:38"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  <c r="P141" s="168"/>
      <c r="Q141" s="168"/>
      <c r="R141" s="168"/>
      <c r="S141" s="168"/>
      <c r="T141" s="168"/>
      <c r="U141" s="168"/>
      <c r="V141" s="168"/>
      <c r="W141" s="168"/>
      <c r="X141" s="168"/>
      <c r="Y141" s="168"/>
      <c r="Z141" s="168"/>
      <c r="AA141" s="168"/>
      <c r="AB141" s="168"/>
      <c r="AC141" s="168"/>
      <c r="AD141" s="168"/>
      <c r="AE141" s="168"/>
      <c r="AF141" s="168"/>
      <c r="AG141" s="168"/>
      <c r="AH141" s="168"/>
      <c r="AI141" s="168"/>
      <c r="AJ141" s="168"/>
      <c r="AK141" s="168"/>
      <c r="AL141" s="168"/>
    </row>
    <row r="142" spans="6:38"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  <c r="P142" s="168"/>
      <c r="Q142" s="168"/>
      <c r="R142" s="168"/>
      <c r="S142" s="168"/>
      <c r="T142" s="168"/>
      <c r="U142" s="168"/>
      <c r="V142" s="168"/>
      <c r="W142" s="168"/>
      <c r="X142" s="168"/>
      <c r="Y142" s="168"/>
      <c r="Z142" s="168"/>
      <c r="AA142" s="168"/>
      <c r="AB142" s="168"/>
      <c r="AC142" s="168"/>
      <c r="AD142" s="168"/>
      <c r="AE142" s="168"/>
      <c r="AF142" s="168"/>
      <c r="AG142" s="168"/>
      <c r="AH142" s="168"/>
      <c r="AI142" s="168"/>
      <c r="AJ142" s="168"/>
      <c r="AK142" s="168"/>
      <c r="AL142" s="168"/>
    </row>
    <row r="143" spans="6:38"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68"/>
      <c r="R143" s="168"/>
      <c r="S143" s="168"/>
      <c r="T143" s="168"/>
      <c r="U143" s="168"/>
      <c r="V143" s="168"/>
      <c r="W143" s="168"/>
      <c r="X143" s="168"/>
      <c r="Y143" s="168"/>
      <c r="Z143" s="168"/>
      <c r="AA143" s="168"/>
      <c r="AB143" s="168"/>
      <c r="AC143" s="168"/>
      <c r="AD143" s="168"/>
      <c r="AE143" s="168"/>
      <c r="AF143" s="168"/>
      <c r="AG143" s="168"/>
      <c r="AH143" s="168"/>
      <c r="AI143" s="168"/>
      <c r="AJ143" s="168"/>
      <c r="AK143" s="168"/>
      <c r="AL143" s="168"/>
    </row>
  </sheetData>
  <mergeCells count="17">
    <mergeCell ref="B49:C50"/>
    <mergeCell ref="B55:C56"/>
    <mergeCell ref="B63:C64"/>
    <mergeCell ref="B65:C66"/>
    <mergeCell ref="A13:A14"/>
    <mergeCell ref="B13:C14"/>
    <mergeCell ref="A15:A16"/>
    <mergeCell ref="B15:C16"/>
    <mergeCell ref="B29:C30"/>
    <mergeCell ref="B47:C48"/>
    <mergeCell ref="K4:M4"/>
    <mergeCell ref="K5:M5"/>
    <mergeCell ref="K6:M6"/>
    <mergeCell ref="AH8:AL8"/>
    <mergeCell ref="AM8:AM10"/>
    <mergeCell ref="A11:A12"/>
    <mergeCell ref="B11:C12"/>
  </mergeCells>
  <conditionalFormatting sqref="F10:O10 Q10:AG10">
    <cfRule type="expression" dxfId="15" priority="2" stopIfTrue="1">
      <formula>ISNA(F10)</formula>
    </cfRule>
  </conditionalFormatting>
  <conditionalFormatting sqref="P10">
    <cfRule type="expression" dxfId="14" priority="1" stopIfTrue="1">
      <formula>ISNA(P10)</formula>
    </cfRule>
  </conditionalFormatting>
  <dataValidations count="2">
    <dataValidation type="list" allowBlank="1" showInputMessage="1" showErrorMessage="1" sqref="K6" xr:uid="{4A1BFB65-0B80-48CF-A3CC-5C9A7BAA77D8}">
      <formula1>$BB$20:$BB$21</formula1>
    </dataValidation>
    <dataValidation type="list" allowBlank="1" showInputMessage="1" showErrorMessage="1" sqref="K5" xr:uid="{AA7D2D92-DB8D-4015-B534-03B09F4C77F1}">
      <formula1>$BB$17:$BB$18</formula1>
    </dataValidation>
  </dataValidations>
  <pageMargins left="0.32" right="0.28000000000000003" top="0.38" bottom="0.41" header="0.28000000000000003" footer="0.25"/>
  <pageSetup paperSize="9" scale="61" fitToHeight="2" orientation="landscape" r:id="rId1"/>
  <headerFooter alignWithMargins="0">
    <oddHeader>&amp;L&amp;8AGRI-C4-mw/df&amp;R&amp;8&amp;D</oddHeader>
    <oddFooter>&amp;L&amp;"Arial,Italique"&amp;8&amp;Z&amp;F&amp;R&amp;8&amp;P/&amp;N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3AB75-9022-472B-A3E0-A1D4D9D715D0}">
  <sheetPr codeName="Sheet6">
    <tabColor rgb="FFFF0000"/>
    <pageSetUpPr fitToPage="1"/>
  </sheetPr>
  <dimension ref="A1:BH143"/>
  <sheetViews>
    <sheetView showGridLines="0" showZeros="0" workbookViewId="0">
      <pane xSplit="5" ySplit="10" topLeftCell="L11" activePane="bottomRight" state="frozen"/>
      <selection activeCell="M87" sqref="M87"/>
      <selection pane="topRight" activeCell="M87" sqref="M87"/>
      <selection pane="bottomLeft" activeCell="M87" sqref="M87"/>
      <selection pane="bottomRight" activeCell="M87" sqref="M87"/>
    </sheetView>
  </sheetViews>
  <sheetFormatPr defaultRowHeight="13.2" outlineLevelRow="1" outlineLevelCol="1"/>
  <cols>
    <col min="1" max="1" width="5.88671875" style="242" customWidth="1"/>
    <col min="2" max="2" width="5" customWidth="1"/>
    <col min="3" max="3" width="20.44140625" customWidth="1"/>
    <col min="4" max="4" width="11.33203125" style="241" hidden="1" customWidth="1" outlineLevel="1"/>
    <col min="5" max="5" width="6.44140625" customWidth="1" collapsed="1"/>
    <col min="6" max="10" width="6.5546875" customWidth="1"/>
    <col min="11" max="11" width="7.44140625" customWidth="1"/>
    <col min="12" max="13" width="7.5546875" customWidth="1"/>
    <col min="14" max="32" width="6.5546875" customWidth="1"/>
    <col min="33" max="33" width="8.109375" hidden="1" customWidth="1" outlineLevel="1"/>
    <col min="34" max="34" width="9.5546875" customWidth="1" collapsed="1"/>
    <col min="35" max="36" width="8.109375" hidden="1" customWidth="1" outlineLevel="1"/>
    <col min="37" max="37" width="7.5546875" hidden="1" customWidth="1" outlineLevel="1"/>
    <col min="38" max="38" width="8.109375" hidden="1" customWidth="1" outlineLevel="1"/>
    <col min="39" max="39" width="7.88671875" customWidth="1" collapsed="1"/>
    <col min="40" max="52" width="1" customWidth="1"/>
    <col min="53" max="53" width="24.88671875" style="167" hidden="1" customWidth="1" outlineLevel="1"/>
    <col min="54" max="54" width="19.88671875" style="167" hidden="1" customWidth="1" outlineLevel="1"/>
    <col min="55" max="55" width="7.5546875" hidden="1" customWidth="1" outlineLevel="1"/>
    <col min="56" max="56" width="5.44140625" hidden="1" customWidth="1" outlineLevel="1"/>
    <col min="57" max="57" width="9.109375" hidden="1" customWidth="1" outlineLevel="1" collapsed="1"/>
    <col min="58" max="58" width="10.5546875" hidden="1" customWidth="1" outlineLevel="1"/>
    <col min="59" max="59" width="9.109375" hidden="1" customWidth="1" outlineLevel="1"/>
    <col min="60" max="60" width="9.109375" customWidth="1" collapsed="1"/>
  </cols>
  <sheetData>
    <row r="1" spans="1:59" ht="51" customHeight="1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4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4"/>
      <c r="BA1"/>
      <c r="BB1"/>
    </row>
    <row r="2" spans="1:59" ht="52.65" customHeight="1">
      <c r="A2" s="5" t="str">
        <f>IF(K5="Export","EU "&amp;K5&amp;" of Bovine Products to Third Countries","EU 28 "&amp;K5&amp;" of Bovine Products from Third Countries")</f>
        <v>EU Export of Bovine Products to Third Countries</v>
      </c>
      <c r="B2" s="6"/>
      <c r="C2" s="6"/>
      <c r="D2" s="7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8"/>
      <c r="R2" s="6"/>
      <c r="S2" s="6"/>
      <c r="T2" s="9" t="str">
        <f>K5&amp;"s in TONNES by Member State"</f>
        <v>Exports in TONNES by Member State</v>
      </c>
      <c r="U2" s="6"/>
      <c r="V2" s="8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8"/>
      <c r="BA2"/>
      <c r="BB2"/>
    </row>
    <row r="3" spans="1:59" ht="7.5" customHeight="1" thickBot="1">
      <c r="A3" s="6"/>
      <c r="B3" s="6"/>
      <c r="C3" s="6"/>
      <c r="D3" s="7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8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8"/>
      <c r="BA3"/>
      <c r="BB3"/>
    </row>
    <row r="4" spans="1:59" s="25" customFormat="1" ht="18" customHeight="1" thickBot="1">
      <c r="A4" s="10"/>
      <c r="B4" s="11" t="s">
        <v>177</v>
      </c>
      <c r="C4" s="12"/>
      <c r="D4" s="13"/>
      <c r="E4" s="14"/>
      <c r="F4" s="14"/>
      <c r="G4" s="14"/>
      <c r="H4" s="15"/>
      <c r="I4" s="16"/>
      <c r="J4" s="17" t="s">
        <v>1</v>
      </c>
      <c r="K4" s="18" t="s">
        <v>2</v>
      </c>
      <c r="L4" s="19"/>
      <c r="M4" s="20"/>
      <c r="N4" s="12"/>
      <c r="O4" s="21"/>
      <c r="P4" s="22" t="s">
        <v>3</v>
      </c>
      <c r="Q4" s="23">
        <v>12</v>
      </c>
      <c r="R4" s="24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</row>
    <row r="5" spans="1:59" s="37" customFormat="1" ht="18" customHeight="1" thickBot="1">
      <c r="A5" s="26"/>
      <c r="B5" s="27"/>
      <c r="C5" s="27"/>
      <c r="D5" s="28">
        <f>DATE($Q$5,$Q$4,1)</f>
        <v>45261</v>
      </c>
      <c r="E5" s="27"/>
      <c r="F5" s="27"/>
      <c r="G5" s="27"/>
      <c r="H5" s="29"/>
      <c r="I5" s="30"/>
      <c r="J5" s="31" t="s">
        <v>4</v>
      </c>
      <c r="K5" s="32" t="s">
        <v>5</v>
      </c>
      <c r="L5" s="33"/>
      <c r="M5" s="34"/>
      <c r="N5" s="27"/>
      <c r="O5" s="35"/>
      <c r="P5" s="36" t="s">
        <v>6</v>
      </c>
      <c r="Q5" s="23">
        <v>2023</v>
      </c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</row>
    <row r="6" spans="1:59" s="37" customFormat="1" ht="18" customHeight="1" thickBot="1">
      <c r="A6" s="38"/>
      <c r="B6" s="38"/>
      <c r="C6" s="38"/>
      <c r="D6" s="38"/>
      <c r="E6" s="38"/>
      <c r="F6" s="38"/>
      <c r="G6" s="27"/>
      <c r="H6" s="39"/>
      <c r="I6" s="40"/>
      <c r="J6" s="41" t="s">
        <v>7</v>
      </c>
      <c r="K6" s="42" t="s">
        <v>99</v>
      </c>
      <c r="L6" s="43"/>
      <c r="M6" s="44"/>
      <c r="N6" s="45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</row>
    <row r="7" spans="1:59" s="37" customFormat="1" ht="8.25" customHeight="1" thickBot="1">
      <c r="A7" s="38"/>
      <c r="B7" s="38"/>
      <c r="C7" s="47"/>
      <c r="D7" s="48"/>
      <c r="E7" s="47"/>
      <c r="F7" s="47"/>
      <c r="G7" s="27"/>
      <c r="H7" s="27"/>
      <c r="I7" s="27"/>
      <c r="J7" s="27"/>
      <c r="K7" s="27"/>
      <c r="L7" s="27"/>
      <c r="M7" s="27"/>
      <c r="N7" s="27"/>
      <c r="O7" s="49"/>
      <c r="P7" s="49"/>
      <c r="Q7" s="49"/>
      <c r="R7" s="49"/>
      <c r="S7" s="49"/>
      <c r="T7" s="49"/>
      <c r="U7" s="49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</row>
    <row r="8" spans="1:59" s="61" customFormat="1" ht="15" customHeight="1" thickTop="1">
      <c r="A8" s="50"/>
      <c r="B8" s="51"/>
      <c r="C8" s="51"/>
      <c r="D8" s="52"/>
      <c r="E8" s="53"/>
      <c r="F8" s="54" t="s">
        <v>9</v>
      </c>
      <c r="G8" s="55" t="s">
        <v>10</v>
      </c>
      <c r="H8" s="55" t="s">
        <v>11</v>
      </c>
      <c r="I8" s="55" t="s">
        <v>12</v>
      </c>
      <c r="J8" s="55" t="s">
        <v>13</v>
      </c>
      <c r="K8" s="55" t="s">
        <v>14</v>
      </c>
      <c r="L8" s="55" t="s">
        <v>15</v>
      </c>
      <c r="M8" s="55" t="s">
        <v>16</v>
      </c>
      <c r="N8" s="55" t="s">
        <v>17</v>
      </c>
      <c r="O8" s="55" t="s">
        <v>18</v>
      </c>
      <c r="P8" s="55" t="s">
        <v>19</v>
      </c>
      <c r="Q8" s="55" t="s">
        <v>20</v>
      </c>
      <c r="R8" s="55" t="s">
        <v>21</v>
      </c>
      <c r="S8" s="55" t="s">
        <v>22</v>
      </c>
      <c r="T8" s="55" t="s">
        <v>23</v>
      </c>
      <c r="U8" s="55" t="s">
        <v>24</v>
      </c>
      <c r="V8" s="55" t="s">
        <v>25</v>
      </c>
      <c r="W8" s="55" t="s">
        <v>26</v>
      </c>
      <c r="X8" s="55" t="s">
        <v>27</v>
      </c>
      <c r="Y8" s="55" t="s">
        <v>28</v>
      </c>
      <c r="Z8" s="55" t="s">
        <v>29</v>
      </c>
      <c r="AA8" s="55" t="s">
        <v>30</v>
      </c>
      <c r="AB8" s="55" t="s">
        <v>31</v>
      </c>
      <c r="AC8" s="55" t="s">
        <v>32</v>
      </c>
      <c r="AD8" s="55" t="s">
        <v>33</v>
      </c>
      <c r="AE8" s="55" t="s">
        <v>34</v>
      </c>
      <c r="AF8" s="55" t="s">
        <v>35</v>
      </c>
      <c r="AG8" s="56" t="s">
        <v>36</v>
      </c>
      <c r="AH8" s="57" t="s">
        <v>37</v>
      </c>
      <c r="AI8" s="58"/>
      <c r="AJ8" s="58"/>
      <c r="AK8" s="58"/>
      <c r="AL8" s="59"/>
      <c r="AM8" s="60" t="str">
        <f>"EU % " &amp; RIGHT(E11,2) &amp; "/" &amp; RIGHT(E12,2)</f>
        <v>EU % 23/22</v>
      </c>
    </row>
    <row r="9" spans="1:59" s="61" customFormat="1" hidden="1" outlineLevel="1">
      <c r="A9" s="62"/>
      <c r="B9" s="63"/>
      <c r="C9" s="63"/>
      <c r="D9" s="64"/>
      <c r="E9" s="65"/>
      <c r="F9" s="66" t="s">
        <v>38</v>
      </c>
      <c r="G9" s="67" t="s">
        <v>39</v>
      </c>
      <c r="H9" s="67" t="s">
        <v>40</v>
      </c>
      <c r="I9" s="67" t="s">
        <v>41</v>
      </c>
      <c r="J9" s="67" t="s">
        <v>42</v>
      </c>
      <c r="K9" s="67" t="s">
        <v>43</v>
      </c>
      <c r="L9" s="67" t="s">
        <v>44</v>
      </c>
      <c r="M9" s="67" t="s">
        <v>45</v>
      </c>
      <c r="N9" s="67" t="s">
        <v>46</v>
      </c>
      <c r="O9" s="67" t="s">
        <v>47</v>
      </c>
      <c r="P9" s="68" t="s">
        <v>48</v>
      </c>
      <c r="Q9" s="67" t="s">
        <v>49</v>
      </c>
      <c r="R9" s="67" t="s">
        <v>50</v>
      </c>
      <c r="S9" s="67" t="s">
        <v>51</v>
      </c>
      <c r="T9" s="67" t="s">
        <v>52</v>
      </c>
      <c r="U9" s="67" t="s">
        <v>53</v>
      </c>
      <c r="V9" s="67" t="s">
        <v>54</v>
      </c>
      <c r="W9" s="67" t="s">
        <v>55</v>
      </c>
      <c r="X9" s="67" t="s">
        <v>56</v>
      </c>
      <c r="Y9" s="67" t="s">
        <v>57</v>
      </c>
      <c r="Z9" s="67" t="s">
        <v>58</v>
      </c>
      <c r="AA9" s="67" t="s">
        <v>59</v>
      </c>
      <c r="AB9" s="67" t="s">
        <v>60</v>
      </c>
      <c r="AC9" s="67" t="s">
        <v>61</v>
      </c>
      <c r="AD9" s="67" t="s">
        <v>62</v>
      </c>
      <c r="AE9" s="67" t="s">
        <v>63</v>
      </c>
      <c r="AF9" s="67" t="s">
        <v>64</v>
      </c>
      <c r="AG9" s="69" t="s">
        <v>65</v>
      </c>
      <c r="AH9" s="70"/>
      <c r="AI9" s="71"/>
      <c r="AJ9" s="71"/>
      <c r="AK9" s="71"/>
      <c r="AL9" s="72"/>
      <c r="AM9" s="73"/>
    </row>
    <row r="10" spans="1:59" ht="15.75" customHeight="1" collapsed="1" thickBot="1">
      <c r="A10" s="74"/>
      <c r="B10" s="75"/>
      <c r="C10" s="75"/>
      <c r="D10" s="76"/>
      <c r="E10" s="77"/>
      <c r="F10" s="78">
        <f>$Q$4</f>
        <v>12</v>
      </c>
      <c r="G10" s="79">
        <f t="shared" ref="G10:AF10" si="0">$Q$4</f>
        <v>12</v>
      </c>
      <c r="H10" s="79">
        <f t="shared" si="0"/>
        <v>12</v>
      </c>
      <c r="I10" s="79">
        <f t="shared" si="0"/>
        <v>12</v>
      </c>
      <c r="J10" s="79">
        <f t="shared" si="0"/>
        <v>12</v>
      </c>
      <c r="K10" s="79">
        <f t="shared" si="0"/>
        <v>12</v>
      </c>
      <c r="L10" s="79">
        <f t="shared" si="0"/>
        <v>12</v>
      </c>
      <c r="M10" s="79">
        <f t="shared" si="0"/>
        <v>12</v>
      </c>
      <c r="N10" s="79">
        <f t="shared" si="0"/>
        <v>12</v>
      </c>
      <c r="O10" s="79">
        <f t="shared" si="0"/>
        <v>12</v>
      </c>
      <c r="P10" s="79">
        <f t="shared" si="0"/>
        <v>12</v>
      </c>
      <c r="Q10" s="79">
        <f t="shared" si="0"/>
        <v>12</v>
      </c>
      <c r="R10" s="79">
        <f t="shared" si="0"/>
        <v>12</v>
      </c>
      <c r="S10" s="79">
        <f t="shared" si="0"/>
        <v>12</v>
      </c>
      <c r="T10" s="79">
        <f t="shared" si="0"/>
        <v>12</v>
      </c>
      <c r="U10" s="79">
        <f t="shared" si="0"/>
        <v>12</v>
      </c>
      <c r="V10" s="79">
        <f t="shared" si="0"/>
        <v>12</v>
      </c>
      <c r="W10" s="79">
        <f t="shared" si="0"/>
        <v>12</v>
      </c>
      <c r="X10" s="79">
        <f t="shared" si="0"/>
        <v>12</v>
      </c>
      <c r="Y10" s="79">
        <f t="shared" si="0"/>
        <v>12</v>
      </c>
      <c r="Z10" s="79">
        <f t="shared" si="0"/>
        <v>12</v>
      </c>
      <c r="AA10" s="79">
        <f t="shared" si="0"/>
        <v>12</v>
      </c>
      <c r="AB10" s="79">
        <f t="shared" si="0"/>
        <v>12</v>
      </c>
      <c r="AC10" s="79">
        <f t="shared" si="0"/>
        <v>12</v>
      </c>
      <c r="AD10" s="79">
        <f t="shared" si="0"/>
        <v>12</v>
      </c>
      <c r="AE10" s="79">
        <f t="shared" si="0"/>
        <v>12</v>
      </c>
      <c r="AF10" s="79">
        <f t="shared" si="0"/>
        <v>12</v>
      </c>
      <c r="AG10" s="80" t="e">
        <v>#N/A</v>
      </c>
      <c r="AH10" s="81" t="s">
        <v>66</v>
      </c>
      <c r="AI10" s="82"/>
      <c r="AJ10" s="82"/>
      <c r="AK10" s="82"/>
      <c r="AL10" s="83"/>
      <c r="AM10" s="84"/>
      <c r="BA10"/>
      <c r="BB10"/>
    </row>
    <row r="11" spans="1:59" s="95" customFormat="1" ht="15" thickTop="1" thickBot="1">
      <c r="A11" s="85" t="s">
        <v>67</v>
      </c>
      <c r="B11" s="86" t="s">
        <v>68</v>
      </c>
      <c r="C11" s="86"/>
      <c r="D11" s="7" t="s">
        <v>69</v>
      </c>
      <c r="E11" s="87">
        <f>$Q$5</f>
        <v>2023</v>
      </c>
      <c r="F11" s="88">
        <v>1441.12</v>
      </c>
      <c r="G11" s="89">
        <v>18349.758999999995</v>
      </c>
      <c r="H11" s="89">
        <v>7699.6660000000002</v>
      </c>
      <c r="I11" s="89">
        <v>5117.3989999999994</v>
      </c>
      <c r="J11" s="89">
        <v>5993.5360000000001</v>
      </c>
      <c r="K11" s="89">
        <v>4063.8849999999998</v>
      </c>
      <c r="L11" s="89">
        <v>8640.3490000000002</v>
      </c>
      <c r="M11" s="89">
        <v>0</v>
      </c>
      <c r="N11" s="89">
        <v>522.27400000000011</v>
      </c>
      <c r="O11" s="89">
        <v>13483.563999999998</v>
      </c>
      <c r="P11" s="89">
        <v>3694.2690000000002</v>
      </c>
      <c r="Q11" s="89">
        <v>220.46800000000002</v>
      </c>
      <c r="R11" s="89">
        <v>0</v>
      </c>
      <c r="S11" s="89">
        <v>2181.6849999999999</v>
      </c>
      <c r="T11" s="89">
        <v>638.20699999999999</v>
      </c>
      <c r="U11" s="89">
        <v>287.78000000000003</v>
      </c>
      <c r="V11" s="89">
        <v>16148.462000000001</v>
      </c>
      <c r="W11" s="89">
        <v>0</v>
      </c>
      <c r="X11" s="89">
        <v>2358.4849999999992</v>
      </c>
      <c r="Y11" s="89">
        <v>6681.2020000000002</v>
      </c>
      <c r="Z11" s="89">
        <v>6383.9340000000002</v>
      </c>
      <c r="AA11" s="89">
        <v>41.325000000000003</v>
      </c>
      <c r="AB11" s="89">
        <v>328.37</v>
      </c>
      <c r="AC11" s="89">
        <v>35.503</v>
      </c>
      <c r="AD11" s="89">
        <v>1741.7479999999998</v>
      </c>
      <c r="AE11" s="89">
        <v>0</v>
      </c>
      <c r="AF11" s="89">
        <v>0</v>
      </c>
      <c r="AG11" s="90"/>
      <c r="AH11" s="91">
        <f>SUM(F11:AG11)</f>
        <v>106052.98999999998</v>
      </c>
      <c r="AI11" s="92"/>
      <c r="AJ11" s="92"/>
      <c r="AK11" s="92"/>
      <c r="AL11" s="93"/>
      <c r="AM11" s="94">
        <f>IF(ISERROR(AH11/AH12),"",IF(AH11/AH12&gt;2,"++",AH11/AH12-1))</f>
        <v>0.17840794386122782</v>
      </c>
      <c r="BB11" s="96" t="s">
        <v>70</v>
      </c>
      <c r="BC11" s="97" t="str">
        <f>VLOOKUP($K$4,$BB$12:$BC$15,2,0)</f>
        <v>4+</v>
      </c>
      <c r="BE11" s="98">
        <v>1</v>
      </c>
      <c r="BF11" s="98">
        <v>2010</v>
      </c>
      <c r="BG11" s="99" t="s">
        <v>71</v>
      </c>
    </row>
    <row r="12" spans="1:59" s="95" customFormat="1" ht="14.4" thickBot="1">
      <c r="A12" s="100"/>
      <c r="B12" s="101"/>
      <c r="C12" s="101"/>
      <c r="D12" s="102" t="str">
        <f>D11</f>
        <v>0102 Pure Bred Breeding</v>
      </c>
      <c r="E12" s="103">
        <f>E11-1</f>
        <v>2022</v>
      </c>
      <c r="F12" s="104">
        <v>967.54500000000007</v>
      </c>
      <c r="G12" s="105">
        <v>864.25999999999988</v>
      </c>
      <c r="H12" s="105">
        <v>5189.5180000000009</v>
      </c>
      <c r="I12" s="105">
        <v>3420.241</v>
      </c>
      <c r="J12" s="105">
        <v>7170.0589999999993</v>
      </c>
      <c r="K12" s="105">
        <v>2553.4500000000003</v>
      </c>
      <c r="L12" s="105">
        <v>12849.638999999999</v>
      </c>
      <c r="M12" s="105">
        <v>26.64</v>
      </c>
      <c r="N12" s="105">
        <v>181.91400000000002</v>
      </c>
      <c r="O12" s="105">
        <v>18844.523000000005</v>
      </c>
      <c r="P12" s="105">
        <v>2945.0329999999999</v>
      </c>
      <c r="Q12" s="105">
        <v>577.85199999999998</v>
      </c>
      <c r="R12" s="105">
        <v>0</v>
      </c>
      <c r="S12" s="105">
        <v>1461.3940000000002</v>
      </c>
      <c r="T12" s="105">
        <v>302.24899999999997</v>
      </c>
      <c r="U12" s="105">
        <v>81.900000000000006</v>
      </c>
      <c r="V12" s="105">
        <v>14867.962999999998</v>
      </c>
      <c r="W12" s="105">
        <v>0</v>
      </c>
      <c r="X12" s="105">
        <v>3301.6050000000005</v>
      </c>
      <c r="Y12" s="105">
        <v>4592.5920000000006</v>
      </c>
      <c r="Z12" s="105">
        <v>7706.0209999999997</v>
      </c>
      <c r="AA12" s="105">
        <v>41.61</v>
      </c>
      <c r="AB12" s="105">
        <v>155.41999999999999</v>
      </c>
      <c r="AC12" s="105">
        <v>755.24000000000012</v>
      </c>
      <c r="AD12" s="105">
        <v>1140.1709999999998</v>
      </c>
      <c r="AE12" s="105">
        <v>0</v>
      </c>
      <c r="AF12" s="105">
        <v>0</v>
      </c>
      <c r="AG12" s="106"/>
      <c r="AH12" s="107">
        <f t="shared" ref="AH12:AH75" si="1">SUM(F12:AG12)</f>
        <v>89996.839000000007</v>
      </c>
      <c r="AI12" s="108"/>
      <c r="AJ12" s="108"/>
      <c r="AK12" s="108"/>
      <c r="AL12" s="109"/>
      <c r="AM12" s="110"/>
      <c r="BB12" s="111" t="s">
        <v>72</v>
      </c>
      <c r="BC12" s="112">
        <v>1</v>
      </c>
      <c r="BE12" s="98">
        <v>2</v>
      </c>
      <c r="BF12" s="98">
        <f>1+BF11</f>
        <v>2011</v>
      </c>
      <c r="BG12" s="99" t="s">
        <v>73</v>
      </c>
    </row>
    <row r="13" spans="1:59" s="95" customFormat="1" ht="13.8">
      <c r="A13" s="113" t="s">
        <v>67</v>
      </c>
      <c r="B13" s="114" t="s">
        <v>74</v>
      </c>
      <c r="C13" s="114"/>
      <c r="D13" s="7" t="s">
        <v>75</v>
      </c>
      <c r="E13" s="115">
        <f>$Q$5</f>
        <v>2023</v>
      </c>
      <c r="F13" s="116">
        <v>324.25</v>
      </c>
      <c r="G13" s="117">
        <v>23900.168999999994</v>
      </c>
      <c r="H13" s="117">
        <v>4088.5090000000009</v>
      </c>
      <c r="I13" s="117">
        <v>1.9000000000000003E-2</v>
      </c>
      <c r="J13" s="117">
        <v>669.69100000000003</v>
      </c>
      <c r="K13" s="117">
        <v>507.43299999999999</v>
      </c>
      <c r="L13" s="117">
        <v>20971.599999999995</v>
      </c>
      <c r="M13" s="117">
        <v>981.17600000000004</v>
      </c>
      <c r="N13" s="117">
        <v>58631.852000000014</v>
      </c>
      <c r="O13" s="117">
        <v>11730.316000000003</v>
      </c>
      <c r="P13" s="117">
        <v>44733.812999999987</v>
      </c>
      <c r="Q13" s="117">
        <v>23.462</v>
      </c>
      <c r="R13" s="117">
        <v>472.1</v>
      </c>
      <c r="S13" s="117">
        <v>626.81299999999999</v>
      </c>
      <c r="T13" s="117">
        <v>399.46500000000003</v>
      </c>
      <c r="U13" s="117">
        <v>0</v>
      </c>
      <c r="V13" s="117">
        <v>19624.268</v>
      </c>
      <c r="W13" s="117">
        <v>0</v>
      </c>
      <c r="X13" s="117">
        <v>479.23700000000002</v>
      </c>
      <c r="Y13" s="117">
        <v>0</v>
      </c>
      <c r="Z13" s="117">
        <v>212.70699999999997</v>
      </c>
      <c r="AA13" s="117">
        <v>24364.040999999997</v>
      </c>
      <c r="AB13" s="117">
        <v>42698.570000000022</v>
      </c>
      <c r="AC13" s="117">
        <v>26012.817000000006</v>
      </c>
      <c r="AD13" s="117">
        <v>793.1690000000001</v>
      </c>
      <c r="AE13" s="117">
        <v>0</v>
      </c>
      <c r="AF13" s="117">
        <v>0</v>
      </c>
      <c r="AG13" s="118"/>
      <c r="AH13" s="119">
        <f t="shared" si="1"/>
        <v>282245.47699999996</v>
      </c>
      <c r="AI13" s="120"/>
      <c r="AJ13" s="120"/>
      <c r="AK13" s="120"/>
      <c r="AL13" s="121"/>
      <c r="AM13" s="122">
        <f t="shared" ref="AM13:AM77" si="2">IF(ISERROR(AH13/AH14),"",IF(AH13/AH14&gt;2,"++",AH13/AH14-1))</f>
        <v>3.9668058966275677E-2</v>
      </c>
      <c r="BB13" s="111" t="s">
        <v>76</v>
      </c>
      <c r="BC13" s="112" t="s">
        <v>77</v>
      </c>
      <c r="BE13" s="98">
        <v>3</v>
      </c>
      <c r="BF13" s="98">
        <f>1+BF12</f>
        <v>2012</v>
      </c>
      <c r="BG13" s="99" t="s">
        <v>78</v>
      </c>
    </row>
    <row r="14" spans="1:59" s="95" customFormat="1" ht="14.4" thickBot="1">
      <c r="A14" s="100"/>
      <c r="B14" s="101"/>
      <c r="C14" s="101"/>
      <c r="D14" s="7" t="s">
        <v>75</v>
      </c>
      <c r="E14" s="103">
        <f>E13-1</f>
        <v>2022</v>
      </c>
      <c r="F14" s="104">
        <v>38.620000000000005</v>
      </c>
      <c r="G14" s="105">
        <v>13560.478000000003</v>
      </c>
      <c r="H14" s="105">
        <v>2747.0860000000002</v>
      </c>
      <c r="I14" s="105">
        <v>1E-3</v>
      </c>
      <c r="J14" s="105">
        <v>534.80600000000015</v>
      </c>
      <c r="K14" s="105">
        <v>496.07099999999997</v>
      </c>
      <c r="L14" s="105">
        <v>13195.751</v>
      </c>
      <c r="M14" s="105">
        <v>1024.472</v>
      </c>
      <c r="N14" s="105">
        <v>47081.391000000025</v>
      </c>
      <c r="O14" s="105">
        <v>33609.939999999995</v>
      </c>
      <c r="P14" s="105">
        <v>34413.410999999986</v>
      </c>
      <c r="Q14" s="105">
        <v>56.626000000000005</v>
      </c>
      <c r="R14" s="105">
        <v>1348.61</v>
      </c>
      <c r="S14" s="105">
        <v>456.31100000000004</v>
      </c>
      <c r="T14" s="105">
        <v>0</v>
      </c>
      <c r="U14" s="105">
        <v>0</v>
      </c>
      <c r="V14" s="105">
        <v>15486.065999999997</v>
      </c>
      <c r="W14" s="105">
        <v>0</v>
      </c>
      <c r="X14" s="105">
        <v>210.66900000000004</v>
      </c>
      <c r="Y14" s="105">
        <v>0</v>
      </c>
      <c r="Z14" s="105">
        <v>347.90199999999993</v>
      </c>
      <c r="AA14" s="105">
        <v>46577.617000000006</v>
      </c>
      <c r="AB14" s="105">
        <v>42586.657000000021</v>
      </c>
      <c r="AC14" s="105">
        <v>16890.743000000002</v>
      </c>
      <c r="AD14" s="105">
        <v>813.30199999999991</v>
      </c>
      <c r="AE14" s="105">
        <v>0</v>
      </c>
      <c r="AF14" s="105">
        <v>0</v>
      </c>
      <c r="AG14" s="106"/>
      <c r="AH14" s="107">
        <f t="shared" si="1"/>
        <v>271476.53000000003</v>
      </c>
      <c r="AI14" s="108"/>
      <c r="AJ14" s="108"/>
      <c r="AK14" s="108"/>
      <c r="AL14" s="109"/>
      <c r="AM14" s="110"/>
      <c r="BB14" s="111" t="s">
        <v>79</v>
      </c>
      <c r="BC14" s="112" t="s">
        <v>80</v>
      </c>
      <c r="BE14" s="98">
        <v>4</v>
      </c>
      <c r="BF14" s="98">
        <f>1+BF13</f>
        <v>2013</v>
      </c>
      <c r="BG14" s="99" t="s">
        <v>81</v>
      </c>
    </row>
    <row r="15" spans="1:59" s="95" customFormat="1" ht="14.4" thickBot="1">
      <c r="A15" s="113" t="s">
        <v>82</v>
      </c>
      <c r="B15" s="123" t="s">
        <v>83</v>
      </c>
      <c r="C15" s="123"/>
      <c r="D15" s="124"/>
      <c r="E15" s="115">
        <f>$Q$5</f>
        <v>2023</v>
      </c>
      <c r="F15" s="125">
        <f t="shared" ref="F15:AF16" si="3">F17+F19+F21+F23+F25+F27</f>
        <v>2030.145</v>
      </c>
      <c r="G15" s="126">
        <f t="shared" si="3"/>
        <v>5501.7269999999999</v>
      </c>
      <c r="H15" s="126">
        <f t="shared" si="3"/>
        <v>4.0000000000000001E-3</v>
      </c>
      <c r="I15" s="126">
        <f t="shared" si="3"/>
        <v>1104.8290000000002</v>
      </c>
      <c r="J15" s="126">
        <f t="shared" si="3"/>
        <v>8616.1369999999988</v>
      </c>
      <c r="K15" s="126">
        <f t="shared" si="3"/>
        <v>11.39</v>
      </c>
      <c r="L15" s="126">
        <f t="shared" si="3"/>
        <v>136256.15299999999</v>
      </c>
      <c r="M15" s="126">
        <f t="shared" si="3"/>
        <v>196.77699999999999</v>
      </c>
      <c r="N15" s="126">
        <f t="shared" si="3"/>
        <v>3257.0349999999999</v>
      </c>
      <c r="O15" s="126">
        <f t="shared" si="3"/>
        <v>6910.0219999999999</v>
      </c>
      <c r="P15" s="126">
        <f t="shared" si="3"/>
        <v>6173.5489999999991</v>
      </c>
      <c r="Q15" s="126">
        <f t="shared" si="3"/>
        <v>2425.2890000000002</v>
      </c>
      <c r="R15" s="126">
        <f t="shared" si="3"/>
        <v>0</v>
      </c>
      <c r="S15" s="126">
        <f t="shared" si="3"/>
        <v>1.5000000000000001E-2</v>
      </c>
      <c r="T15" s="126">
        <f t="shared" si="3"/>
        <v>29.691000000000003</v>
      </c>
      <c r="U15" s="126">
        <f t="shared" si="3"/>
        <v>3.266</v>
      </c>
      <c r="V15" s="126">
        <f t="shared" si="3"/>
        <v>13.584999999999999</v>
      </c>
      <c r="W15" s="126">
        <f t="shared" si="3"/>
        <v>6.8000000000000005E-2</v>
      </c>
      <c r="X15" s="126">
        <f t="shared" si="3"/>
        <v>22684.119999999995</v>
      </c>
      <c r="Y15" s="126">
        <f t="shared" si="3"/>
        <v>8094.8389999999999</v>
      </c>
      <c r="Z15" s="126">
        <f t="shared" si="3"/>
        <v>56213.619999999995</v>
      </c>
      <c r="AA15" s="126">
        <f t="shared" si="3"/>
        <v>1122.7610000000002</v>
      </c>
      <c r="AB15" s="126">
        <f t="shared" si="3"/>
        <v>205.78499999999997</v>
      </c>
      <c r="AC15" s="126">
        <f t="shared" si="3"/>
        <v>18184.948</v>
      </c>
      <c r="AD15" s="126">
        <f t="shared" si="3"/>
        <v>3.0000000000000001E-3</v>
      </c>
      <c r="AE15" s="126">
        <f t="shared" si="3"/>
        <v>47.136000000000003</v>
      </c>
      <c r="AF15" s="126">
        <f t="shared" si="3"/>
        <v>62.607000000000014</v>
      </c>
      <c r="AG15" s="127"/>
      <c r="AH15" s="128">
        <f t="shared" si="1"/>
        <v>279145.50099999999</v>
      </c>
      <c r="AI15" s="129"/>
      <c r="AJ15" s="129"/>
      <c r="AK15" s="129"/>
      <c r="AL15" s="130"/>
      <c r="AM15" s="131">
        <f t="shared" si="2"/>
        <v>0.16229298807713421</v>
      </c>
      <c r="BB15" s="132" t="s">
        <v>2</v>
      </c>
      <c r="BC15" s="133" t="s">
        <v>84</v>
      </c>
      <c r="BE15" s="98">
        <v>5</v>
      </c>
      <c r="BF15" s="98">
        <f>1+BF14</f>
        <v>2014</v>
      </c>
      <c r="BG15" s="99" t="s">
        <v>85</v>
      </c>
    </row>
    <row r="16" spans="1:59" s="95" customFormat="1" ht="14.4" thickBot="1">
      <c r="A16" s="134"/>
      <c r="B16" s="135"/>
      <c r="C16" s="135"/>
      <c r="D16" s="136"/>
      <c r="E16" s="103">
        <f>E15-1</f>
        <v>2022</v>
      </c>
      <c r="F16" s="137">
        <f t="shared" si="3"/>
        <v>1837.9289999999996</v>
      </c>
      <c r="G16" s="138">
        <f t="shared" si="3"/>
        <v>9.0399999999999991</v>
      </c>
      <c r="H16" s="138">
        <f t="shared" si="3"/>
        <v>4.7E-2</v>
      </c>
      <c r="I16" s="138">
        <f t="shared" si="3"/>
        <v>2252.2329999999997</v>
      </c>
      <c r="J16" s="138">
        <f t="shared" si="3"/>
        <v>16000.663</v>
      </c>
      <c r="K16" s="138">
        <f t="shared" si="3"/>
        <v>10.381999999999998</v>
      </c>
      <c r="L16" s="138">
        <f t="shared" si="3"/>
        <v>134493.47899999999</v>
      </c>
      <c r="M16" s="138">
        <f t="shared" si="3"/>
        <v>149.31800000000004</v>
      </c>
      <c r="N16" s="138">
        <f t="shared" si="3"/>
        <v>3393.1150000000002</v>
      </c>
      <c r="O16" s="138">
        <f t="shared" si="3"/>
        <v>5169.2870000000003</v>
      </c>
      <c r="P16" s="138">
        <f t="shared" si="3"/>
        <v>5592.7900000000009</v>
      </c>
      <c r="Q16" s="138">
        <f t="shared" si="3"/>
        <v>1071.367</v>
      </c>
      <c r="R16" s="138">
        <f t="shared" si="3"/>
        <v>0</v>
      </c>
      <c r="S16" s="138">
        <f t="shared" si="3"/>
        <v>15.465</v>
      </c>
      <c r="T16" s="138">
        <f t="shared" si="3"/>
        <v>23.300999999999995</v>
      </c>
      <c r="U16" s="138">
        <f t="shared" si="3"/>
        <v>3.0780000000000003</v>
      </c>
      <c r="V16" s="138">
        <f t="shared" si="3"/>
        <v>0.54800000000000004</v>
      </c>
      <c r="W16" s="138">
        <f t="shared" si="3"/>
        <v>3.4130000000000003</v>
      </c>
      <c r="X16" s="138">
        <f t="shared" si="3"/>
        <v>22814.309000000001</v>
      </c>
      <c r="Y16" s="138">
        <f t="shared" si="3"/>
        <v>8427.098</v>
      </c>
      <c r="Z16" s="138">
        <f t="shared" si="3"/>
        <v>21590.07</v>
      </c>
      <c r="AA16" s="138">
        <f t="shared" si="3"/>
        <v>1384.9849999999999</v>
      </c>
      <c r="AB16" s="138">
        <f t="shared" si="3"/>
        <v>138.73400000000001</v>
      </c>
      <c r="AC16" s="138">
        <f t="shared" si="3"/>
        <v>15741.702000000001</v>
      </c>
      <c r="AD16" s="138">
        <f t="shared" si="3"/>
        <v>0</v>
      </c>
      <c r="AE16" s="138">
        <f t="shared" si="3"/>
        <v>0</v>
      </c>
      <c r="AF16" s="138">
        <f t="shared" si="3"/>
        <v>45.576999999999998</v>
      </c>
      <c r="AG16" s="139"/>
      <c r="AH16" s="140">
        <f t="shared" si="1"/>
        <v>240167.93</v>
      </c>
      <c r="AI16" s="141"/>
      <c r="AJ16" s="141"/>
      <c r="AK16" s="141"/>
      <c r="AL16" s="142"/>
      <c r="AM16" s="143"/>
      <c r="BB16" s="96" t="s">
        <v>86</v>
      </c>
      <c r="BC16" s="97">
        <f>VLOOKUP($K$5,$BB$17:$BC$18,2,0)</f>
        <v>2</v>
      </c>
      <c r="BE16" s="98">
        <v>6</v>
      </c>
      <c r="BF16" s="98">
        <f>1+BF15</f>
        <v>2015</v>
      </c>
      <c r="BG16" s="99" t="s">
        <v>87</v>
      </c>
    </row>
    <row r="17" spans="1:60" ht="14.4" hidden="1" outlineLevel="1" thickBot="1">
      <c r="A17" s="144"/>
      <c r="B17" s="145" t="s">
        <v>88</v>
      </c>
      <c r="C17" s="146" t="s">
        <v>89</v>
      </c>
      <c r="D17" s="147" t="s">
        <v>90</v>
      </c>
      <c r="E17" s="148">
        <f>$Q$5</f>
        <v>2023</v>
      </c>
      <c r="F17" s="149">
        <v>214.047</v>
      </c>
      <c r="G17" s="150">
        <v>5493.9539999999997</v>
      </c>
      <c r="H17" s="150">
        <v>0</v>
      </c>
      <c r="I17" s="150">
        <v>0.14799999999999999</v>
      </c>
      <c r="J17" s="150">
        <v>3013.8689999999997</v>
      </c>
      <c r="K17" s="150">
        <v>0.79900000000000004</v>
      </c>
      <c r="L17" s="150">
        <v>18628.769999999997</v>
      </c>
      <c r="M17" s="150">
        <v>5.1359999999999992</v>
      </c>
      <c r="N17" s="150">
        <v>310.99299999999994</v>
      </c>
      <c r="O17" s="150">
        <v>584.50800000000004</v>
      </c>
      <c r="P17" s="150">
        <v>141.14099999999999</v>
      </c>
      <c r="Q17" s="150">
        <v>58.308</v>
      </c>
      <c r="R17" s="150">
        <v>0</v>
      </c>
      <c r="S17" s="150">
        <v>0</v>
      </c>
      <c r="T17" s="150">
        <v>0</v>
      </c>
      <c r="U17" s="150">
        <v>0</v>
      </c>
      <c r="V17" s="150">
        <v>0</v>
      </c>
      <c r="W17" s="150">
        <v>0</v>
      </c>
      <c r="X17" s="150">
        <v>3734.9359999999997</v>
      </c>
      <c r="Y17" s="150">
        <v>3685.5020000000004</v>
      </c>
      <c r="Z17" s="150">
        <v>0.53300000000000003</v>
      </c>
      <c r="AA17" s="150">
        <v>23.154</v>
      </c>
      <c r="AB17" s="150">
        <v>204.44599999999997</v>
      </c>
      <c r="AC17" s="150">
        <v>2795.8830000000003</v>
      </c>
      <c r="AD17" s="150">
        <v>0</v>
      </c>
      <c r="AE17" s="150">
        <v>0</v>
      </c>
      <c r="AF17" s="150">
        <v>4.8000000000000001E-2</v>
      </c>
      <c r="AG17" s="151"/>
      <c r="AH17" s="152">
        <f t="shared" si="1"/>
        <v>38896.17500000001</v>
      </c>
      <c r="AI17" s="153"/>
      <c r="AJ17" s="153"/>
      <c r="AK17" s="153"/>
      <c r="AL17" s="154"/>
      <c r="AM17" s="155">
        <f t="shared" si="2"/>
        <v>0.23421982829837984</v>
      </c>
      <c r="BA17"/>
      <c r="BB17" s="111" t="s">
        <v>91</v>
      </c>
      <c r="BC17" s="112">
        <v>1</v>
      </c>
      <c r="BE17" s="98">
        <v>7</v>
      </c>
      <c r="BF17" s="98">
        <f t="shared" ref="BF17:BF28" si="4">1+BF16</f>
        <v>2016</v>
      </c>
      <c r="BG17" s="99" t="s">
        <v>92</v>
      </c>
    </row>
    <row r="18" spans="1:60" ht="14.4" hidden="1" outlineLevel="1" thickBot="1">
      <c r="A18" s="144"/>
      <c r="B18" s="156"/>
      <c r="C18" s="157"/>
      <c r="D18" s="136" t="s">
        <v>90</v>
      </c>
      <c r="E18" s="158">
        <f>E17-1</f>
        <v>2022</v>
      </c>
      <c r="F18" s="159">
        <v>165.72300000000001</v>
      </c>
      <c r="G18" s="160">
        <v>8.6999999999999994E-2</v>
      </c>
      <c r="H18" s="160">
        <v>0</v>
      </c>
      <c r="I18" s="160">
        <v>5.0000000000000001E-3</v>
      </c>
      <c r="J18" s="160">
        <v>6375.643</v>
      </c>
      <c r="K18" s="160">
        <v>2.508</v>
      </c>
      <c r="L18" s="160">
        <v>13468.078999999998</v>
      </c>
      <c r="M18" s="160">
        <v>0</v>
      </c>
      <c r="N18" s="160">
        <v>447.45799999999997</v>
      </c>
      <c r="O18" s="160">
        <v>192.11500000000001</v>
      </c>
      <c r="P18" s="160">
        <v>171.124</v>
      </c>
      <c r="Q18" s="160">
        <v>145.102</v>
      </c>
      <c r="R18" s="160">
        <v>0</v>
      </c>
      <c r="S18" s="160">
        <v>0</v>
      </c>
      <c r="T18" s="160">
        <v>0</v>
      </c>
      <c r="U18" s="160">
        <v>0</v>
      </c>
      <c r="V18" s="160">
        <v>0</v>
      </c>
      <c r="W18" s="160">
        <v>0.2</v>
      </c>
      <c r="X18" s="160">
        <v>2890.73</v>
      </c>
      <c r="Y18" s="160">
        <v>5032.4649999999992</v>
      </c>
      <c r="Z18" s="160">
        <v>0</v>
      </c>
      <c r="AA18" s="160">
        <v>18.255000000000003</v>
      </c>
      <c r="AB18" s="160">
        <v>120.08</v>
      </c>
      <c r="AC18" s="160">
        <v>2485.2129999999997</v>
      </c>
      <c r="AD18" s="160">
        <v>0</v>
      </c>
      <c r="AE18" s="160">
        <v>0</v>
      </c>
      <c r="AF18" s="160">
        <v>0</v>
      </c>
      <c r="AG18" s="161"/>
      <c r="AH18" s="162">
        <f t="shared" si="1"/>
        <v>31514.787</v>
      </c>
      <c r="AI18" s="163"/>
      <c r="AJ18" s="163"/>
      <c r="AK18" s="163"/>
      <c r="AL18" s="164"/>
      <c r="AM18" s="165"/>
      <c r="BA18"/>
      <c r="BB18" s="132" t="s">
        <v>5</v>
      </c>
      <c r="BC18" s="166">
        <v>2</v>
      </c>
      <c r="BE18" s="98">
        <v>8</v>
      </c>
      <c r="BF18" s="98">
        <f t="shared" si="4"/>
        <v>2017</v>
      </c>
      <c r="BG18" s="99" t="s">
        <v>93</v>
      </c>
    </row>
    <row r="19" spans="1:60" ht="14.4" hidden="1" outlineLevel="1" thickBot="1">
      <c r="A19" s="144"/>
      <c r="B19" s="145" t="s">
        <v>94</v>
      </c>
      <c r="C19" s="146" t="s">
        <v>95</v>
      </c>
      <c r="D19" s="147" t="s">
        <v>96</v>
      </c>
      <c r="E19" s="148">
        <f>$Q$5</f>
        <v>2023</v>
      </c>
      <c r="F19" s="149">
        <v>0</v>
      </c>
      <c r="G19" s="150">
        <v>2.9420000000000002</v>
      </c>
      <c r="H19" s="150">
        <v>0</v>
      </c>
      <c r="I19" s="150">
        <v>327.18099999999998</v>
      </c>
      <c r="J19" s="150">
        <v>60.963000000000001</v>
      </c>
      <c r="K19" s="150">
        <v>0</v>
      </c>
      <c r="L19" s="150">
        <v>1.468</v>
      </c>
      <c r="M19" s="150">
        <v>12.666999999999998</v>
      </c>
      <c r="N19" s="150">
        <v>74.650999999999996</v>
      </c>
      <c r="O19" s="150">
        <v>2302.8389999999999</v>
      </c>
      <c r="P19" s="150">
        <v>418.37099999999998</v>
      </c>
      <c r="Q19" s="150">
        <v>1396.9329999999998</v>
      </c>
      <c r="R19" s="150">
        <v>0</v>
      </c>
      <c r="S19" s="150">
        <v>0</v>
      </c>
      <c r="T19" s="150">
        <v>0</v>
      </c>
      <c r="U19" s="150">
        <v>0</v>
      </c>
      <c r="V19" s="150">
        <v>0</v>
      </c>
      <c r="W19" s="150">
        <v>1.7999999999999999E-2</v>
      </c>
      <c r="X19" s="150">
        <v>334.048</v>
      </c>
      <c r="Y19" s="150">
        <v>90.566999999999993</v>
      </c>
      <c r="Z19" s="150">
        <v>30629.218000000004</v>
      </c>
      <c r="AA19" s="150">
        <v>0</v>
      </c>
      <c r="AB19" s="150">
        <v>0</v>
      </c>
      <c r="AC19" s="150">
        <v>788.82899999999995</v>
      </c>
      <c r="AD19" s="150">
        <v>0</v>
      </c>
      <c r="AE19" s="150">
        <v>0</v>
      </c>
      <c r="AF19" s="150">
        <v>0</v>
      </c>
      <c r="AG19" s="151"/>
      <c r="AH19" s="152">
        <f t="shared" si="1"/>
        <v>36440.695</v>
      </c>
      <c r="AI19" s="153"/>
      <c r="AJ19" s="153"/>
      <c r="AK19" s="153"/>
      <c r="AL19" s="154"/>
      <c r="AM19" s="155" t="str">
        <f t="shared" si="2"/>
        <v>++</v>
      </c>
      <c r="BA19"/>
      <c r="BB19" s="96" t="s">
        <v>97</v>
      </c>
      <c r="BC19" s="97">
        <f>VLOOKUP($K$6,$BB$20:$BC$21,2,0)</f>
        <v>8</v>
      </c>
      <c r="BE19" s="98">
        <v>9</v>
      </c>
      <c r="BF19" s="98">
        <f t="shared" si="4"/>
        <v>2018</v>
      </c>
      <c r="BG19" s="99" t="s">
        <v>98</v>
      </c>
    </row>
    <row r="20" spans="1:60" ht="14.4" hidden="1" outlineLevel="1" thickBot="1">
      <c r="A20" s="144"/>
      <c r="B20" s="156"/>
      <c r="C20" s="157"/>
      <c r="D20" s="136" t="s">
        <v>96</v>
      </c>
      <c r="E20" s="158">
        <f>E19-1</f>
        <v>2022</v>
      </c>
      <c r="F20" s="159">
        <v>0</v>
      </c>
      <c r="G20" s="160">
        <v>7.23</v>
      </c>
      <c r="H20" s="160">
        <v>0</v>
      </c>
      <c r="I20" s="160">
        <v>1126.2489999999998</v>
      </c>
      <c r="J20" s="160">
        <v>839.26400000000001</v>
      </c>
      <c r="K20" s="160">
        <v>0</v>
      </c>
      <c r="L20" s="160">
        <v>135.60900000000001</v>
      </c>
      <c r="M20" s="160">
        <v>8.266</v>
      </c>
      <c r="N20" s="160">
        <v>149.34700000000001</v>
      </c>
      <c r="O20" s="160">
        <v>81.143000000000015</v>
      </c>
      <c r="P20" s="160">
        <v>157.846</v>
      </c>
      <c r="Q20" s="160">
        <v>0.46299999999999997</v>
      </c>
      <c r="R20" s="160">
        <v>0</v>
      </c>
      <c r="S20" s="160">
        <v>0</v>
      </c>
      <c r="T20" s="160">
        <v>0</v>
      </c>
      <c r="U20" s="160">
        <v>0</v>
      </c>
      <c r="V20" s="160">
        <v>0</v>
      </c>
      <c r="W20" s="160">
        <v>0</v>
      </c>
      <c r="X20" s="160">
        <v>255.10899999999998</v>
      </c>
      <c r="Y20" s="160">
        <v>95.271000000000001</v>
      </c>
      <c r="Z20" s="160">
        <v>2085.098</v>
      </c>
      <c r="AA20" s="160">
        <v>0</v>
      </c>
      <c r="AB20" s="160">
        <v>0</v>
      </c>
      <c r="AC20" s="160">
        <v>1352.5929999999998</v>
      </c>
      <c r="AD20" s="160">
        <v>0</v>
      </c>
      <c r="AE20" s="160">
        <v>0</v>
      </c>
      <c r="AF20" s="160">
        <v>1.4999999999999999E-2</v>
      </c>
      <c r="AG20" s="161"/>
      <c r="AH20" s="162">
        <f t="shared" si="1"/>
        <v>6293.5030000000006</v>
      </c>
      <c r="AI20" s="163"/>
      <c r="AJ20" s="163"/>
      <c r="AK20" s="163"/>
      <c r="AL20" s="164"/>
      <c r="AM20" s="165"/>
      <c r="BA20"/>
      <c r="BB20" s="111" t="s">
        <v>99</v>
      </c>
      <c r="BC20" s="112">
        <v>8</v>
      </c>
      <c r="BE20" s="98">
        <v>10</v>
      </c>
      <c r="BF20" s="98">
        <f t="shared" si="4"/>
        <v>2019</v>
      </c>
      <c r="BG20" s="99" t="s">
        <v>100</v>
      </c>
    </row>
    <row r="21" spans="1:60" ht="14.4" hidden="1" outlineLevel="1" thickBot="1">
      <c r="A21" s="144"/>
      <c r="B21" s="145" t="s">
        <v>101</v>
      </c>
      <c r="C21" s="146" t="s">
        <v>102</v>
      </c>
      <c r="D21" s="147" t="s">
        <v>103</v>
      </c>
      <c r="E21" s="148">
        <f>$Q$5</f>
        <v>2023</v>
      </c>
      <c r="F21" s="149">
        <v>1314.2079999999999</v>
      </c>
      <c r="G21" s="150">
        <v>0</v>
      </c>
      <c r="H21" s="150">
        <v>4.0000000000000001E-3</v>
      </c>
      <c r="I21" s="150">
        <v>17.517000000000003</v>
      </c>
      <c r="J21" s="150">
        <v>3311.645</v>
      </c>
      <c r="K21" s="150">
        <v>0</v>
      </c>
      <c r="L21" s="150">
        <v>43.755999999999993</v>
      </c>
      <c r="M21" s="150">
        <v>0</v>
      </c>
      <c r="N21" s="150">
        <v>608.774</v>
      </c>
      <c r="O21" s="150">
        <v>52.32500000000001</v>
      </c>
      <c r="P21" s="150">
        <v>5125.9780000000001</v>
      </c>
      <c r="Q21" s="150">
        <v>52.326000000000008</v>
      </c>
      <c r="R21" s="150">
        <v>0</v>
      </c>
      <c r="S21" s="150">
        <v>0</v>
      </c>
      <c r="T21" s="150">
        <v>0</v>
      </c>
      <c r="U21" s="150">
        <v>0</v>
      </c>
      <c r="V21" s="150">
        <v>0</v>
      </c>
      <c r="W21" s="150">
        <v>0</v>
      </c>
      <c r="X21" s="150">
        <v>7161.9919999999993</v>
      </c>
      <c r="Y21" s="150">
        <v>2466.6170000000002</v>
      </c>
      <c r="Z21" s="150">
        <v>3533.8460000000005</v>
      </c>
      <c r="AA21" s="150">
        <v>0.05</v>
      </c>
      <c r="AB21" s="150">
        <v>0</v>
      </c>
      <c r="AC21" s="150">
        <v>10680.269999999999</v>
      </c>
      <c r="AD21" s="150">
        <v>0</v>
      </c>
      <c r="AE21" s="150">
        <v>0</v>
      </c>
      <c r="AF21" s="150">
        <v>0</v>
      </c>
      <c r="AG21" s="151"/>
      <c r="AH21" s="152">
        <f t="shared" si="1"/>
        <v>34369.307999999997</v>
      </c>
      <c r="AI21" s="153"/>
      <c r="AJ21" s="153"/>
      <c r="AK21" s="153"/>
      <c r="AL21" s="154"/>
      <c r="AM21" s="155">
        <f t="shared" si="2"/>
        <v>6.0208336829386866E-2</v>
      </c>
      <c r="BA21"/>
      <c r="BB21" s="132" t="s">
        <v>8</v>
      </c>
      <c r="BC21" s="166">
        <v>9</v>
      </c>
      <c r="BE21" s="98">
        <v>11</v>
      </c>
      <c r="BF21" s="98">
        <f t="shared" si="4"/>
        <v>2020</v>
      </c>
      <c r="BG21" s="99" t="s">
        <v>104</v>
      </c>
    </row>
    <row r="22" spans="1:60" ht="14.4" hidden="1" outlineLevel="1" thickBot="1">
      <c r="A22" s="144"/>
      <c r="B22" s="156"/>
      <c r="C22" s="157"/>
      <c r="D22" s="136" t="s">
        <v>103</v>
      </c>
      <c r="E22" s="158">
        <f>E21-1</f>
        <v>2022</v>
      </c>
      <c r="F22" s="159">
        <v>1098.8799999999999</v>
      </c>
      <c r="G22" s="160">
        <v>0</v>
      </c>
      <c r="H22" s="160">
        <v>1.4999999999999999E-2</v>
      </c>
      <c r="I22" s="160">
        <v>119.886</v>
      </c>
      <c r="J22" s="160">
        <v>4350.6449999999995</v>
      </c>
      <c r="K22" s="160">
        <v>0</v>
      </c>
      <c r="L22" s="160">
        <v>54.987000000000009</v>
      </c>
      <c r="M22" s="160">
        <v>0</v>
      </c>
      <c r="N22" s="160">
        <v>628.23099999999999</v>
      </c>
      <c r="O22" s="160">
        <v>50.449999999999996</v>
      </c>
      <c r="P22" s="160">
        <v>4899.57</v>
      </c>
      <c r="Q22" s="160">
        <v>73.995999999999995</v>
      </c>
      <c r="R22" s="160">
        <v>0</v>
      </c>
      <c r="S22" s="160">
        <v>8.0150000000000006</v>
      </c>
      <c r="T22" s="160">
        <v>2E-3</v>
      </c>
      <c r="U22" s="160">
        <v>0</v>
      </c>
      <c r="V22" s="160">
        <v>0</v>
      </c>
      <c r="W22" s="160">
        <v>0</v>
      </c>
      <c r="X22" s="160">
        <v>7148.8639999999996</v>
      </c>
      <c r="Y22" s="160">
        <v>2092.4749999999999</v>
      </c>
      <c r="Z22" s="160">
        <v>2641.3959999999997</v>
      </c>
      <c r="AA22" s="160">
        <v>0</v>
      </c>
      <c r="AB22" s="160">
        <v>0</v>
      </c>
      <c r="AC22" s="160">
        <v>9250.0920000000024</v>
      </c>
      <c r="AD22" s="160">
        <v>0</v>
      </c>
      <c r="AE22" s="160">
        <v>0</v>
      </c>
      <c r="AF22" s="160">
        <v>0</v>
      </c>
      <c r="AG22" s="161"/>
      <c r="AH22" s="162">
        <f t="shared" si="1"/>
        <v>32417.504000000001</v>
      </c>
      <c r="AI22" s="163"/>
      <c r="AJ22" s="163"/>
      <c r="AK22" s="163"/>
      <c r="AL22" s="164"/>
      <c r="AM22" s="165"/>
      <c r="BA22"/>
      <c r="BC22" s="167"/>
      <c r="BE22" s="98">
        <v>12</v>
      </c>
      <c r="BF22" s="98">
        <f t="shared" si="4"/>
        <v>2021</v>
      </c>
      <c r="BG22" s="99" t="s">
        <v>105</v>
      </c>
    </row>
    <row r="23" spans="1:60" ht="14.4" hidden="1" outlineLevel="1" thickBot="1">
      <c r="A23" s="144"/>
      <c r="B23" s="145" t="s">
        <v>106</v>
      </c>
      <c r="C23" s="146" t="s">
        <v>107</v>
      </c>
      <c r="D23" s="147" t="s">
        <v>108</v>
      </c>
      <c r="E23" s="148">
        <f>$Q$5</f>
        <v>2023</v>
      </c>
      <c r="F23" s="149">
        <v>72.153000000000006</v>
      </c>
      <c r="G23" s="150">
        <v>0</v>
      </c>
      <c r="H23" s="150">
        <v>0</v>
      </c>
      <c r="I23" s="150">
        <v>94.153000000000006</v>
      </c>
      <c r="J23" s="150">
        <v>1457.4209999999998</v>
      </c>
      <c r="K23" s="150">
        <v>0</v>
      </c>
      <c r="L23" s="150">
        <v>1910.5359999999998</v>
      </c>
      <c r="M23" s="150">
        <v>0</v>
      </c>
      <c r="N23" s="150">
        <v>138.524</v>
      </c>
      <c r="O23" s="150">
        <v>33.840000000000003</v>
      </c>
      <c r="P23" s="150">
        <v>0.78800000000000003</v>
      </c>
      <c r="Q23" s="150">
        <v>50.495999999999988</v>
      </c>
      <c r="R23" s="150">
        <v>0</v>
      </c>
      <c r="S23" s="150">
        <v>0</v>
      </c>
      <c r="T23" s="150">
        <v>0</v>
      </c>
      <c r="U23" s="150">
        <v>0.312</v>
      </c>
      <c r="V23" s="150">
        <v>0</v>
      </c>
      <c r="W23" s="150">
        <v>0</v>
      </c>
      <c r="X23" s="150">
        <v>325.99799999999999</v>
      </c>
      <c r="Y23" s="150">
        <v>414.43799999999993</v>
      </c>
      <c r="Z23" s="150">
        <v>55.832000000000001</v>
      </c>
      <c r="AA23" s="150">
        <v>0</v>
      </c>
      <c r="AB23" s="150">
        <v>0</v>
      </c>
      <c r="AC23" s="150">
        <v>335.64200000000011</v>
      </c>
      <c r="AD23" s="150">
        <v>0</v>
      </c>
      <c r="AE23" s="150">
        <v>46.484000000000002</v>
      </c>
      <c r="AF23" s="150">
        <v>0</v>
      </c>
      <c r="AG23" s="151"/>
      <c r="AH23" s="152">
        <f t="shared" si="1"/>
        <v>4936.6170000000002</v>
      </c>
      <c r="AI23" s="153"/>
      <c r="AJ23" s="153"/>
      <c r="AK23" s="153"/>
      <c r="AL23" s="154"/>
      <c r="AM23" s="155">
        <f t="shared" si="2"/>
        <v>-0.26163475410993386</v>
      </c>
      <c r="BA23"/>
      <c r="BC23" s="167"/>
      <c r="BF23" s="98">
        <f t="shared" si="4"/>
        <v>2022</v>
      </c>
    </row>
    <row r="24" spans="1:60" ht="14.4" hidden="1" outlineLevel="1" thickBot="1">
      <c r="A24" s="144"/>
      <c r="B24" s="156"/>
      <c r="C24" s="157"/>
      <c r="D24" s="136" t="s">
        <v>108</v>
      </c>
      <c r="E24" s="158">
        <f>E23-1</f>
        <v>2022</v>
      </c>
      <c r="F24" s="159">
        <v>67.658000000000001</v>
      </c>
      <c r="G24" s="160">
        <v>0</v>
      </c>
      <c r="H24" s="160">
        <v>0</v>
      </c>
      <c r="I24" s="160">
        <v>190.44</v>
      </c>
      <c r="J24" s="160">
        <v>3301.6639999999998</v>
      </c>
      <c r="K24" s="160">
        <v>0</v>
      </c>
      <c r="L24" s="160">
        <v>1802.7150000000001</v>
      </c>
      <c r="M24" s="160">
        <v>0</v>
      </c>
      <c r="N24" s="160">
        <v>204.97000000000003</v>
      </c>
      <c r="O24" s="160">
        <v>22.184000000000001</v>
      </c>
      <c r="P24" s="160">
        <v>10.827000000000002</v>
      </c>
      <c r="Q24" s="160">
        <v>159.25700000000001</v>
      </c>
      <c r="R24" s="160">
        <v>0</v>
      </c>
      <c r="S24" s="160">
        <v>7.3739999999999997</v>
      </c>
      <c r="T24" s="160">
        <v>0</v>
      </c>
      <c r="U24" s="160">
        <v>2.5000000000000001E-2</v>
      </c>
      <c r="V24" s="160">
        <v>0</v>
      </c>
      <c r="W24" s="160">
        <v>0</v>
      </c>
      <c r="X24" s="160">
        <v>557.64399999999989</v>
      </c>
      <c r="Y24" s="160">
        <v>297.30699999999996</v>
      </c>
      <c r="Z24" s="160">
        <v>32.365000000000002</v>
      </c>
      <c r="AA24" s="160">
        <v>0</v>
      </c>
      <c r="AB24" s="160">
        <v>0</v>
      </c>
      <c r="AC24" s="160">
        <v>31.249999999999996</v>
      </c>
      <c r="AD24" s="160">
        <v>0</v>
      </c>
      <c r="AE24" s="160">
        <v>0</v>
      </c>
      <c r="AF24" s="160">
        <v>0.19400000000000001</v>
      </c>
      <c r="AG24" s="161"/>
      <c r="AH24" s="162">
        <f t="shared" si="1"/>
        <v>6685.8739999999998</v>
      </c>
      <c r="AI24" s="163"/>
      <c r="AJ24" s="163"/>
      <c r="AK24" s="163"/>
      <c r="AL24" s="164"/>
      <c r="AM24" s="165"/>
      <c r="BA24"/>
      <c r="BC24" s="167"/>
      <c r="BF24" s="98">
        <f t="shared" si="4"/>
        <v>2023</v>
      </c>
    </row>
    <row r="25" spans="1:60" ht="14.4" hidden="1" outlineLevel="1" thickBot="1">
      <c r="A25" s="144"/>
      <c r="B25" s="145" t="s">
        <v>109</v>
      </c>
      <c r="C25" s="146" t="s">
        <v>110</v>
      </c>
      <c r="D25" s="147" t="s">
        <v>111</v>
      </c>
      <c r="E25" s="148">
        <f>$Q$5</f>
        <v>2023</v>
      </c>
      <c r="F25" s="149">
        <v>229.66300000000001</v>
      </c>
      <c r="G25" s="150">
        <v>0.377</v>
      </c>
      <c r="H25" s="150">
        <v>0</v>
      </c>
      <c r="I25" s="150">
        <v>52.245999999999995</v>
      </c>
      <c r="J25" s="150">
        <v>140.53800000000001</v>
      </c>
      <c r="K25" s="150">
        <v>0</v>
      </c>
      <c r="L25" s="150">
        <v>2415.8409999999999</v>
      </c>
      <c r="M25" s="150">
        <v>136.10499999999999</v>
      </c>
      <c r="N25" s="150">
        <v>477.62399999999997</v>
      </c>
      <c r="O25" s="150">
        <v>741.95800000000008</v>
      </c>
      <c r="P25" s="150">
        <v>308.45800000000003</v>
      </c>
      <c r="Q25" s="150">
        <v>150.89300000000003</v>
      </c>
      <c r="R25" s="150">
        <v>0</v>
      </c>
      <c r="S25" s="150">
        <v>9.0000000000000011E-3</v>
      </c>
      <c r="T25" s="150">
        <v>0</v>
      </c>
      <c r="U25" s="150">
        <v>0.18500000000000003</v>
      </c>
      <c r="V25" s="150">
        <v>0.16700000000000001</v>
      </c>
      <c r="W25" s="150">
        <v>0.05</v>
      </c>
      <c r="X25" s="150">
        <v>2727.1389999999997</v>
      </c>
      <c r="Y25" s="150">
        <v>588.404</v>
      </c>
      <c r="Z25" s="150">
        <v>2368.52</v>
      </c>
      <c r="AA25" s="150">
        <v>5.1000000000000004E-2</v>
      </c>
      <c r="AB25" s="150">
        <v>1.024</v>
      </c>
      <c r="AC25" s="150">
        <v>2953.2200000000003</v>
      </c>
      <c r="AD25" s="150">
        <v>0</v>
      </c>
      <c r="AE25" s="150">
        <v>0.65</v>
      </c>
      <c r="AF25" s="150">
        <v>0</v>
      </c>
      <c r="AG25" s="151"/>
      <c r="AH25" s="152">
        <f t="shared" si="1"/>
        <v>13293.122000000001</v>
      </c>
      <c r="AI25" s="153"/>
      <c r="AJ25" s="153"/>
      <c r="AK25" s="153"/>
      <c r="AL25" s="154"/>
      <c r="AM25" s="155">
        <f t="shared" si="2"/>
        <v>-0.33650230063332431</v>
      </c>
      <c r="BA25"/>
      <c r="BC25" s="167"/>
      <c r="BF25" s="98">
        <f t="shared" si="4"/>
        <v>2024</v>
      </c>
      <c r="BH25" s="168"/>
    </row>
    <row r="26" spans="1:60" ht="14.4" hidden="1" outlineLevel="1" thickBot="1">
      <c r="A26" s="144"/>
      <c r="B26" s="156"/>
      <c r="C26" s="157"/>
      <c r="D26" s="136" t="s">
        <v>111</v>
      </c>
      <c r="E26" s="158">
        <f>E25-1</f>
        <v>2022</v>
      </c>
      <c r="F26" s="159">
        <v>246.31699999999995</v>
      </c>
      <c r="G26" s="160">
        <v>0.18099999999999999</v>
      </c>
      <c r="H26" s="160">
        <v>1.2E-2</v>
      </c>
      <c r="I26" s="160">
        <v>68.274000000000001</v>
      </c>
      <c r="J26" s="160">
        <v>229.48500000000004</v>
      </c>
      <c r="K26" s="160">
        <v>0</v>
      </c>
      <c r="L26" s="160">
        <v>10049.268</v>
      </c>
      <c r="M26" s="160">
        <v>103.01300000000002</v>
      </c>
      <c r="N26" s="160">
        <v>446.24099999999999</v>
      </c>
      <c r="O26" s="160">
        <v>745.23500000000001</v>
      </c>
      <c r="P26" s="160">
        <v>226.58600000000004</v>
      </c>
      <c r="Q26" s="160">
        <v>182.94400000000002</v>
      </c>
      <c r="R26" s="160">
        <v>0</v>
      </c>
      <c r="S26" s="160">
        <v>0</v>
      </c>
      <c r="T26" s="160">
        <v>0</v>
      </c>
      <c r="U26" s="160">
        <v>0.21699999999999997</v>
      </c>
      <c r="V26" s="160">
        <v>0.156</v>
      </c>
      <c r="W26" s="160">
        <v>0.1</v>
      </c>
      <c r="X26" s="160">
        <v>3099.8139999999994</v>
      </c>
      <c r="Y26" s="160">
        <v>285.82800000000003</v>
      </c>
      <c r="Z26" s="160">
        <v>1810.1750000000002</v>
      </c>
      <c r="AA26" s="160">
        <v>0.45800000000000002</v>
      </c>
      <c r="AB26" s="160">
        <v>0.65000000000000013</v>
      </c>
      <c r="AC26" s="160">
        <v>2539.9499999999998</v>
      </c>
      <c r="AD26" s="160">
        <v>0</v>
      </c>
      <c r="AE26" s="160">
        <v>0</v>
      </c>
      <c r="AF26" s="160">
        <v>1.4E-2</v>
      </c>
      <c r="AG26" s="161"/>
      <c r="AH26" s="162">
        <f t="shared" si="1"/>
        <v>20034.918000000001</v>
      </c>
      <c r="AI26" s="163"/>
      <c r="AJ26" s="163"/>
      <c r="AK26" s="163"/>
      <c r="AL26" s="164"/>
      <c r="AM26" s="165"/>
      <c r="BA26"/>
      <c r="BC26" s="167"/>
      <c r="BF26" s="98">
        <f t="shared" si="4"/>
        <v>2025</v>
      </c>
    </row>
    <row r="27" spans="1:60" ht="14.4" hidden="1" outlineLevel="1" thickBot="1">
      <c r="A27" s="144"/>
      <c r="B27" s="145" t="s">
        <v>112</v>
      </c>
      <c r="C27" s="146" t="s">
        <v>113</v>
      </c>
      <c r="D27" s="147" t="s">
        <v>114</v>
      </c>
      <c r="E27" s="148">
        <f>$Q$5</f>
        <v>2023</v>
      </c>
      <c r="F27" s="149">
        <v>200.07399999999998</v>
      </c>
      <c r="G27" s="150">
        <v>4.4539999999999997</v>
      </c>
      <c r="H27" s="150">
        <v>0</v>
      </c>
      <c r="I27" s="150">
        <v>613.58400000000006</v>
      </c>
      <c r="J27" s="150">
        <v>631.70100000000002</v>
      </c>
      <c r="K27" s="150">
        <v>10.591000000000001</v>
      </c>
      <c r="L27" s="150">
        <v>113255.78200000001</v>
      </c>
      <c r="M27" s="150">
        <v>42.869</v>
      </c>
      <c r="N27" s="150">
        <v>1646.4690000000001</v>
      </c>
      <c r="O27" s="150">
        <v>3194.5520000000001</v>
      </c>
      <c r="P27" s="150">
        <v>178.81300000000002</v>
      </c>
      <c r="Q27" s="150">
        <v>716.3330000000002</v>
      </c>
      <c r="R27" s="150">
        <v>0</v>
      </c>
      <c r="S27" s="150">
        <v>6.0000000000000001E-3</v>
      </c>
      <c r="T27" s="150">
        <v>29.691000000000003</v>
      </c>
      <c r="U27" s="150">
        <v>2.7690000000000001</v>
      </c>
      <c r="V27" s="150">
        <v>13.417999999999999</v>
      </c>
      <c r="W27" s="150">
        <v>0</v>
      </c>
      <c r="X27" s="150">
        <v>8400.0069999999996</v>
      </c>
      <c r="Y27" s="150">
        <v>849.31099999999992</v>
      </c>
      <c r="Z27" s="150">
        <v>19625.670999999998</v>
      </c>
      <c r="AA27" s="150">
        <v>1099.5060000000001</v>
      </c>
      <c r="AB27" s="150">
        <v>0.315</v>
      </c>
      <c r="AC27" s="150">
        <v>631.10400000000016</v>
      </c>
      <c r="AD27" s="150">
        <v>3.0000000000000001E-3</v>
      </c>
      <c r="AE27" s="150">
        <v>2E-3</v>
      </c>
      <c r="AF27" s="150">
        <v>62.559000000000012</v>
      </c>
      <c r="AG27" s="151"/>
      <c r="AH27" s="152">
        <f t="shared" si="1"/>
        <v>151209.584</v>
      </c>
      <c r="AI27" s="153"/>
      <c r="AJ27" s="153"/>
      <c r="AK27" s="153"/>
      <c r="AL27" s="154"/>
      <c r="AM27" s="155">
        <f t="shared" si="2"/>
        <v>5.5775485530983548E-2</v>
      </c>
      <c r="BA27"/>
      <c r="BC27" s="167"/>
      <c r="BF27" s="98">
        <f t="shared" si="4"/>
        <v>2026</v>
      </c>
    </row>
    <row r="28" spans="1:60" ht="14.4" hidden="1" outlineLevel="1" thickBot="1">
      <c r="A28" s="169"/>
      <c r="B28" s="156"/>
      <c r="C28" s="157"/>
      <c r="D28" s="136" t="s">
        <v>114</v>
      </c>
      <c r="E28" s="158">
        <f>E27-1</f>
        <v>2022</v>
      </c>
      <c r="F28" s="170">
        <v>259.351</v>
      </c>
      <c r="G28" s="171">
        <v>1.5419999999999998</v>
      </c>
      <c r="H28" s="171">
        <v>1.9999999999999997E-2</v>
      </c>
      <c r="I28" s="171">
        <v>747.37899999999991</v>
      </c>
      <c r="J28" s="171">
        <v>903.96199999999999</v>
      </c>
      <c r="K28" s="171">
        <v>7.8739999999999988</v>
      </c>
      <c r="L28" s="171">
        <v>108982.82100000001</v>
      </c>
      <c r="M28" s="171">
        <v>38.039000000000009</v>
      </c>
      <c r="N28" s="171">
        <v>1516.8680000000002</v>
      </c>
      <c r="O28" s="171">
        <v>4078.1600000000003</v>
      </c>
      <c r="P28" s="171">
        <v>126.83699999999999</v>
      </c>
      <c r="Q28" s="171">
        <v>509.60500000000008</v>
      </c>
      <c r="R28" s="171">
        <v>0</v>
      </c>
      <c r="S28" s="171">
        <v>7.5999999999999998E-2</v>
      </c>
      <c r="T28" s="171">
        <v>23.298999999999996</v>
      </c>
      <c r="U28" s="171">
        <v>2.8360000000000003</v>
      </c>
      <c r="V28" s="171">
        <v>0.39200000000000002</v>
      </c>
      <c r="W28" s="171">
        <v>3.113</v>
      </c>
      <c r="X28" s="171">
        <v>8862.1479999999992</v>
      </c>
      <c r="Y28" s="171">
        <v>623.75199999999995</v>
      </c>
      <c r="Z28" s="171">
        <v>15021.036000000002</v>
      </c>
      <c r="AA28" s="171">
        <v>1366.2719999999999</v>
      </c>
      <c r="AB28" s="171">
        <v>18.004000000000001</v>
      </c>
      <c r="AC28" s="171">
        <v>82.603999999999999</v>
      </c>
      <c r="AD28" s="171">
        <v>0</v>
      </c>
      <c r="AE28" s="171">
        <v>0</v>
      </c>
      <c r="AF28" s="171">
        <v>45.353999999999999</v>
      </c>
      <c r="AG28" s="172"/>
      <c r="AH28" s="162">
        <f t="shared" si="1"/>
        <v>143221.34399999998</v>
      </c>
      <c r="AI28" s="163"/>
      <c r="AJ28" s="163"/>
      <c r="AK28" s="163"/>
      <c r="AL28" s="164"/>
      <c r="AM28" s="165"/>
      <c r="BA28"/>
      <c r="BC28" s="167"/>
      <c r="BF28" s="98">
        <f t="shared" si="4"/>
        <v>2027</v>
      </c>
    </row>
    <row r="29" spans="1:60" s="95" customFormat="1" ht="13.8" collapsed="1">
      <c r="A29" s="173" t="s">
        <v>115</v>
      </c>
      <c r="B29" s="123" t="s">
        <v>116</v>
      </c>
      <c r="C29" s="123"/>
      <c r="D29" s="124"/>
      <c r="E29" s="174">
        <f>$Q$5</f>
        <v>2023</v>
      </c>
      <c r="F29" s="125">
        <f t="shared" ref="F29:AF30" si="5">F31+F33+F35+F37+F39+F41+F43+F45</f>
        <v>3290.5629999999996</v>
      </c>
      <c r="G29" s="126">
        <f t="shared" si="5"/>
        <v>10.491</v>
      </c>
      <c r="H29" s="126">
        <f t="shared" si="5"/>
        <v>0</v>
      </c>
      <c r="I29" s="126">
        <f t="shared" si="5"/>
        <v>3934.4340000000002</v>
      </c>
      <c r="J29" s="126">
        <f t="shared" si="5"/>
        <v>5165.6149999999998</v>
      </c>
      <c r="K29" s="126">
        <f t="shared" si="5"/>
        <v>4.4359999999999999</v>
      </c>
      <c r="L29" s="126">
        <f t="shared" si="5"/>
        <v>76695.135999999999</v>
      </c>
      <c r="M29" s="126">
        <f t="shared" si="5"/>
        <v>99.436999999999983</v>
      </c>
      <c r="N29" s="126">
        <f t="shared" si="5"/>
        <v>12338.773000000001</v>
      </c>
      <c r="O29" s="126">
        <f t="shared" si="5"/>
        <v>2440.0430000000001</v>
      </c>
      <c r="P29" s="126">
        <f t="shared" si="5"/>
        <v>1105.8860000000002</v>
      </c>
      <c r="Q29" s="126">
        <f t="shared" si="5"/>
        <v>5726.7950000000001</v>
      </c>
      <c r="R29" s="126">
        <f t="shared" si="5"/>
        <v>3.5999999999999997E-2</v>
      </c>
      <c r="S29" s="126">
        <f t="shared" si="5"/>
        <v>156.83600000000001</v>
      </c>
      <c r="T29" s="126">
        <f t="shared" si="5"/>
        <v>1981.336</v>
      </c>
      <c r="U29" s="126">
        <f t="shared" si="5"/>
        <v>0.51800000000000002</v>
      </c>
      <c r="V29" s="126">
        <f t="shared" si="5"/>
        <v>590.27</v>
      </c>
      <c r="W29" s="126">
        <f t="shared" si="5"/>
        <v>0.39800000000000002</v>
      </c>
      <c r="X29" s="126">
        <f t="shared" si="5"/>
        <v>15818.436000000002</v>
      </c>
      <c r="Y29" s="126">
        <f t="shared" si="5"/>
        <v>2254.0600000000004</v>
      </c>
      <c r="Z29" s="126">
        <f t="shared" si="5"/>
        <v>17086.169000000002</v>
      </c>
      <c r="AA29" s="126">
        <f t="shared" si="5"/>
        <v>420.82599999999996</v>
      </c>
      <c r="AB29" s="126">
        <f t="shared" si="5"/>
        <v>221.57900000000001</v>
      </c>
      <c r="AC29" s="126">
        <f t="shared" si="5"/>
        <v>624.77299999999991</v>
      </c>
      <c r="AD29" s="126">
        <f t="shared" si="5"/>
        <v>7.0000000000000001E-3</v>
      </c>
      <c r="AE29" s="126">
        <f t="shared" si="5"/>
        <v>3.0470000000000002</v>
      </c>
      <c r="AF29" s="126">
        <f t="shared" si="5"/>
        <v>65.65100000000001</v>
      </c>
      <c r="AG29" s="127"/>
      <c r="AH29" s="128">
        <f t="shared" si="1"/>
        <v>150035.55100000001</v>
      </c>
      <c r="AI29" s="129"/>
      <c r="AJ29" s="129"/>
      <c r="AK29" s="129"/>
      <c r="AL29" s="130"/>
      <c r="AM29" s="131">
        <f t="shared" si="2"/>
        <v>-0.14658067413764408</v>
      </c>
      <c r="BB29" s="99"/>
      <c r="BC29" s="99"/>
      <c r="BF29" s="98"/>
    </row>
    <row r="30" spans="1:60" s="95" customFormat="1" ht="14.4" thickBot="1">
      <c r="A30" s="175"/>
      <c r="B30" s="135"/>
      <c r="C30" s="135"/>
      <c r="D30" s="136"/>
      <c r="E30" s="176">
        <f>E29-1</f>
        <v>2022</v>
      </c>
      <c r="F30" s="137">
        <f t="shared" si="5"/>
        <v>3661.4890000000005</v>
      </c>
      <c r="G30" s="138">
        <f t="shared" si="5"/>
        <v>23.374000000000002</v>
      </c>
      <c r="H30" s="138">
        <f t="shared" si="5"/>
        <v>0</v>
      </c>
      <c r="I30" s="138">
        <f t="shared" si="5"/>
        <v>5092.5769999999993</v>
      </c>
      <c r="J30" s="138">
        <f t="shared" si="5"/>
        <v>7809.7089999999998</v>
      </c>
      <c r="K30" s="138">
        <f t="shared" si="5"/>
        <v>10.472999999999999</v>
      </c>
      <c r="L30" s="138">
        <f t="shared" si="5"/>
        <v>81231.656999999977</v>
      </c>
      <c r="M30" s="138">
        <f t="shared" si="5"/>
        <v>124.10699999999999</v>
      </c>
      <c r="N30" s="138">
        <f t="shared" si="5"/>
        <v>15759.086000000001</v>
      </c>
      <c r="O30" s="138">
        <f t="shared" si="5"/>
        <v>3255.2359999999999</v>
      </c>
      <c r="P30" s="138">
        <f t="shared" si="5"/>
        <v>879.47199999999998</v>
      </c>
      <c r="Q30" s="138">
        <f t="shared" si="5"/>
        <v>6306.5180000000009</v>
      </c>
      <c r="R30" s="138">
        <f t="shared" si="5"/>
        <v>3.5999999999999997E-2</v>
      </c>
      <c r="S30" s="138">
        <f t="shared" si="5"/>
        <v>430.47699999999998</v>
      </c>
      <c r="T30" s="138">
        <f t="shared" si="5"/>
        <v>951.11400000000003</v>
      </c>
      <c r="U30" s="138">
        <f t="shared" si="5"/>
        <v>0.57800000000000007</v>
      </c>
      <c r="V30" s="138">
        <f t="shared" si="5"/>
        <v>2239.0949999999998</v>
      </c>
      <c r="W30" s="138">
        <f t="shared" si="5"/>
        <v>0.61899999999999999</v>
      </c>
      <c r="X30" s="138">
        <f t="shared" si="5"/>
        <v>22919.378999999997</v>
      </c>
      <c r="Y30" s="138">
        <f t="shared" si="5"/>
        <v>1204.923</v>
      </c>
      <c r="Z30" s="138">
        <f t="shared" si="5"/>
        <v>22301.276000000002</v>
      </c>
      <c r="AA30" s="138">
        <f t="shared" si="5"/>
        <v>789.36899999999991</v>
      </c>
      <c r="AB30" s="138">
        <f t="shared" si="5"/>
        <v>139.02199999999999</v>
      </c>
      <c r="AC30" s="138">
        <f t="shared" si="5"/>
        <v>537.05200000000002</v>
      </c>
      <c r="AD30" s="138">
        <f t="shared" si="5"/>
        <v>0</v>
      </c>
      <c r="AE30" s="138">
        <f t="shared" si="5"/>
        <v>0</v>
      </c>
      <c r="AF30" s="138">
        <f t="shared" si="5"/>
        <v>138.55700000000002</v>
      </c>
      <c r="AG30" s="139"/>
      <c r="AH30" s="140">
        <f t="shared" si="1"/>
        <v>175805.19499999998</v>
      </c>
      <c r="AI30" s="141"/>
      <c r="AJ30" s="141"/>
      <c r="AK30" s="141"/>
      <c r="AL30" s="142"/>
      <c r="AM30" s="143"/>
      <c r="BB30" s="99"/>
      <c r="BC30" s="99"/>
    </row>
    <row r="31" spans="1:60" ht="14.4" hidden="1" outlineLevel="1" thickBot="1">
      <c r="A31" s="144"/>
      <c r="B31" s="145" t="s">
        <v>88</v>
      </c>
      <c r="C31" s="146" t="s">
        <v>89</v>
      </c>
      <c r="D31" s="147" t="s">
        <v>117</v>
      </c>
      <c r="E31" s="148">
        <f>$Q$5</f>
        <v>2023</v>
      </c>
      <c r="F31" s="149">
        <v>0.503</v>
      </c>
      <c r="G31" s="150">
        <v>0</v>
      </c>
      <c r="H31" s="150">
        <v>0</v>
      </c>
      <c r="I31" s="150">
        <v>0</v>
      </c>
      <c r="J31" s="150">
        <v>0</v>
      </c>
      <c r="K31" s="150">
        <v>0</v>
      </c>
      <c r="L31" s="150">
        <v>26.373000000000001</v>
      </c>
      <c r="M31" s="150">
        <v>0.745</v>
      </c>
      <c r="N31" s="150">
        <v>13.023</v>
      </c>
      <c r="O31" s="150">
        <v>1.8109999999999999</v>
      </c>
      <c r="P31" s="150">
        <v>0</v>
      </c>
      <c r="Q31" s="150">
        <v>27.912999999999997</v>
      </c>
      <c r="R31" s="150">
        <v>0</v>
      </c>
      <c r="S31" s="150">
        <v>0</v>
      </c>
      <c r="T31" s="150">
        <v>0</v>
      </c>
      <c r="U31" s="150">
        <v>0</v>
      </c>
      <c r="V31" s="150">
        <v>0.01</v>
      </c>
      <c r="W31" s="150">
        <v>0</v>
      </c>
      <c r="X31" s="150">
        <v>208.709</v>
      </c>
      <c r="Y31" s="150">
        <v>0</v>
      </c>
      <c r="Z31" s="150">
        <v>43.239999999999995</v>
      </c>
      <c r="AA31" s="150">
        <v>1.6560000000000001</v>
      </c>
      <c r="AB31" s="150">
        <v>0</v>
      </c>
      <c r="AC31" s="150">
        <v>0</v>
      </c>
      <c r="AD31" s="150">
        <v>0</v>
      </c>
      <c r="AE31" s="150">
        <v>0</v>
      </c>
      <c r="AF31" s="150">
        <v>0.10700000000000001</v>
      </c>
      <c r="AG31" s="151"/>
      <c r="AH31" s="152">
        <f t="shared" si="1"/>
        <v>324.09000000000003</v>
      </c>
      <c r="AI31" s="153"/>
      <c r="AJ31" s="153"/>
      <c r="AK31" s="153"/>
      <c r="AL31" s="154"/>
      <c r="AM31" s="155" t="str">
        <f t="shared" si="2"/>
        <v>++</v>
      </c>
      <c r="BA31"/>
      <c r="BC31" s="167"/>
    </row>
    <row r="32" spans="1:60" ht="14.4" hidden="1" outlineLevel="1" thickBot="1">
      <c r="A32" s="144"/>
      <c r="B32" s="156"/>
      <c r="C32" s="157"/>
      <c r="D32" s="177" t="s">
        <v>117</v>
      </c>
      <c r="E32" s="158">
        <f>E31-1</f>
        <v>2022</v>
      </c>
      <c r="F32" s="159">
        <v>0.22</v>
      </c>
      <c r="G32" s="160">
        <v>0</v>
      </c>
      <c r="H32" s="160">
        <v>0</v>
      </c>
      <c r="I32" s="160">
        <v>1E-3</v>
      </c>
      <c r="J32" s="160">
        <v>0</v>
      </c>
      <c r="K32" s="160">
        <v>0</v>
      </c>
      <c r="L32" s="160">
        <v>25.035</v>
      </c>
      <c r="M32" s="160">
        <v>0.05</v>
      </c>
      <c r="N32" s="160">
        <v>6.293000000000001</v>
      </c>
      <c r="O32" s="160">
        <v>5.4290000000000003</v>
      </c>
      <c r="P32" s="160">
        <v>0</v>
      </c>
      <c r="Q32" s="160">
        <v>57.048000000000002</v>
      </c>
      <c r="R32" s="160">
        <v>0</v>
      </c>
      <c r="S32" s="160">
        <v>0</v>
      </c>
      <c r="T32" s="160">
        <v>0</v>
      </c>
      <c r="U32" s="160">
        <v>0</v>
      </c>
      <c r="V32" s="160">
        <v>0</v>
      </c>
      <c r="W32" s="160">
        <v>0</v>
      </c>
      <c r="X32" s="160">
        <v>1.268</v>
      </c>
      <c r="Y32" s="160">
        <v>0</v>
      </c>
      <c r="Z32" s="160">
        <v>8.4000000000000005E-2</v>
      </c>
      <c r="AA32" s="160">
        <v>0.21099999999999999</v>
      </c>
      <c r="AB32" s="160">
        <v>0</v>
      </c>
      <c r="AC32" s="160">
        <v>0</v>
      </c>
      <c r="AD32" s="160">
        <v>0</v>
      </c>
      <c r="AE32" s="160">
        <v>0</v>
      </c>
      <c r="AF32" s="160">
        <v>0</v>
      </c>
      <c r="AG32" s="161"/>
      <c r="AH32" s="162">
        <f t="shared" si="1"/>
        <v>95.63900000000001</v>
      </c>
      <c r="AI32" s="163"/>
      <c r="AJ32" s="163"/>
      <c r="AK32" s="163"/>
      <c r="AL32" s="164"/>
      <c r="AM32" s="165"/>
      <c r="BA32"/>
      <c r="BC32" s="167"/>
    </row>
    <row r="33" spans="1:55" ht="14.4" hidden="1" outlineLevel="1" thickBot="1">
      <c r="A33" s="144"/>
      <c r="B33" s="145" t="s">
        <v>118</v>
      </c>
      <c r="C33" s="146" t="s">
        <v>95</v>
      </c>
      <c r="D33" s="147" t="s">
        <v>119</v>
      </c>
      <c r="E33" s="148">
        <f>$Q$5</f>
        <v>2023</v>
      </c>
      <c r="F33" s="149">
        <v>20.545999999999999</v>
      </c>
      <c r="G33" s="150">
        <v>0</v>
      </c>
      <c r="H33" s="150">
        <v>0</v>
      </c>
      <c r="I33" s="150">
        <v>1.2829999999999999</v>
      </c>
      <c r="J33" s="150">
        <v>0</v>
      </c>
      <c r="K33" s="150">
        <v>0</v>
      </c>
      <c r="L33" s="150">
        <v>68.99199999999999</v>
      </c>
      <c r="M33" s="150">
        <v>0.13699999999999998</v>
      </c>
      <c r="N33" s="150">
        <v>49.240000000000009</v>
      </c>
      <c r="O33" s="150">
        <v>1.8640000000000001</v>
      </c>
      <c r="P33" s="150">
        <v>0</v>
      </c>
      <c r="Q33" s="150">
        <v>131.26400000000001</v>
      </c>
      <c r="R33" s="150">
        <v>0</v>
      </c>
      <c r="S33" s="150">
        <v>0</v>
      </c>
      <c r="T33" s="150">
        <v>0</v>
      </c>
      <c r="U33" s="150">
        <v>0</v>
      </c>
      <c r="V33" s="150">
        <v>64.031000000000006</v>
      </c>
      <c r="W33" s="150">
        <v>0</v>
      </c>
      <c r="X33" s="150">
        <v>27.08</v>
      </c>
      <c r="Y33" s="150">
        <v>0</v>
      </c>
      <c r="Z33" s="150">
        <v>0</v>
      </c>
      <c r="AA33" s="150">
        <v>0</v>
      </c>
      <c r="AB33" s="150">
        <v>0</v>
      </c>
      <c r="AC33" s="150">
        <v>0</v>
      </c>
      <c r="AD33" s="150">
        <v>0</v>
      </c>
      <c r="AE33" s="150">
        <v>0</v>
      </c>
      <c r="AF33" s="150">
        <v>5.8000000000000003E-2</v>
      </c>
      <c r="AG33" s="151"/>
      <c r="AH33" s="152">
        <f t="shared" si="1"/>
        <v>364.495</v>
      </c>
      <c r="AI33" s="153"/>
      <c r="AJ33" s="153"/>
      <c r="AK33" s="153"/>
      <c r="AL33" s="154"/>
      <c r="AM33" s="155">
        <f t="shared" si="2"/>
        <v>4.1405359382634011E-2</v>
      </c>
      <c r="BA33"/>
      <c r="BC33" s="167"/>
    </row>
    <row r="34" spans="1:55" ht="14.4" hidden="1" outlineLevel="1" thickBot="1">
      <c r="A34" s="144"/>
      <c r="B34" s="156"/>
      <c r="C34" s="157"/>
      <c r="D34" s="136" t="s">
        <v>119</v>
      </c>
      <c r="E34" s="158">
        <f>E33-1</f>
        <v>2022</v>
      </c>
      <c r="F34" s="159">
        <v>1.9359999999999999</v>
      </c>
      <c r="G34" s="160">
        <v>0</v>
      </c>
      <c r="H34" s="160">
        <v>0</v>
      </c>
      <c r="I34" s="160">
        <v>0</v>
      </c>
      <c r="J34" s="160">
        <v>0</v>
      </c>
      <c r="K34" s="160">
        <v>0</v>
      </c>
      <c r="L34" s="160">
        <v>53.098999999999997</v>
      </c>
      <c r="M34" s="160">
        <v>0.08</v>
      </c>
      <c r="N34" s="160">
        <v>32.444000000000003</v>
      </c>
      <c r="O34" s="160">
        <v>49.869</v>
      </c>
      <c r="P34" s="160">
        <v>0</v>
      </c>
      <c r="Q34" s="160">
        <v>25.686</v>
      </c>
      <c r="R34" s="160">
        <v>0</v>
      </c>
      <c r="S34" s="160">
        <v>0</v>
      </c>
      <c r="T34" s="160">
        <v>0</v>
      </c>
      <c r="U34" s="160">
        <v>0</v>
      </c>
      <c r="V34" s="160">
        <v>80.617000000000004</v>
      </c>
      <c r="W34" s="160">
        <v>0</v>
      </c>
      <c r="X34" s="160">
        <v>106.18299999999999</v>
      </c>
      <c r="Y34" s="160">
        <v>0</v>
      </c>
      <c r="Z34" s="160">
        <v>0</v>
      </c>
      <c r="AA34" s="160">
        <v>0</v>
      </c>
      <c r="AB34" s="160">
        <v>0</v>
      </c>
      <c r="AC34" s="160">
        <v>0</v>
      </c>
      <c r="AD34" s="160">
        <v>0</v>
      </c>
      <c r="AE34" s="160">
        <v>0</v>
      </c>
      <c r="AF34" s="160">
        <v>8.8999999999999996E-2</v>
      </c>
      <c r="AG34" s="161"/>
      <c r="AH34" s="162">
        <f t="shared" si="1"/>
        <v>350.00299999999999</v>
      </c>
      <c r="AI34" s="163"/>
      <c r="AJ34" s="163"/>
      <c r="AK34" s="163"/>
      <c r="AL34" s="164"/>
      <c r="AM34" s="165"/>
      <c r="BA34"/>
      <c r="BC34" s="167"/>
    </row>
    <row r="35" spans="1:55" ht="14.4" hidden="1" outlineLevel="1" thickBot="1">
      <c r="A35" s="144"/>
      <c r="B35" s="145" t="s">
        <v>101</v>
      </c>
      <c r="C35" s="146" t="s">
        <v>102</v>
      </c>
      <c r="D35" s="178" t="s">
        <v>120</v>
      </c>
      <c r="E35" s="148">
        <f>$Q$5</f>
        <v>2023</v>
      </c>
      <c r="F35" s="149">
        <v>347.68</v>
      </c>
      <c r="G35" s="150">
        <v>0</v>
      </c>
      <c r="H35" s="150">
        <v>0</v>
      </c>
      <c r="I35" s="150">
        <v>0.50600000000000001</v>
      </c>
      <c r="J35" s="150">
        <v>0.47</v>
      </c>
      <c r="K35" s="150">
        <v>0</v>
      </c>
      <c r="L35" s="150">
        <v>516.22399999999993</v>
      </c>
      <c r="M35" s="150">
        <v>0</v>
      </c>
      <c r="N35" s="150">
        <v>56.698</v>
      </c>
      <c r="O35" s="150">
        <v>57.814000000000007</v>
      </c>
      <c r="P35" s="150">
        <v>0</v>
      </c>
      <c r="Q35" s="150">
        <v>231.245</v>
      </c>
      <c r="R35" s="150">
        <v>0</v>
      </c>
      <c r="S35" s="150">
        <v>0</v>
      </c>
      <c r="T35" s="150">
        <v>0</v>
      </c>
      <c r="U35" s="150">
        <v>0</v>
      </c>
      <c r="V35" s="150">
        <v>38.948999999999998</v>
      </c>
      <c r="W35" s="150">
        <v>0</v>
      </c>
      <c r="X35" s="150">
        <v>1.3510000000000002</v>
      </c>
      <c r="Y35" s="150">
        <v>6.0000000000000001E-3</v>
      </c>
      <c r="Z35" s="150">
        <v>45.747999999999998</v>
      </c>
      <c r="AA35" s="150">
        <v>0</v>
      </c>
      <c r="AB35" s="150">
        <v>0</v>
      </c>
      <c r="AC35" s="150">
        <v>0.20400000000000001</v>
      </c>
      <c r="AD35" s="150">
        <v>0</v>
      </c>
      <c r="AE35" s="150">
        <v>0</v>
      </c>
      <c r="AF35" s="150">
        <v>0</v>
      </c>
      <c r="AG35" s="151"/>
      <c r="AH35" s="152">
        <f t="shared" si="1"/>
        <v>1296.895</v>
      </c>
      <c r="AI35" s="153"/>
      <c r="AJ35" s="153"/>
      <c r="AK35" s="153"/>
      <c r="AL35" s="154"/>
      <c r="AM35" s="155">
        <f t="shared" si="2"/>
        <v>-0.10607422459273774</v>
      </c>
      <c r="BA35"/>
      <c r="BC35" s="167"/>
    </row>
    <row r="36" spans="1:55" ht="14.4" hidden="1" outlineLevel="1" thickBot="1">
      <c r="A36" s="144"/>
      <c r="B36" s="156"/>
      <c r="C36" s="157"/>
      <c r="D36" s="136" t="s">
        <v>120</v>
      </c>
      <c r="E36" s="158">
        <f>E35-1</f>
        <v>2022</v>
      </c>
      <c r="F36" s="159">
        <v>385.45000000000005</v>
      </c>
      <c r="G36" s="160">
        <v>0</v>
      </c>
      <c r="H36" s="160">
        <v>0</v>
      </c>
      <c r="I36" s="160">
        <v>1.0430000000000001</v>
      </c>
      <c r="J36" s="160">
        <v>0.98099999999999987</v>
      </c>
      <c r="K36" s="160">
        <v>0</v>
      </c>
      <c r="L36" s="160">
        <v>265.87699999999995</v>
      </c>
      <c r="M36" s="160">
        <v>0</v>
      </c>
      <c r="N36" s="160">
        <v>38.555000000000007</v>
      </c>
      <c r="O36" s="160">
        <v>123.88900000000001</v>
      </c>
      <c r="P36" s="160">
        <v>0</v>
      </c>
      <c r="Q36" s="160">
        <v>2.6550000000000002</v>
      </c>
      <c r="R36" s="160">
        <v>0</v>
      </c>
      <c r="S36" s="160">
        <v>23.564</v>
      </c>
      <c r="T36" s="160">
        <v>0</v>
      </c>
      <c r="U36" s="160">
        <v>1.6E-2</v>
      </c>
      <c r="V36" s="160">
        <v>465.42099999999994</v>
      </c>
      <c r="W36" s="160">
        <v>0</v>
      </c>
      <c r="X36" s="160">
        <v>74.818000000000012</v>
      </c>
      <c r="Y36" s="160">
        <v>44.484999999999999</v>
      </c>
      <c r="Z36" s="160">
        <v>22.216000000000001</v>
      </c>
      <c r="AA36" s="160">
        <v>1.6419999999999999</v>
      </c>
      <c r="AB36" s="160">
        <v>0</v>
      </c>
      <c r="AC36" s="160">
        <v>0</v>
      </c>
      <c r="AD36" s="160">
        <v>0</v>
      </c>
      <c r="AE36" s="160">
        <v>0</v>
      </c>
      <c r="AF36" s="160">
        <v>0.17399999999999999</v>
      </c>
      <c r="AG36" s="161"/>
      <c r="AH36" s="162">
        <f t="shared" si="1"/>
        <v>1450.7859999999996</v>
      </c>
      <c r="AI36" s="163"/>
      <c r="AJ36" s="163"/>
      <c r="AK36" s="163"/>
      <c r="AL36" s="164"/>
      <c r="AM36" s="165"/>
      <c r="BA36"/>
      <c r="BC36" s="167"/>
    </row>
    <row r="37" spans="1:55" ht="14.4" hidden="1" outlineLevel="1" thickBot="1">
      <c r="A37" s="144"/>
      <c r="B37" s="145" t="s">
        <v>106</v>
      </c>
      <c r="C37" s="146" t="s">
        <v>107</v>
      </c>
      <c r="D37" s="178" t="s">
        <v>121</v>
      </c>
      <c r="E37" s="148">
        <f>$Q$5</f>
        <v>2023</v>
      </c>
      <c r="F37" s="149">
        <v>8.6559999999999988</v>
      </c>
      <c r="G37" s="150">
        <v>0</v>
      </c>
      <c r="H37" s="150">
        <v>0</v>
      </c>
      <c r="I37" s="150">
        <v>14.475</v>
      </c>
      <c r="J37" s="150">
        <v>0</v>
      </c>
      <c r="K37" s="150">
        <v>0</v>
      </c>
      <c r="L37" s="150">
        <v>189.33399999999995</v>
      </c>
      <c r="M37" s="150">
        <v>0</v>
      </c>
      <c r="N37" s="150">
        <v>49.18</v>
      </c>
      <c r="O37" s="150">
        <v>6.1120000000000001</v>
      </c>
      <c r="P37" s="150">
        <v>0</v>
      </c>
      <c r="Q37" s="150">
        <v>29.97</v>
      </c>
      <c r="R37" s="150">
        <v>0</v>
      </c>
      <c r="S37" s="150">
        <v>8.1000000000000003E-2</v>
      </c>
      <c r="T37" s="150">
        <v>0</v>
      </c>
      <c r="U37" s="150">
        <v>0</v>
      </c>
      <c r="V37" s="150">
        <v>17.009</v>
      </c>
      <c r="W37" s="150">
        <v>0</v>
      </c>
      <c r="X37" s="150">
        <v>168.32399999999998</v>
      </c>
      <c r="Y37" s="150">
        <v>0.16699999999999998</v>
      </c>
      <c r="Z37" s="150">
        <v>49.723000000000006</v>
      </c>
      <c r="AA37" s="150">
        <v>0</v>
      </c>
      <c r="AB37" s="150">
        <v>0</v>
      </c>
      <c r="AC37" s="150">
        <v>23.431000000000001</v>
      </c>
      <c r="AD37" s="150">
        <v>0</v>
      </c>
      <c r="AE37" s="150">
        <v>0</v>
      </c>
      <c r="AF37" s="150">
        <v>0</v>
      </c>
      <c r="AG37" s="151"/>
      <c r="AH37" s="152">
        <f t="shared" si="1"/>
        <v>556.46199999999999</v>
      </c>
      <c r="AI37" s="153"/>
      <c r="AJ37" s="153"/>
      <c r="AK37" s="153"/>
      <c r="AL37" s="154"/>
      <c r="AM37" s="155">
        <f t="shared" si="2"/>
        <v>-0.63973878145055663</v>
      </c>
      <c r="BA37"/>
      <c r="BC37" s="167"/>
    </row>
    <row r="38" spans="1:55" ht="14.4" hidden="1" outlineLevel="1" thickBot="1">
      <c r="A38" s="144"/>
      <c r="B38" s="156"/>
      <c r="C38" s="157"/>
      <c r="D38" s="136" t="s">
        <v>121</v>
      </c>
      <c r="E38" s="158">
        <f>E37-1</f>
        <v>2022</v>
      </c>
      <c r="F38" s="159">
        <v>73.048000000000002</v>
      </c>
      <c r="G38" s="160">
        <v>0</v>
      </c>
      <c r="H38" s="160">
        <v>0</v>
      </c>
      <c r="I38" s="160">
        <v>10.011000000000001</v>
      </c>
      <c r="J38" s="160">
        <v>0</v>
      </c>
      <c r="K38" s="160">
        <v>0</v>
      </c>
      <c r="L38" s="160">
        <v>477.10499999999996</v>
      </c>
      <c r="M38" s="160">
        <v>0.65400000000000003</v>
      </c>
      <c r="N38" s="160">
        <v>7.3589999999999991</v>
      </c>
      <c r="O38" s="160">
        <v>19.030999999999999</v>
      </c>
      <c r="P38" s="160">
        <v>0</v>
      </c>
      <c r="Q38" s="160">
        <v>45.284999999999997</v>
      </c>
      <c r="R38" s="160">
        <v>0</v>
      </c>
      <c r="S38" s="160">
        <v>22.119</v>
      </c>
      <c r="T38" s="160">
        <v>0</v>
      </c>
      <c r="U38" s="160">
        <v>0</v>
      </c>
      <c r="V38" s="160">
        <v>494.17900000000003</v>
      </c>
      <c r="W38" s="160">
        <v>0</v>
      </c>
      <c r="X38" s="160">
        <v>342.81099999999992</v>
      </c>
      <c r="Y38" s="160">
        <v>0</v>
      </c>
      <c r="Z38" s="160">
        <v>52.314999999999998</v>
      </c>
      <c r="AA38" s="160">
        <v>0.21</v>
      </c>
      <c r="AB38" s="160">
        <v>0</v>
      </c>
      <c r="AC38" s="160">
        <v>0.23999999999999996</v>
      </c>
      <c r="AD38" s="160">
        <v>0</v>
      </c>
      <c r="AE38" s="160">
        <v>0</v>
      </c>
      <c r="AF38" s="160">
        <v>0.24</v>
      </c>
      <c r="AG38" s="161"/>
      <c r="AH38" s="162">
        <f t="shared" si="1"/>
        <v>1544.607</v>
      </c>
      <c r="AI38" s="163"/>
      <c r="AJ38" s="163"/>
      <c r="AK38" s="163"/>
      <c r="AL38" s="164"/>
      <c r="AM38" s="165"/>
      <c r="BA38"/>
      <c r="BC38" s="167"/>
    </row>
    <row r="39" spans="1:55" ht="14.4" hidden="1" outlineLevel="1" thickBot="1">
      <c r="A39" s="144"/>
      <c r="B39" s="145" t="s">
        <v>109</v>
      </c>
      <c r="C39" s="146" t="s">
        <v>110</v>
      </c>
      <c r="D39" s="178" t="s">
        <v>122</v>
      </c>
      <c r="E39" s="148">
        <f>$Q$5</f>
        <v>2023</v>
      </c>
      <c r="F39" s="149">
        <v>646.79899999999998</v>
      </c>
      <c r="G39" s="150">
        <v>1.32</v>
      </c>
      <c r="H39" s="150">
        <v>0</v>
      </c>
      <c r="I39" s="150">
        <v>733.47900000000004</v>
      </c>
      <c r="J39" s="150">
        <v>277.13399999999996</v>
      </c>
      <c r="K39" s="150">
        <v>0.20800000000000002</v>
      </c>
      <c r="L39" s="150">
        <v>7205.3730000000005</v>
      </c>
      <c r="M39" s="150">
        <v>35.287999999999997</v>
      </c>
      <c r="N39" s="150">
        <v>1850.683</v>
      </c>
      <c r="O39" s="150">
        <v>359.274</v>
      </c>
      <c r="P39" s="150">
        <v>5.2999999999999999E-2</v>
      </c>
      <c r="Q39" s="150">
        <v>1206.2649999999999</v>
      </c>
      <c r="R39" s="150">
        <v>0</v>
      </c>
      <c r="S39" s="150">
        <v>5.5289999999999999</v>
      </c>
      <c r="T39" s="150">
        <v>0</v>
      </c>
      <c r="U39" s="150">
        <v>0.28600000000000003</v>
      </c>
      <c r="V39" s="150">
        <v>179.78899999999999</v>
      </c>
      <c r="W39" s="150">
        <v>0</v>
      </c>
      <c r="X39" s="150">
        <v>2268.3230000000003</v>
      </c>
      <c r="Y39" s="150">
        <v>48.914000000000001</v>
      </c>
      <c r="Z39" s="150">
        <v>2849.1379999999995</v>
      </c>
      <c r="AA39" s="150">
        <v>35.988</v>
      </c>
      <c r="AB39" s="150">
        <v>8.4019999999999992</v>
      </c>
      <c r="AC39" s="150">
        <v>99.869</v>
      </c>
      <c r="AD39" s="150">
        <v>0</v>
      </c>
      <c r="AE39" s="150">
        <v>3.0430000000000001</v>
      </c>
      <c r="AF39" s="150">
        <v>5.0000000000000001E-3</v>
      </c>
      <c r="AG39" s="151"/>
      <c r="AH39" s="152">
        <f t="shared" si="1"/>
        <v>17815.162</v>
      </c>
      <c r="AI39" s="153"/>
      <c r="AJ39" s="153"/>
      <c r="AK39" s="153"/>
      <c r="AL39" s="154"/>
      <c r="AM39" s="155">
        <f t="shared" si="2"/>
        <v>-0.17057659928976132</v>
      </c>
      <c r="BA39"/>
      <c r="BC39" s="167"/>
    </row>
    <row r="40" spans="1:55" ht="14.4" hidden="1" outlineLevel="1" thickBot="1">
      <c r="A40" s="144"/>
      <c r="B40" s="156"/>
      <c r="C40" s="157"/>
      <c r="D40" s="136" t="s">
        <v>122</v>
      </c>
      <c r="E40" s="158">
        <f>E39-1</f>
        <v>2022</v>
      </c>
      <c r="F40" s="159">
        <v>560.22899999999993</v>
      </c>
      <c r="G40" s="160">
        <v>0</v>
      </c>
      <c r="H40" s="160">
        <v>0</v>
      </c>
      <c r="I40" s="160">
        <v>1103.4559999999999</v>
      </c>
      <c r="J40" s="160">
        <v>218.39700000000002</v>
      </c>
      <c r="K40" s="160">
        <v>0.91399999999999992</v>
      </c>
      <c r="L40" s="160">
        <v>9009.3510000000006</v>
      </c>
      <c r="M40" s="160">
        <v>50.224000000000004</v>
      </c>
      <c r="N40" s="160">
        <v>2274.752</v>
      </c>
      <c r="O40" s="160">
        <v>512.178</v>
      </c>
      <c r="P40" s="160">
        <v>10.394</v>
      </c>
      <c r="Q40" s="160">
        <v>389.52000000000004</v>
      </c>
      <c r="R40" s="160">
        <v>0</v>
      </c>
      <c r="S40" s="160">
        <v>77.087999999999994</v>
      </c>
      <c r="T40" s="160">
        <v>0</v>
      </c>
      <c r="U40" s="160">
        <v>0.14800000000000002</v>
      </c>
      <c r="V40" s="160">
        <v>410.875</v>
      </c>
      <c r="W40" s="160">
        <v>9.7000000000000003E-2</v>
      </c>
      <c r="X40" s="160">
        <v>3059.8470000000002</v>
      </c>
      <c r="Y40" s="160">
        <v>12.790000000000001</v>
      </c>
      <c r="Z40" s="160">
        <v>3420.6329999999998</v>
      </c>
      <c r="AA40" s="160">
        <v>245.27399999999997</v>
      </c>
      <c r="AB40" s="160">
        <v>0.32700000000000001</v>
      </c>
      <c r="AC40" s="160">
        <v>122.051</v>
      </c>
      <c r="AD40" s="160">
        <v>0</v>
      </c>
      <c r="AE40" s="160">
        <v>0</v>
      </c>
      <c r="AF40" s="160">
        <v>0.42699999999999999</v>
      </c>
      <c r="AG40" s="161"/>
      <c r="AH40" s="162">
        <f t="shared" si="1"/>
        <v>21478.972000000005</v>
      </c>
      <c r="AI40" s="163"/>
      <c r="AJ40" s="163"/>
      <c r="AK40" s="163"/>
      <c r="AL40" s="164"/>
      <c r="AM40" s="165"/>
      <c r="BA40"/>
      <c r="BC40" s="167"/>
    </row>
    <row r="41" spans="1:55" ht="14.4" hidden="1" outlineLevel="1" thickBot="1">
      <c r="A41" s="144"/>
      <c r="B41" s="145" t="s">
        <v>123</v>
      </c>
      <c r="C41" s="146" t="s">
        <v>124</v>
      </c>
      <c r="D41" s="178" t="s">
        <v>125</v>
      </c>
      <c r="E41" s="148">
        <f>$Q$5</f>
        <v>2023</v>
      </c>
      <c r="F41" s="149">
        <v>32.354999999999997</v>
      </c>
      <c r="G41" s="150">
        <v>0</v>
      </c>
      <c r="H41" s="150">
        <v>0</v>
      </c>
      <c r="I41" s="150">
        <v>148.63299999999998</v>
      </c>
      <c r="J41" s="150">
        <v>132.738</v>
      </c>
      <c r="K41" s="150">
        <v>0.18</v>
      </c>
      <c r="L41" s="150">
        <v>510.43100000000004</v>
      </c>
      <c r="M41" s="150">
        <v>0.65</v>
      </c>
      <c r="N41" s="150">
        <v>53.897999999999996</v>
      </c>
      <c r="O41" s="150">
        <v>124.10999999999999</v>
      </c>
      <c r="P41" s="150">
        <v>0</v>
      </c>
      <c r="Q41" s="150">
        <v>52.052999999999997</v>
      </c>
      <c r="R41" s="150">
        <v>0</v>
      </c>
      <c r="S41" s="150">
        <v>0</v>
      </c>
      <c r="T41" s="150">
        <v>0</v>
      </c>
      <c r="U41" s="150">
        <v>0</v>
      </c>
      <c r="V41" s="150">
        <v>20.986999999999998</v>
      </c>
      <c r="W41" s="150">
        <v>0</v>
      </c>
      <c r="X41" s="150">
        <v>292.75</v>
      </c>
      <c r="Y41" s="150">
        <v>0</v>
      </c>
      <c r="Z41" s="150">
        <v>118.875</v>
      </c>
      <c r="AA41" s="150">
        <v>5.5000000000000007E-2</v>
      </c>
      <c r="AB41" s="150">
        <v>0</v>
      </c>
      <c r="AC41" s="150">
        <v>0</v>
      </c>
      <c r="AD41" s="150">
        <v>0</v>
      </c>
      <c r="AE41" s="150">
        <v>4.0000000000000001E-3</v>
      </c>
      <c r="AF41" s="150">
        <v>42.397000000000006</v>
      </c>
      <c r="AG41" s="151"/>
      <c r="AH41" s="152">
        <f t="shared" si="1"/>
        <v>1530.116</v>
      </c>
      <c r="AI41" s="153"/>
      <c r="AJ41" s="153"/>
      <c r="AK41" s="153"/>
      <c r="AL41" s="154"/>
      <c r="AM41" s="155">
        <f t="shared" si="2"/>
        <v>0.24427089220470544</v>
      </c>
      <c r="BA41"/>
      <c r="BC41" s="167"/>
    </row>
    <row r="42" spans="1:55" ht="14.4" hidden="1" outlineLevel="1" thickBot="1">
      <c r="A42" s="144"/>
      <c r="B42" s="156"/>
      <c r="C42" s="157"/>
      <c r="D42" s="136" t="s">
        <v>125</v>
      </c>
      <c r="E42" s="158">
        <f>E41-1</f>
        <v>2022</v>
      </c>
      <c r="F42" s="159">
        <v>22.871000000000002</v>
      </c>
      <c r="G42" s="160">
        <v>0</v>
      </c>
      <c r="H42" s="160">
        <v>0</v>
      </c>
      <c r="I42" s="160">
        <v>179.18800000000002</v>
      </c>
      <c r="J42" s="160">
        <v>200.60499999999999</v>
      </c>
      <c r="K42" s="160">
        <v>0.51700000000000002</v>
      </c>
      <c r="L42" s="160">
        <v>314.14</v>
      </c>
      <c r="M42" s="160">
        <v>6.5579999999999998</v>
      </c>
      <c r="N42" s="160">
        <v>44.981000000000002</v>
      </c>
      <c r="O42" s="160">
        <v>86.117999999999995</v>
      </c>
      <c r="P42" s="160">
        <v>0</v>
      </c>
      <c r="Q42" s="160">
        <v>54.185000000000002</v>
      </c>
      <c r="R42" s="160">
        <v>0</v>
      </c>
      <c r="S42" s="160">
        <v>0</v>
      </c>
      <c r="T42" s="160">
        <v>0</v>
      </c>
      <c r="U42" s="160">
        <v>0</v>
      </c>
      <c r="V42" s="160">
        <v>0</v>
      </c>
      <c r="W42" s="160">
        <v>0</v>
      </c>
      <c r="X42" s="160">
        <v>155.88800000000001</v>
      </c>
      <c r="Y42" s="160">
        <v>2.4129999999999998</v>
      </c>
      <c r="Z42" s="160">
        <v>44.862000000000009</v>
      </c>
      <c r="AA42" s="160">
        <v>2.1000000000000001E-2</v>
      </c>
      <c r="AB42" s="160">
        <v>0</v>
      </c>
      <c r="AC42" s="160">
        <v>0</v>
      </c>
      <c r="AD42" s="160">
        <v>0</v>
      </c>
      <c r="AE42" s="160">
        <v>0</v>
      </c>
      <c r="AF42" s="160">
        <v>117.38200000000001</v>
      </c>
      <c r="AG42" s="161"/>
      <c r="AH42" s="162">
        <f t="shared" si="1"/>
        <v>1229.7289999999998</v>
      </c>
      <c r="AI42" s="163"/>
      <c r="AJ42" s="163"/>
      <c r="AK42" s="163"/>
      <c r="AL42" s="164"/>
      <c r="AM42" s="165"/>
      <c r="BA42"/>
      <c r="BC42" s="167"/>
    </row>
    <row r="43" spans="1:55" ht="14.4" hidden="1" outlineLevel="1" thickBot="1">
      <c r="A43" s="144"/>
      <c r="B43" s="145" t="s">
        <v>126</v>
      </c>
      <c r="C43" s="146" t="s">
        <v>127</v>
      </c>
      <c r="D43" s="178" t="s">
        <v>128</v>
      </c>
      <c r="E43" s="148">
        <f>$Q$5</f>
        <v>2023</v>
      </c>
      <c r="F43" s="149">
        <v>8.7349999999999994</v>
      </c>
      <c r="G43" s="150">
        <v>0</v>
      </c>
      <c r="H43" s="150">
        <v>0</v>
      </c>
      <c r="I43" s="150">
        <v>6.0080000000000009</v>
      </c>
      <c r="J43" s="150">
        <v>7.4159999999999995</v>
      </c>
      <c r="K43" s="150">
        <v>0.60699999999999998</v>
      </c>
      <c r="L43" s="150">
        <v>2888.4759999999997</v>
      </c>
      <c r="M43" s="150">
        <v>0</v>
      </c>
      <c r="N43" s="150">
        <v>45.779000000000003</v>
      </c>
      <c r="O43" s="150">
        <v>52.363000000000007</v>
      </c>
      <c r="P43" s="150">
        <v>0</v>
      </c>
      <c r="Q43" s="150">
        <v>8.6840000000000011</v>
      </c>
      <c r="R43" s="150">
        <v>0</v>
      </c>
      <c r="S43" s="150">
        <v>18.436</v>
      </c>
      <c r="T43" s="150">
        <v>0</v>
      </c>
      <c r="U43" s="150">
        <v>0</v>
      </c>
      <c r="V43" s="150">
        <v>0</v>
      </c>
      <c r="W43" s="150">
        <v>0</v>
      </c>
      <c r="X43" s="150">
        <v>94.311999999999998</v>
      </c>
      <c r="Y43" s="150">
        <v>21.836000000000002</v>
      </c>
      <c r="Z43" s="150">
        <v>251.90600000000001</v>
      </c>
      <c r="AA43" s="150">
        <v>35.601999999999997</v>
      </c>
      <c r="AB43" s="150">
        <v>0</v>
      </c>
      <c r="AC43" s="150">
        <v>15.593</v>
      </c>
      <c r="AD43" s="150">
        <v>0</v>
      </c>
      <c r="AE43" s="150">
        <v>0</v>
      </c>
      <c r="AF43" s="150">
        <v>0.21099999999999999</v>
      </c>
      <c r="AG43" s="151"/>
      <c r="AH43" s="152">
        <f t="shared" si="1"/>
        <v>3455.963999999999</v>
      </c>
      <c r="AI43" s="153"/>
      <c r="AJ43" s="153"/>
      <c r="AK43" s="153"/>
      <c r="AL43" s="154"/>
      <c r="AM43" s="155">
        <f t="shared" si="2"/>
        <v>-0.34957077058034314</v>
      </c>
      <c r="BA43"/>
      <c r="BC43" s="167"/>
    </row>
    <row r="44" spans="1:55" ht="14.4" hidden="1" outlineLevel="1" thickBot="1">
      <c r="A44" s="144"/>
      <c r="B44" s="156"/>
      <c r="C44" s="157"/>
      <c r="D44" s="136" t="s">
        <v>128</v>
      </c>
      <c r="E44" s="158">
        <f>E43-1</f>
        <v>2022</v>
      </c>
      <c r="F44" s="159">
        <v>0</v>
      </c>
      <c r="G44" s="160">
        <v>0</v>
      </c>
      <c r="H44" s="160">
        <v>0</v>
      </c>
      <c r="I44" s="160">
        <v>1.3299999999999998</v>
      </c>
      <c r="J44" s="160">
        <v>5.0490000000000004</v>
      </c>
      <c r="K44" s="160">
        <v>1.1100000000000001</v>
      </c>
      <c r="L44" s="160">
        <v>4056.683</v>
      </c>
      <c r="M44" s="160">
        <v>0</v>
      </c>
      <c r="N44" s="160">
        <v>204.59200000000001</v>
      </c>
      <c r="O44" s="160">
        <v>73.67</v>
      </c>
      <c r="P44" s="160">
        <v>0</v>
      </c>
      <c r="Q44" s="160">
        <v>5.01</v>
      </c>
      <c r="R44" s="160">
        <v>0</v>
      </c>
      <c r="S44" s="160">
        <v>46.896999999999991</v>
      </c>
      <c r="T44" s="160">
        <v>0</v>
      </c>
      <c r="U44" s="160">
        <v>0</v>
      </c>
      <c r="V44" s="160">
        <v>0.1</v>
      </c>
      <c r="W44" s="160">
        <v>0</v>
      </c>
      <c r="X44" s="160">
        <v>169.25300000000001</v>
      </c>
      <c r="Y44" s="160">
        <v>1E-3</v>
      </c>
      <c r="Z44" s="160">
        <v>691.61900000000014</v>
      </c>
      <c r="AA44" s="160">
        <v>34.641999999999996</v>
      </c>
      <c r="AB44" s="160">
        <v>0</v>
      </c>
      <c r="AC44" s="160">
        <v>23.320999999999998</v>
      </c>
      <c r="AD44" s="160">
        <v>0</v>
      </c>
      <c r="AE44" s="160">
        <v>0</v>
      </c>
      <c r="AF44" s="160">
        <v>8.2000000000000003E-2</v>
      </c>
      <c r="AG44" s="161"/>
      <c r="AH44" s="162">
        <f t="shared" si="1"/>
        <v>5313.3590000000004</v>
      </c>
      <c r="AI44" s="163"/>
      <c r="AJ44" s="163"/>
      <c r="AK44" s="163"/>
      <c r="AL44" s="164"/>
      <c r="AM44" s="165"/>
      <c r="BA44"/>
      <c r="BC44" s="167"/>
    </row>
    <row r="45" spans="1:55" ht="14.4" hidden="1" outlineLevel="1" thickBot="1">
      <c r="A45" s="144"/>
      <c r="B45" s="145" t="s">
        <v>129</v>
      </c>
      <c r="C45" s="146" t="s">
        <v>130</v>
      </c>
      <c r="D45" s="178" t="s">
        <v>131</v>
      </c>
      <c r="E45" s="148">
        <f>$Q$5</f>
        <v>2023</v>
      </c>
      <c r="F45" s="149">
        <v>2225.2889999999998</v>
      </c>
      <c r="G45" s="150">
        <v>9.1709999999999994</v>
      </c>
      <c r="H45" s="150">
        <v>0</v>
      </c>
      <c r="I45" s="150">
        <v>3030.05</v>
      </c>
      <c r="J45" s="150">
        <v>4747.857</v>
      </c>
      <c r="K45" s="150">
        <v>3.4409999999999998</v>
      </c>
      <c r="L45" s="150">
        <v>65289.932999999997</v>
      </c>
      <c r="M45" s="150">
        <v>62.61699999999999</v>
      </c>
      <c r="N45" s="150">
        <v>10220.272000000001</v>
      </c>
      <c r="O45" s="150">
        <v>1836.6950000000002</v>
      </c>
      <c r="P45" s="150">
        <v>1105.8330000000001</v>
      </c>
      <c r="Q45" s="150">
        <v>4039.4009999999998</v>
      </c>
      <c r="R45" s="150">
        <v>3.5999999999999997E-2</v>
      </c>
      <c r="S45" s="150">
        <v>132.79000000000002</v>
      </c>
      <c r="T45" s="150">
        <v>1981.336</v>
      </c>
      <c r="U45" s="150">
        <v>0.23200000000000001</v>
      </c>
      <c r="V45" s="150">
        <v>269.495</v>
      </c>
      <c r="W45" s="150">
        <v>0.39800000000000002</v>
      </c>
      <c r="X45" s="150">
        <v>12757.587000000001</v>
      </c>
      <c r="Y45" s="150">
        <v>2183.1370000000002</v>
      </c>
      <c r="Z45" s="150">
        <v>13727.539000000002</v>
      </c>
      <c r="AA45" s="150">
        <v>347.52499999999998</v>
      </c>
      <c r="AB45" s="150">
        <v>213.17700000000002</v>
      </c>
      <c r="AC45" s="150">
        <v>485.67599999999993</v>
      </c>
      <c r="AD45" s="150">
        <v>7.0000000000000001E-3</v>
      </c>
      <c r="AE45" s="150">
        <v>0</v>
      </c>
      <c r="AF45" s="150">
        <v>22.873000000000005</v>
      </c>
      <c r="AG45" s="151"/>
      <c r="AH45" s="152">
        <f t="shared" si="1"/>
        <v>124692.36699999998</v>
      </c>
      <c r="AI45" s="153"/>
      <c r="AJ45" s="153"/>
      <c r="AK45" s="153"/>
      <c r="AL45" s="154"/>
      <c r="AM45" s="155">
        <f t="shared" si="2"/>
        <v>-0.13613306859190766</v>
      </c>
      <c r="BA45"/>
      <c r="BC45" s="167"/>
    </row>
    <row r="46" spans="1:55" ht="14.4" hidden="1" outlineLevel="1" thickBot="1">
      <c r="A46" s="144"/>
      <c r="B46" s="179"/>
      <c r="C46" s="180"/>
      <c r="D46" s="181" t="s">
        <v>131</v>
      </c>
      <c r="E46" s="182">
        <f>E45-1</f>
        <v>2022</v>
      </c>
      <c r="F46" s="170">
        <v>2617.7350000000001</v>
      </c>
      <c r="G46" s="171">
        <v>23.374000000000002</v>
      </c>
      <c r="H46" s="171">
        <v>0</v>
      </c>
      <c r="I46" s="171">
        <v>3797.5479999999998</v>
      </c>
      <c r="J46" s="171">
        <v>7384.6769999999997</v>
      </c>
      <c r="K46" s="171">
        <v>7.9319999999999986</v>
      </c>
      <c r="L46" s="171">
        <v>67030.366999999984</v>
      </c>
      <c r="M46" s="171">
        <v>66.540999999999983</v>
      </c>
      <c r="N46" s="171">
        <v>13150.11</v>
      </c>
      <c r="O46" s="171">
        <v>2385.0520000000001</v>
      </c>
      <c r="P46" s="171">
        <v>869.07799999999997</v>
      </c>
      <c r="Q46" s="171">
        <v>5727.1290000000008</v>
      </c>
      <c r="R46" s="171">
        <v>3.5999999999999997E-2</v>
      </c>
      <c r="S46" s="171">
        <v>260.80899999999997</v>
      </c>
      <c r="T46" s="171">
        <v>951.11400000000003</v>
      </c>
      <c r="U46" s="171">
        <v>0.41399999999999998</v>
      </c>
      <c r="V46" s="171">
        <v>787.90300000000002</v>
      </c>
      <c r="W46" s="171">
        <v>0.52200000000000002</v>
      </c>
      <c r="X46" s="171">
        <v>19009.310999999998</v>
      </c>
      <c r="Y46" s="171">
        <v>1145.2339999999999</v>
      </c>
      <c r="Z46" s="171">
        <v>18069.547000000002</v>
      </c>
      <c r="AA46" s="171">
        <v>507.36899999999997</v>
      </c>
      <c r="AB46" s="171">
        <v>138.69499999999999</v>
      </c>
      <c r="AC46" s="171">
        <v>391.44</v>
      </c>
      <c r="AD46" s="171">
        <v>0</v>
      </c>
      <c r="AE46" s="171">
        <v>0</v>
      </c>
      <c r="AF46" s="171">
        <v>20.163</v>
      </c>
      <c r="AG46" s="172"/>
      <c r="AH46" s="183">
        <f t="shared" si="1"/>
        <v>144342.09999999998</v>
      </c>
      <c r="AI46" s="184"/>
      <c r="AJ46" s="184"/>
      <c r="AK46" s="184"/>
      <c r="AL46" s="185"/>
      <c r="AM46" s="186"/>
      <c r="BA46"/>
      <c r="BC46" s="167"/>
    </row>
    <row r="47" spans="1:55" s="95" customFormat="1" ht="13.8" collapsed="1">
      <c r="A47" s="187" t="s">
        <v>132</v>
      </c>
      <c r="B47" s="188" t="s">
        <v>133</v>
      </c>
      <c r="C47" s="188"/>
      <c r="D47" s="189" t="s">
        <v>132</v>
      </c>
      <c r="E47" s="190">
        <f>$Q$5</f>
        <v>2023</v>
      </c>
      <c r="F47" s="116">
        <v>11512.677999999998</v>
      </c>
      <c r="G47" s="117">
        <v>21.665000000000003</v>
      </c>
      <c r="H47" s="117">
        <v>3.7999999999999999E-2</v>
      </c>
      <c r="I47" s="117">
        <v>2645.5550000000012</v>
      </c>
      <c r="J47" s="117">
        <v>9777.8559999999998</v>
      </c>
      <c r="K47" s="117">
        <v>0.94800000000000029</v>
      </c>
      <c r="L47" s="117">
        <v>35967.114999999998</v>
      </c>
      <c r="M47" s="117">
        <v>172.40600000000001</v>
      </c>
      <c r="N47" s="117">
        <v>10319.495999999999</v>
      </c>
      <c r="O47" s="117">
        <v>14408.307000000001</v>
      </c>
      <c r="P47" s="117">
        <v>363.24599999999998</v>
      </c>
      <c r="Q47" s="117">
        <v>13380.475000000004</v>
      </c>
      <c r="R47" s="117">
        <v>277.06</v>
      </c>
      <c r="S47" s="117">
        <v>0</v>
      </c>
      <c r="T47" s="117">
        <v>1681.1869999999997</v>
      </c>
      <c r="U47" s="117">
        <v>0.13600000000000001</v>
      </c>
      <c r="V47" s="117">
        <v>202.09400000000002</v>
      </c>
      <c r="W47" s="117">
        <v>0</v>
      </c>
      <c r="X47" s="117">
        <v>17905.673999999995</v>
      </c>
      <c r="Y47" s="117">
        <v>910.4910000000001</v>
      </c>
      <c r="Z47" s="117">
        <v>23374.712000000003</v>
      </c>
      <c r="AA47" s="117">
        <v>273.935</v>
      </c>
      <c r="AB47" s="117">
        <v>256.221</v>
      </c>
      <c r="AC47" s="117">
        <v>2022.0229999999992</v>
      </c>
      <c r="AD47" s="117">
        <v>0</v>
      </c>
      <c r="AE47" s="117">
        <v>107.63</v>
      </c>
      <c r="AF47" s="117">
        <v>3295.2450000000013</v>
      </c>
      <c r="AG47" s="118"/>
      <c r="AH47" s="128">
        <f t="shared" si="1"/>
        <v>148876.19299999997</v>
      </c>
      <c r="AI47" s="129"/>
      <c r="AJ47" s="129"/>
      <c r="AK47" s="129"/>
      <c r="AL47" s="130"/>
      <c r="AM47" s="131">
        <f t="shared" si="2"/>
        <v>-1.1304719321039602E-2</v>
      </c>
      <c r="BB47" s="99"/>
      <c r="BC47" s="99"/>
    </row>
    <row r="48" spans="1:55" s="95" customFormat="1" ht="14.4" thickBot="1">
      <c r="A48" s="191"/>
      <c r="B48" s="192"/>
      <c r="C48" s="192"/>
      <c r="D48" s="102" t="s">
        <v>132</v>
      </c>
      <c r="E48" s="103">
        <f>E47-1</f>
        <v>2022</v>
      </c>
      <c r="F48" s="104">
        <v>11796.007000000001</v>
      </c>
      <c r="G48" s="105">
        <v>18.39</v>
      </c>
      <c r="H48" s="105">
        <v>0.89400000000000002</v>
      </c>
      <c r="I48" s="105">
        <v>2550.0500000000006</v>
      </c>
      <c r="J48" s="105">
        <v>11616.31</v>
      </c>
      <c r="K48" s="105">
        <v>1.5249999999999999</v>
      </c>
      <c r="L48" s="105">
        <v>35940.408999999985</v>
      </c>
      <c r="M48" s="105">
        <v>392.536</v>
      </c>
      <c r="N48" s="105">
        <v>10188.125999999998</v>
      </c>
      <c r="O48" s="105">
        <v>16807.757000000005</v>
      </c>
      <c r="P48" s="105">
        <v>679.69199999999989</v>
      </c>
      <c r="Q48" s="105">
        <v>13294.811999999996</v>
      </c>
      <c r="R48" s="105">
        <v>248.82599999999999</v>
      </c>
      <c r="S48" s="105">
        <v>24.792999999999999</v>
      </c>
      <c r="T48" s="105">
        <v>1300.5320000000004</v>
      </c>
      <c r="U48" s="105">
        <v>6.3E-2</v>
      </c>
      <c r="V48" s="105">
        <v>283.46399999999994</v>
      </c>
      <c r="W48" s="105">
        <v>0</v>
      </c>
      <c r="X48" s="105">
        <v>17291.61</v>
      </c>
      <c r="Y48" s="105">
        <v>1319.2539999999997</v>
      </c>
      <c r="Z48" s="105">
        <v>20367.39499999999</v>
      </c>
      <c r="AA48" s="105">
        <v>292.49199999999996</v>
      </c>
      <c r="AB48" s="105">
        <v>283.47800000000001</v>
      </c>
      <c r="AC48" s="105">
        <v>1737.2889999999993</v>
      </c>
      <c r="AD48" s="105">
        <v>0</v>
      </c>
      <c r="AE48" s="105">
        <v>42.763000000000005</v>
      </c>
      <c r="AF48" s="105">
        <v>4099.973</v>
      </c>
      <c r="AG48" s="106"/>
      <c r="AH48" s="107">
        <f t="shared" si="1"/>
        <v>150578.43999999997</v>
      </c>
      <c r="AI48" s="108"/>
      <c r="AJ48" s="108"/>
      <c r="AK48" s="108"/>
      <c r="AL48" s="109"/>
      <c r="AM48" s="110"/>
      <c r="BB48" s="99"/>
      <c r="BC48" s="99"/>
    </row>
    <row r="49" spans="1:55" s="95" customFormat="1" ht="13.8">
      <c r="A49" s="173" t="s">
        <v>134</v>
      </c>
      <c r="B49" s="123" t="s">
        <v>135</v>
      </c>
      <c r="C49" s="123"/>
      <c r="D49" s="124"/>
      <c r="E49" s="174">
        <f>$Q$5</f>
        <v>2023</v>
      </c>
      <c r="F49" s="116">
        <f t="shared" ref="F49:AF50" si="6">F51+F53</f>
        <v>25.321999999999999</v>
      </c>
      <c r="G49" s="117">
        <f t="shared" si="6"/>
        <v>4.7789999999999999</v>
      </c>
      <c r="H49" s="117">
        <f t="shared" si="6"/>
        <v>10.02</v>
      </c>
      <c r="I49" s="117">
        <f t="shared" si="6"/>
        <v>88.121000000000009</v>
      </c>
      <c r="J49" s="117">
        <f t="shared" si="6"/>
        <v>23.422000000000004</v>
      </c>
      <c r="K49" s="117">
        <f t="shared" si="6"/>
        <v>1.7999999999999999E-2</v>
      </c>
      <c r="L49" s="117">
        <f t="shared" si="6"/>
        <v>43.268000000000001</v>
      </c>
      <c r="M49" s="117">
        <f t="shared" si="6"/>
        <v>0.89799999999999991</v>
      </c>
      <c r="N49" s="117">
        <f t="shared" si="6"/>
        <v>271.78899999999999</v>
      </c>
      <c r="O49" s="117">
        <f t="shared" si="6"/>
        <v>196.11099999999999</v>
      </c>
      <c r="P49" s="117">
        <f t="shared" si="6"/>
        <v>2.5709999999999997</v>
      </c>
      <c r="Q49" s="117">
        <f t="shared" si="6"/>
        <v>904.47400000000016</v>
      </c>
      <c r="R49" s="117">
        <f t="shared" si="6"/>
        <v>0</v>
      </c>
      <c r="S49" s="117">
        <f t="shared" si="6"/>
        <v>0.17800000000000002</v>
      </c>
      <c r="T49" s="117">
        <f t="shared" si="6"/>
        <v>4.1690000000000005</v>
      </c>
      <c r="U49" s="117">
        <f t="shared" si="6"/>
        <v>1E-3</v>
      </c>
      <c r="V49" s="117">
        <f t="shared" si="6"/>
        <v>0.01</v>
      </c>
      <c r="W49" s="117">
        <f t="shared" si="6"/>
        <v>0.68700000000000006</v>
      </c>
      <c r="X49" s="117">
        <f t="shared" si="6"/>
        <v>246.68699999999998</v>
      </c>
      <c r="Y49" s="117">
        <f t="shared" si="6"/>
        <v>7.7719999999999994</v>
      </c>
      <c r="Z49" s="117">
        <f t="shared" si="6"/>
        <v>357.88300000000004</v>
      </c>
      <c r="AA49" s="117">
        <f t="shared" si="6"/>
        <v>2.6310000000000002</v>
      </c>
      <c r="AB49" s="117">
        <f t="shared" si="6"/>
        <v>0</v>
      </c>
      <c r="AC49" s="117">
        <f t="shared" si="6"/>
        <v>1.7709999999999999</v>
      </c>
      <c r="AD49" s="117">
        <f t="shared" si="6"/>
        <v>0</v>
      </c>
      <c r="AE49" s="117">
        <f t="shared" si="6"/>
        <v>4.9000000000000002E-2</v>
      </c>
      <c r="AF49" s="117">
        <f t="shared" si="6"/>
        <v>1.28</v>
      </c>
      <c r="AG49" s="118"/>
      <c r="AH49" s="128">
        <f t="shared" si="1"/>
        <v>2193.9110000000005</v>
      </c>
      <c r="AI49" s="129"/>
      <c r="AJ49" s="129"/>
      <c r="AK49" s="129"/>
      <c r="AL49" s="130"/>
      <c r="AM49" s="131">
        <f t="shared" si="2"/>
        <v>-1.3773565991519132E-2</v>
      </c>
      <c r="BB49" s="99"/>
      <c r="BC49" s="99"/>
    </row>
    <row r="50" spans="1:55" s="95" customFormat="1" ht="14.4" thickBot="1">
      <c r="A50" s="175"/>
      <c r="B50" s="135"/>
      <c r="C50" s="135"/>
      <c r="D50" s="136"/>
      <c r="E50" s="176">
        <f>E49-1</f>
        <v>2022</v>
      </c>
      <c r="F50" s="137">
        <f t="shared" si="6"/>
        <v>13.625</v>
      </c>
      <c r="G50" s="138">
        <f t="shared" si="6"/>
        <v>7.7809999999999997</v>
      </c>
      <c r="H50" s="138">
        <f t="shared" si="6"/>
        <v>9.2919999999999998</v>
      </c>
      <c r="I50" s="138">
        <f t="shared" si="6"/>
        <v>54.195</v>
      </c>
      <c r="J50" s="138">
        <f t="shared" si="6"/>
        <v>24.833999999999996</v>
      </c>
      <c r="K50" s="138">
        <f t="shared" si="6"/>
        <v>7.8E-2</v>
      </c>
      <c r="L50" s="138">
        <f t="shared" si="6"/>
        <v>5.5730000000000004</v>
      </c>
      <c r="M50" s="138">
        <f t="shared" si="6"/>
        <v>0.66200000000000014</v>
      </c>
      <c r="N50" s="138">
        <f t="shared" si="6"/>
        <v>423.05899999999997</v>
      </c>
      <c r="O50" s="138">
        <f t="shared" si="6"/>
        <v>102.68599999999999</v>
      </c>
      <c r="P50" s="138">
        <f t="shared" si="6"/>
        <v>3.7999999999999999E-2</v>
      </c>
      <c r="Q50" s="138">
        <f t="shared" si="6"/>
        <v>1031.6680000000001</v>
      </c>
      <c r="R50" s="138">
        <f t="shared" si="6"/>
        <v>0</v>
      </c>
      <c r="S50" s="138">
        <f t="shared" si="6"/>
        <v>0.41300000000000003</v>
      </c>
      <c r="T50" s="138">
        <f t="shared" si="6"/>
        <v>3.5649999999999999</v>
      </c>
      <c r="U50" s="138">
        <f t="shared" si="6"/>
        <v>2E-3</v>
      </c>
      <c r="V50" s="138">
        <f t="shared" si="6"/>
        <v>51.358999999999995</v>
      </c>
      <c r="W50" s="138">
        <f t="shared" si="6"/>
        <v>0.54600000000000004</v>
      </c>
      <c r="X50" s="138">
        <f t="shared" si="6"/>
        <v>159.97200000000001</v>
      </c>
      <c r="Y50" s="138">
        <f t="shared" si="6"/>
        <v>5.6899999999999995</v>
      </c>
      <c r="Z50" s="138">
        <f t="shared" si="6"/>
        <v>321.52000000000004</v>
      </c>
      <c r="AA50" s="138">
        <f t="shared" si="6"/>
        <v>4.2520000000000007</v>
      </c>
      <c r="AB50" s="138">
        <f t="shared" si="6"/>
        <v>1E-3</v>
      </c>
      <c r="AC50" s="138">
        <f t="shared" si="6"/>
        <v>3.5969999999999995</v>
      </c>
      <c r="AD50" s="138">
        <f t="shared" si="6"/>
        <v>0</v>
      </c>
      <c r="AE50" s="138">
        <f t="shared" si="6"/>
        <v>0.02</v>
      </c>
      <c r="AF50" s="138">
        <f t="shared" si="6"/>
        <v>0.123</v>
      </c>
      <c r="AG50" s="139"/>
      <c r="AH50" s="140">
        <f t="shared" si="1"/>
        <v>2224.5510000000004</v>
      </c>
      <c r="AI50" s="141"/>
      <c r="AJ50" s="141"/>
      <c r="AK50" s="141"/>
      <c r="AL50" s="142"/>
      <c r="AM50" s="143"/>
      <c r="BB50" s="99"/>
      <c r="BC50" s="99"/>
    </row>
    <row r="51" spans="1:55" ht="14.4" hidden="1" outlineLevel="1" thickBot="1">
      <c r="A51" s="144"/>
      <c r="B51" s="145" t="s">
        <v>118</v>
      </c>
      <c r="C51" s="146" t="s">
        <v>136</v>
      </c>
      <c r="D51" s="147" t="s">
        <v>137</v>
      </c>
      <c r="E51" s="148">
        <f>$Q$5</f>
        <v>2023</v>
      </c>
      <c r="F51" s="149">
        <v>0</v>
      </c>
      <c r="G51" s="150">
        <v>0</v>
      </c>
      <c r="H51" s="150">
        <v>0</v>
      </c>
      <c r="I51" s="150">
        <v>24.742000000000001</v>
      </c>
      <c r="J51" s="150">
        <v>0.70199999999999996</v>
      </c>
      <c r="K51" s="150">
        <v>0</v>
      </c>
      <c r="L51" s="150">
        <v>33.015000000000001</v>
      </c>
      <c r="M51" s="150">
        <v>0</v>
      </c>
      <c r="N51" s="150">
        <v>18.010999999999999</v>
      </c>
      <c r="O51" s="150">
        <v>78.972999999999999</v>
      </c>
      <c r="P51" s="150">
        <v>0</v>
      </c>
      <c r="Q51" s="150">
        <v>0.19600000000000001</v>
      </c>
      <c r="R51" s="150">
        <v>0</v>
      </c>
      <c r="S51" s="150">
        <v>0</v>
      </c>
      <c r="T51" s="150">
        <v>0</v>
      </c>
      <c r="U51" s="150">
        <v>0</v>
      </c>
      <c r="V51" s="150">
        <v>0</v>
      </c>
      <c r="W51" s="150">
        <v>0.68700000000000006</v>
      </c>
      <c r="X51" s="150">
        <v>0.91100000000000003</v>
      </c>
      <c r="Y51" s="150">
        <v>0</v>
      </c>
      <c r="Z51" s="150">
        <v>6.3309999999999995</v>
      </c>
      <c r="AA51" s="150">
        <v>1.1539999999999999</v>
      </c>
      <c r="AB51" s="150">
        <v>0</v>
      </c>
      <c r="AC51" s="150">
        <v>4.9000000000000002E-2</v>
      </c>
      <c r="AD51" s="150">
        <v>0</v>
      </c>
      <c r="AE51" s="150">
        <v>0</v>
      </c>
      <c r="AF51" s="150">
        <v>8.0000000000000002E-3</v>
      </c>
      <c r="AG51" s="151"/>
      <c r="AH51" s="152">
        <f t="shared" si="1"/>
        <v>164.779</v>
      </c>
      <c r="AI51" s="153"/>
      <c r="AJ51" s="153"/>
      <c r="AK51" s="153"/>
      <c r="AL51" s="154"/>
      <c r="AM51" s="155" t="str">
        <f t="shared" si="2"/>
        <v>++</v>
      </c>
      <c r="BA51"/>
      <c r="BC51" s="167"/>
    </row>
    <row r="52" spans="1:55" ht="14.4" hidden="1" outlineLevel="1" thickBot="1">
      <c r="A52" s="144"/>
      <c r="B52" s="156"/>
      <c r="C52" s="157"/>
      <c r="D52" s="136" t="s">
        <v>137</v>
      </c>
      <c r="E52" s="158">
        <f>E51-1</f>
        <v>2022</v>
      </c>
      <c r="F52" s="159">
        <v>0</v>
      </c>
      <c r="G52" s="160">
        <v>0</v>
      </c>
      <c r="H52" s="160">
        <v>0</v>
      </c>
      <c r="I52" s="160">
        <v>1.6440000000000001</v>
      </c>
      <c r="J52" s="160">
        <v>12.324</v>
      </c>
      <c r="K52" s="160">
        <v>0</v>
      </c>
      <c r="L52" s="160">
        <v>6.0000000000000001E-3</v>
      </c>
      <c r="M52" s="160">
        <v>0</v>
      </c>
      <c r="N52" s="160">
        <v>0.67899999999999994</v>
      </c>
      <c r="O52" s="160">
        <v>41.705999999999996</v>
      </c>
      <c r="P52" s="160">
        <v>0</v>
      </c>
      <c r="Q52" s="160">
        <v>17.058</v>
      </c>
      <c r="R52" s="160">
        <v>0</v>
      </c>
      <c r="S52" s="160">
        <v>0</v>
      </c>
      <c r="T52" s="160">
        <v>0</v>
      </c>
      <c r="U52" s="160">
        <v>0</v>
      </c>
      <c r="V52" s="160">
        <v>0</v>
      </c>
      <c r="W52" s="160">
        <v>6.4000000000000001E-2</v>
      </c>
      <c r="X52" s="160">
        <v>2.3050000000000002</v>
      </c>
      <c r="Y52" s="160">
        <v>0</v>
      </c>
      <c r="Z52" s="160">
        <v>1.2E-2</v>
      </c>
      <c r="AA52" s="160">
        <v>1.2310000000000001</v>
      </c>
      <c r="AB52" s="160">
        <v>0</v>
      </c>
      <c r="AC52" s="160">
        <v>0.63500000000000001</v>
      </c>
      <c r="AD52" s="160">
        <v>0</v>
      </c>
      <c r="AE52" s="160">
        <v>0</v>
      </c>
      <c r="AF52" s="160">
        <v>0</v>
      </c>
      <c r="AG52" s="161"/>
      <c r="AH52" s="162">
        <f t="shared" si="1"/>
        <v>77.664000000000001</v>
      </c>
      <c r="AI52" s="163"/>
      <c r="AJ52" s="163"/>
      <c r="AK52" s="163"/>
      <c r="AL52" s="164"/>
      <c r="AM52" s="165"/>
      <c r="BA52"/>
      <c r="BC52" s="167"/>
    </row>
    <row r="53" spans="1:55" ht="14.4" hidden="1" outlineLevel="1" thickBot="1">
      <c r="A53" s="144"/>
      <c r="B53" s="145" t="s">
        <v>109</v>
      </c>
      <c r="C53" s="146" t="s">
        <v>138</v>
      </c>
      <c r="D53" s="147" t="s">
        <v>139</v>
      </c>
      <c r="E53" s="148">
        <f>$Q$5</f>
        <v>2023</v>
      </c>
      <c r="F53" s="149">
        <v>25.321999999999999</v>
      </c>
      <c r="G53" s="150">
        <v>4.7789999999999999</v>
      </c>
      <c r="H53" s="150">
        <v>10.02</v>
      </c>
      <c r="I53" s="150">
        <v>63.379000000000005</v>
      </c>
      <c r="J53" s="150">
        <v>22.720000000000002</v>
      </c>
      <c r="K53" s="150">
        <v>1.7999999999999999E-2</v>
      </c>
      <c r="L53" s="150">
        <v>10.253</v>
      </c>
      <c r="M53" s="150">
        <v>0.89799999999999991</v>
      </c>
      <c r="N53" s="150">
        <v>253.77799999999999</v>
      </c>
      <c r="O53" s="150">
        <v>117.13800000000001</v>
      </c>
      <c r="P53" s="150">
        <v>2.5709999999999997</v>
      </c>
      <c r="Q53" s="150">
        <v>904.27800000000013</v>
      </c>
      <c r="R53" s="150">
        <v>0</v>
      </c>
      <c r="S53" s="150">
        <v>0.17800000000000002</v>
      </c>
      <c r="T53" s="150">
        <v>4.1690000000000005</v>
      </c>
      <c r="U53" s="150">
        <v>1E-3</v>
      </c>
      <c r="V53" s="150">
        <v>0.01</v>
      </c>
      <c r="W53" s="150">
        <v>0</v>
      </c>
      <c r="X53" s="150">
        <v>245.77599999999998</v>
      </c>
      <c r="Y53" s="150">
        <v>7.7719999999999994</v>
      </c>
      <c r="Z53" s="150">
        <v>351.55200000000002</v>
      </c>
      <c r="AA53" s="150">
        <v>1.4770000000000001</v>
      </c>
      <c r="AB53" s="150">
        <v>0</v>
      </c>
      <c r="AC53" s="150">
        <v>1.722</v>
      </c>
      <c r="AD53" s="150">
        <v>0</v>
      </c>
      <c r="AE53" s="150">
        <v>4.9000000000000002E-2</v>
      </c>
      <c r="AF53" s="150">
        <v>1.272</v>
      </c>
      <c r="AG53" s="151"/>
      <c r="AH53" s="152">
        <f t="shared" si="1"/>
        <v>2029.1320000000001</v>
      </c>
      <c r="AI53" s="153"/>
      <c r="AJ53" s="153"/>
      <c r="AK53" s="153"/>
      <c r="AL53" s="154"/>
      <c r="AM53" s="155">
        <f t="shared" si="2"/>
        <v>-5.4849183957982217E-2</v>
      </c>
      <c r="BA53"/>
      <c r="BC53" s="167"/>
    </row>
    <row r="54" spans="1:55" ht="14.4" hidden="1" outlineLevel="1" thickBot="1">
      <c r="A54" s="144"/>
      <c r="B54" s="179"/>
      <c r="C54" s="180"/>
      <c r="D54" s="136" t="s">
        <v>139</v>
      </c>
      <c r="E54" s="182">
        <f>E53-1</f>
        <v>2022</v>
      </c>
      <c r="F54" s="170">
        <v>13.625</v>
      </c>
      <c r="G54" s="171">
        <v>7.7809999999999997</v>
      </c>
      <c r="H54" s="171">
        <v>9.2919999999999998</v>
      </c>
      <c r="I54" s="171">
        <v>52.551000000000002</v>
      </c>
      <c r="J54" s="171">
        <v>12.509999999999998</v>
      </c>
      <c r="K54" s="171">
        <v>7.8E-2</v>
      </c>
      <c r="L54" s="171">
        <v>5.5670000000000002</v>
      </c>
      <c r="M54" s="171">
        <v>0.66200000000000014</v>
      </c>
      <c r="N54" s="171">
        <v>422.38</v>
      </c>
      <c r="O54" s="171">
        <v>60.98</v>
      </c>
      <c r="P54" s="171">
        <v>3.7999999999999999E-2</v>
      </c>
      <c r="Q54" s="171">
        <v>1014.61</v>
      </c>
      <c r="R54" s="171">
        <v>0</v>
      </c>
      <c r="S54" s="171">
        <v>0.41300000000000003</v>
      </c>
      <c r="T54" s="171">
        <v>3.5649999999999999</v>
      </c>
      <c r="U54" s="171">
        <v>2E-3</v>
      </c>
      <c r="V54" s="171">
        <v>51.358999999999995</v>
      </c>
      <c r="W54" s="171">
        <v>0.48199999999999998</v>
      </c>
      <c r="X54" s="171">
        <v>157.667</v>
      </c>
      <c r="Y54" s="171">
        <v>5.6899999999999995</v>
      </c>
      <c r="Z54" s="171">
        <v>321.50800000000004</v>
      </c>
      <c r="AA54" s="171">
        <v>3.0210000000000004</v>
      </c>
      <c r="AB54" s="171">
        <v>1E-3</v>
      </c>
      <c r="AC54" s="171">
        <v>2.9619999999999997</v>
      </c>
      <c r="AD54" s="171">
        <v>0</v>
      </c>
      <c r="AE54" s="171">
        <v>0.02</v>
      </c>
      <c r="AF54" s="171">
        <v>0.123</v>
      </c>
      <c r="AG54" s="172"/>
      <c r="AH54" s="193">
        <f t="shared" si="1"/>
        <v>2146.8870000000006</v>
      </c>
      <c r="AI54" s="194"/>
      <c r="AJ54" s="184"/>
      <c r="AK54" s="184"/>
      <c r="AL54" s="185"/>
      <c r="AM54" s="186"/>
      <c r="BA54"/>
      <c r="BC54" s="167"/>
    </row>
    <row r="55" spans="1:55" s="95" customFormat="1" ht="13.8" collapsed="1">
      <c r="A55" s="187" t="s">
        <v>134</v>
      </c>
      <c r="B55" s="188" t="s">
        <v>140</v>
      </c>
      <c r="C55" s="188"/>
      <c r="D55" s="124"/>
      <c r="E55" s="174">
        <f>$Q$5</f>
        <v>2023</v>
      </c>
      <c r="F55" s="116">
        <f t="shared" ref="F55:AF56" si="7">F57+F59+F61</f>
        <v>1E-3</v>
      </c>
      <c r="G55" s="117">
        <f t="shared" si="7"/>
        <v>0.14499999999999999</v>
      </c>
      <c r="H55" s="117">
        <f t="shared" si="7"/>
        <v>9.6000000000000002E-2</v>
      </c>
      <c r="I55" s="117">
        <f t="shared" si="7"/>
        <v>367.89600000000002</v>
      </c>
      <c r="J55" s="117">
        <f t="shared" si="7"/>
        <v>30.367000000000001</v>
      </c>
      <c r="K55" s="117">
        <f t="shared" si="7"/>
        <v>0</v>
      </c>
      <c r="L55" s="117">
        <f t="shared" si="7"/>
        <v>12.828999999999999</v>
      </c>
      <c r="M55" s="117">
        <f t="shared" si="7"/>
        <v>0</v>
      </c>
      <c r="N55" s="117">
        <f t="shared" si="7"/>
        <v>83.599000000000004</v>
      </c>
      <c r="O55" s="117">
        <f t="shared" si="7"/>
        <v>10374.49</v>
      </c>
      <c r="P55" s="117">
        <f t="shared" si="7"/>
        <v>8.7199999999999989</v>
      </c>
      <c r="Q55" s="117">
        <f t="shared" si="7"/>
        <v>55.415999999999997</v>
      </c>
      <c r="R55" s="117">
        <f t="shared" si="7"/>
        <v>0</v>
      </c>
      <c r="S55" s="117">
        <f t="shared" si="7"/>
        <v>0</v>
      </c>
      <c r="T55" s="117">
        <f t="shared" si="7"/>
        <v>0</v>
      </c>
      <c r="U55" s="117">
        <f t="shared" si="7"/>
        <v>3.0000000000000001E-3</v>
      </c>
      <c r="V55" s="117">
        <f t="shared" si="7"/>
        <v>0</v>
      </c>
      <c r="W55" s="117">
        <f t="shared" si="7"/>
        <v>0</v>
      </c>
      <c r="X55" s="117">
        <f t="shared" si="7"/>
        <v>1816.4820000000004</v>
      </c>
      <c r="Y55" s="117">
        <f t="shared" si="7"/>
        <v>2.8000000000000001E-2</v>
      </c>
      <c r="Z55" s="117">
        <f t="shared" si="7"/>
        <v>27.938000000000002</v>
      </c>
      <c r="AA55" s="117">
        <f t="shared" si="7"/>
        <v>57.906999999999996</v>
      </c>
      <c r="AB55" s="117">
        <f t="shared" si="7"/>
        <v>239.51</v>
      </c>
      <c r="AC55" s="117">
        <f t="shared" si="7"/>
        <v>0</v>
      </c>
      <c r="AD55" s="117">
        <f t="shared" si="7"/>
        <v>0</v>
      </c>
      <c r="AE55" s="117">
        <f t="shared" si="7"/>
        <v>6.0000000000000001E-3</v>
      </c>
      <c r="AF55" s="117">
        <f t="shared" si="7"/>
        <v>0</v>
      </c>
      <c r="AG55" s="118"/>
      <c r="AH55" s="119">
        <f t="shared" si="1"/>
        <v>13075.432999999999</v>
      </c>
      <c r="AI55" s="120"/>
      <c r="AJ55" s="129"/>
      <c r="AK55" s="129"/>
      <c r="AL55" s="130"/>
      <c r="AM55" s="131">
        <f t="shared" si="2"/>
        <v>3.8984341614048734E-2</v>
      </c>
      <c r="BB55" s="99"/>
      <c r="BC55" s="99"/>
    </row>
    <row r="56" spans="1:55" s="95" customFormat="1" ht="14.4" thickBot="1">
      <c r="A56" s="175"/>
      <c r="B56" s="135"/>
      <c r="C56" s="135"/>
      <c r="D56" s="136"/>
      <c r="E56" s="176">
        <f>E55-1</f>
        <v>2022</v>
      </c>
      <c r="F56" s="137">
        <f t="shared" si="7"/>
        <v>4.2999999999999997E-2</v>
      </c>
      <c r="G56" s="138">
        <f t="shared" si="7"/>
        <v>0</v>
      </c>
      <c r="H56" s="138">
        <f t="shared" si="7"/>
        <v>3.9E-2</v>
      </c>
      <c r="I56" s="138">
        <f t="shared" si="7"/>
        <v>657.97</v>
      </c>
      <c r="J56" s="138">
        <f t="shared" si="7"/>
        <v>0</v>
      </c>
      <c r="K56" s="138">
        <f t="shared" si="7"/>
        <v>0</v>
      </c>
      <c r="L56" s="138">
        <f t="shared" si="7"/>
        <v>0.46099999999999997</v>
      </c>
      <c r="M56" s="138">
        <f t="shared" si="7"/>
        <v>0</v>
      </c>
      <c r="N56" s="138">
        <f t="shared" si="7"/>
        <v>63.186999999999998</v>
      </c>
      <c r="O56" s="138">
        <f t="shared" si="7"/>
        <v>9547.0229999999992</v>
      </c>
      <c r="P56" s="138">
        <f t="shared" si="7"/>
        <v>11.940000000000001</v>
      </c>
      <c r="Q56" s="138">
        <f t="shared" si="7"/>
        <v>78.75</v>
      </c>
      <c r="R56" s="138">
        <f t="shared" si="7"/>
        <v>0</v>
      </c>
      <c r="S56" s="138">
        <f t="shared" si="7"/>
        <v>0</v>
      </c>
      <c r="T56" s="138">
        <f t="shared" si="7"/>
        <v>0</v>
      </c>
      <c r="U56" s="138">
        <f t="shared" si="7"/>
        <v>0</v>
      </c>
      <c r="V56" s="138">
        <f t="shared" si="7"/>
        <v>9.6000000000000002E-2</v>
      </c>
      <c r="W56" s="138">
        <f t="shared" si="7"/>
        <v>0</v>
      </c>
      <c r="X56" s="138">
        <f t="shared" si="7"/>
        <v>1843.1189999999997</v>
      </c>
      <c r="Y56" s="138">
        <f t="shared" si="7"/>
        <v>0.35000000000000003</v>
      </c>
      <c r="Z56" s="138">
        <f t="shared" si="7"/>
        <v>157.02599999999998</v>
      </c>
      <c r="AA56" s="138">
        <f t="shared" si="7"/>
        <v>1.4E-2</v>
      </c>
      <c r="AB56" s="138">
        <f t="shared" si="7"/>
        <v>223.99499999999998</v>
      </c>
      <c r="AC56" s="138">
        <f t="shared" si="7"/>
        <v>0</v>
      </c>
      <c r="AD56" s="138">
        <f t="shared" si="7"/>
        <v>0</v>
      </c>
      <c r="AE56" s="138">
        <f t="shared" si="7"/>
        <v>2E-3</v>
      </c>
      <c r="AF56" s="138">
        <f t="shared" si="7"/>
        <v>0.80700000000000005</v>
      </c>
      <c r="AG56" s="139"/>
      <c r="AH56" s="140">
        <f t="shared" si="1"/>
        <v>12584.822000000002</v>
      </c>
      <c r="AI56" s="141"/>
      <c r="AJ56" s="141"/>
      <c r="AK56" s="141"/>
      <c r="AL56" s="142"/>
      <c r="AM56" s="143"/>
      <c r="BB56" s="99"/>
      <c r="BC56" s="99"/>
    </row>
    <row r="57" spans="1:55" ht="14.4" hidden="1" outlineLevel="1" thickBot="1">
      <c r="A57" s="144"/>
      <c r="B57" s="145" t="s">
        <v>141</v>
      </c>
      <c r="C57" s="146" t="s">
        <v>142</v>
      </c>
      <c r="D57" s="147" t="s">
        <v>143</v>
      </c>
      <c r="E57" s="148">
        <f>$Q$5</f>
        <v>2023</v>
      </c>
      <c r="F57" s="149">
        <v>0</v>
      </c>
      <c r="G57" s="150">
        <v>0</v>
      </c>
      <c r="H57" s="150">
        <v>0</v>
      </c>
      <c r="I57" s="150">
        <v>0</v>
      </c>
      <c r="J57" s="150">
        <v>0</v>
      </c>
      <c r="K57" s="150">
        <v>0</v>
      </c>
      <c r="L57" s="150">
        <v>11.228999999999999</v>
      </c>
      <c r="M57" s="150">
        <v>0</v>
      </c>
      <c r="N57" s="150">
        <v>0</v>
      </c>
      <c r="O57" s="150">
        <v>0</v>
      </c>
      <c r="P57" s="150">
        <v>0</v>
      </c>
      <c r="Q57" s="150">
        <v>0</v>
      </c>
      <c r="R57" s="150">
        <v>0</v>
      </c>
      <c r="S57" s="150">
        <v>0</v>
      </c>
      <c r="T57" s="150">
        <v>0</v>
      </c>
      <c r="U57" s="150">
        <v>0</v>
      </c>
      <c r="V57" s="150">
        <v>0</v>
      </c>
      <c r="W57" s="150">
        <v>0</v>
      </c>
      <c r="X57" s="150">
        <v>0</v>
      </c>
      <c r="Y57" s="150">
        <v>0</v>
      </c>
      <c r="Z57" s="150">
        <v>0</v>
      </c>
      <c r="AA57" s="150">
        <v>0</v>
      </c>
      <c r="AB57" s="150">
        <v>0</v>
      </c>
      <c r="AC57" s="150">
        <v>0</v>
      </c>
      <c r="AD57" s="150">
        <v>0</v>
      </c>
      <c r="AE57" s="150">
        <v>0</v>
      </c>
      <c r="AF57" s="150">
        <v>0</v>
      </c>
      <c r="AG57" s="151"/>
      <c r="AH57" s="152">
        <f t="shared" si="1"/>
        <v>11.228999999999999</v>
      </c>
      <c r="AI57" s="153"/>
      <c r="AJ57" s="153"/>
      <c r="AK57" s="153"/>
      <c r="AL57" s="154"/>
      <c r="AM57" s="155" t="str">
        <f t="shared" si="2"/>
        <v>++</v>
      </c>
      <c r="BA57"/>
      <c r="BC57" s="167"/>
    </row>
    <row r="58" spans="1:55" ht="14.4" hidden="1" outlineLevel="1" thickBot="1">
      <c r="A58" s="144"/>
      <c r="B58" s="156"/>
      <c r="C58" s="157"/>
      <c r="D58" s="136" t="s">
        <v>143</v>
      </c>
      <c r="E58" s="158">
        <f>E57-1</f>
        <v>2022</v>
      </c>
      <c r="F58" s="159">
        <v>0</v>
      </c>
      <c r="G58" s="160">
        <v>0</v>
      </c>
      <c r="H58" s="160">
        <v>0</v>
      </c>
      <c r="I58" s="160">
        <v>0</v>
      </c>
      <c r="J58" s="160">
        <v>0</v>
      </c>
      <c r="K58" s="160">
        <v>0</v>
      </c>
      <c r="L58" s="160">
        <v>0</v>
      </c>
      <c r="M58" s="160">
        <v>0</v>
      </c>
      <c r="N58" s="160">
        <v>2.0540000000000003</v>
      </c>
      <c r="O58" s="160">
        <v>0</v>
      </c>
      <c r="P58" s="160">
        <v>0</v>
      </c>
      <c r="Q58" s="160">
        <v>0</v>
      </c>
      <c r="R58" s="160">
        <v>0</v>
      </c>
      <c r="S58" s="160">
        <v>0</v>
      </c>
      <c r="T58" s="160">
        <v>0</v>
      </c>
      <c r="U58" s="160">
        <v>0</v>
      </c>
      <c r="V58" s="160">
        <v>0</v>
      </c>
      <c r="W58" s="160">
        <v>0</v>
      </c>
      <c r="X58" s="160">
        <v>0</v>
      </c>
      <c r="Y58" s="160">
        <v>0</v>
      </c>
      <c r="Z58" s="160">
        <v>0</v>
      </c>
      <c r="AA58" s="160">
        <v>0</v>
      </c>
      <c r="AB58" s="160">
        <v>0</v>
      </c>
      <c r="AC58" s="160">
        <v>0</v>
      </c>
      <c r="AD58" s="160">
        <v>0</v>
      </c>
      <c r="AE58" s="160">
        <v>0</v>
      </c>
      <c r="AF58" s="160">
        <v>0</v>
      </c>
      <c r="AG58" s="161"/>
      <c r="AH58" s="162">
        <f t="shared" si="1"/>
        <v>2.0540000000000003</v>
      </c>
      <c r="AI58" s="163"/>
      <c r="AJ58" s="163"/>
      <c r="AK58" s="163"/>
      <c r="AL58" s="164"/>
      <c r="AM58" s="165"/>
      <c r="BA58"/>
      <c r="BC58" s="167"/>
    </row>
    <row r="59" spans="1:55" ht="14.4" hidden="1" outlineLevel="1" thickBot="1">
      <c r="A59" s="144"/>
      <c r="B59" s="145" t="s">
        <v>144</v>
      </c>
      <c r="C59" s="146" t="s">
        <v>145</v>
      </c>
      <c r="D59" s="147" t="s">
        <v>146</v>
      </c>
      <c r="E59" s="148">
        <f>$Q$5</f>
        <v>2023</v>
      </c>
      <c r="F59" s="149">
        <v>0</v>
      </c>
      <c r="G59" s="150">
        <v>0.14499999999999999</v>
      </c>
      <c r="H59" s="150">
        <v>9.6000000000000002E-2</v>
      </c>
      <c r="I59" s="150">
        <v>19.937000000000001</v>
      </c>
      <c r="J59" s="150">
        <v>0</v>
      </c>
      <c r="K59" s="150">
        <v>0</v>
      </c>
      <c r="L59" s="150">
        <v>0</v>
      </c>
      <c r="M59" s="150">
        <v>0</v>
      </c>
      <c r="N59" s="150">
        <v>0</v>
      </c>
      <c r="O59" s="150">
        <v>0.25900000000000001</v>
      </c>
      <c r="P59" s="150">
        <v>7.02</v>
      </c>
      <c r="Q59" s="150">
        <v>0</v>
      </c>
      <c r="R59" s="150">
        <v>0</v>
      </c>
      <c r="S59" s="150">
        <v>0</v>
      </c>
      <c r="T59" s="150">
        <v>0</v>
      </c>
      <c r="U59" s="150">
        <v>3.0000000000000001E-3</v>
      </c>
      <c r="V59" s="150">
        <v>0</v>
      </c>
      <c r="W59" s="150">
        <v>0</v>
      </c>
      <c r="X59" s="150">
        <v>0</v>
      </c>
      <c r="Y59" s="150">
        <v>5.0000000000000001E-3</v>
      </c>
      <c r="Z59" s="150">
        <v>1.141</v>
      </c>
      <c r="AA59" s="150">
        <v>0</v>
      </c>
      <c r="AB59" s="150">
        <v>239.51</v>
      </c>
      <c r="AC59" s="150">
        <v>0</v>
      </c>
      <c r="AD59" s="150">
        <v>0</v>
      </c>
      <c r="AE59" s="150">
        <v>2E-3</v>
      </c>
      <c r="AF59" s="150">
        <v>0</v>
      </c>
      <c r="AG59" s="151"/>
      <c r="AH59" s="152">
        <f t="shared" si="1"/>
        <v>268.11799999999999</v>
      </c>
      <c r="AI59" s="153"/>
      <c r="AJ59" s="153"/>
      <c r="AK59" s="153"/>
      <c r="AL59" s="154"/>
      <c r="AM59" s="155">
        <f t="shared" si="2"/>
        <v>-0.41843697807084135</v>
      </c>
      <c r="BA59"/>
      <c r="BC59" s="167"/>
    </row>
    <row r="60" spans="1:55" ht="14.4" hidden="1" outlineLevel="1" thickBot="1">
      <c r="A60" s="144"/>
      <c r="B60" s="156"/>
      <c r="C60" s="157"/>
      <c r="D60" s="136" t="s">
        <v>146</v>
      </c>
      <c r="E60" s="158">
        <f>E59-1</f>
        <v>2022</v>
      </c>
      <c r="F60" s="159">
        <v>0</v>
      </c>
      <c r="G60" s="160">
        <v>0</v>
      </c>
      <c r="H60" s="160">
        <v>3.9E-2</v>
      </c>
      <c r="I60" s="160">
        <v>137.99</v>
      </c>
      <c r="J60" s="160">
        <v>0</v>
      </c>
      <c r="K60" s="160">
        <v>0</v>
      </c>
      <c r="L60" s="160">
        <v>0</v>
      </c>
      <c r="M60" s="160">
        <v>0</v>
      </c>
      <c r="N60" s="160">
        <v>0</v>
      </c>
      <c r="O60" s="160">
        <v>24.251999999999999</v>
      </c>
      <c r="P60" s="160">
        <v>11.940000000000001</v>
      </c>
      <c r="Q60" s="160">
        <v>0</v>
      </c>
      <c r="R60" s="160">
        <v>0</v>
      </c>
      <c r="S60" s="160">
        <v>0</v>
      </c>
      <c r="T60" s="160">
        <v>0</v>
      </c>
      <c r="U60" s="160">
        <v>0</v>
      </c>
      <c r="V60" s="160">
        <v>0</v>
      </c>
      <c r="W60" s="160">
        <v>0</v>
      </c>
      <c r="X60" s="160">
        <v>0</v>
      </c>
      <c r="Y60" s="160">
        <v>0</v>
      </c>
      <c r="Z60" s="160">
        <v>62.814</v>
      </c>
      <c r="AA60" s="160">
        <v>0</v>
      </c>
      <c r="AB60" s="160">
        <v>223.99499999999998</v>
      </c>
      <c r="AC60" s="160">
        <v>0</v>
      </c>
      <c r="AD60" s="160">
        <v>0</v>
      </c>
      <c r="AE60" s="160">
        <v>0</v>
      </c>
      <c r="AF60" s="160">
        <v>0</v>
      </c>
      <c r="AG60" s="161"/>
      <c r="AH60" s="162">
        <f t="shared" si="1"/>
        <v>461.03</v>
      </c>
      <c r="AI60" s="163"/>
      <c r="AJ60" s="163"/>
      <c r="AK60" s="163"/>
      <c r="AL60" s="164"/>
      <c r="AM60" s="165"/>
      <c r="BA60"/>
      <c r="BC60" s="167"/>
    </row>
    <row r="61" spans="1:55" ht="14.4" hidden="1" outlineLevel="1" thickBot="1">
      <c r="A61" s="144"/>
      <c r="B61" s="145" t="s">
        <v>147</v>
      </c>
      <c r="C61" s="146" t="s">
        <v>148</v>
      </c>
      <c r="D61" s="147" t="s">
        <v>149</v>
      </c>
      <c r="E61" s="148">
        <f>$Q$5</f>
        <v>2023</v>
      </c>
      <c r="F61" s="149">
        <v>1E-3</v>
      </c>
      <c r="G61" s="150">
        <v>0</v>
      </c>
      <c r="H61" s="150">
        <v>0</v>
      </c>
      <c r="I61" s="150">
        <v>347.959</v>
      </c>
      <c r="J61" s="150">
        <v>30.367000000000001</v>
      </c>
      <c r="K61" s="150">
        <v>0</v>
      </c>
      <c r="L61" s="150">
        <v>1.6</v>
      </c>
      <c r="M61" s="150">
        <v>0</v>
      </c>
      <c r="N61" s="150">
        <v>83.599000000000004</v>
      </c>
      <c r="O61" s="150">
        <v>10374.231</v>
      </c>
      <c r="P61" s="150">
        <v>1.7000000000000002</v>
      </c>
      <c r="Q61" s="150">
        <v>55.415999999999997</v>
      </c>
      <c r="R61" s="150">
        <v>0</v>
      </c>
      <c r="S61" s="150">
        <v>0</v>
      </c>
      <c r="T61" s="150">
        <v>0</v>
      </c>
      <c r="U61" s="150">
        <v>0</v>
      </c>
      <c r="V61" s="150">
        <v>0</v>
      </c>
      <c r="W61" s="150">
        <v>0</v>
      </c>
      <c r="X61" s="150">
        <v>1816.4820000000004</v>
      </c>
      <c r="Y61" s="150">
        <v>2.3E-2</v>
      </c>
      <c r="Z61" s="150">
        <v>26.797000000000001</v>
      </c>
      <c r="AA61" s="150">
        <v>57.906999999999996</v>
      </c>
      <c r="AB61" s="150">
        <v>0</v>
      </c>
      <c r="AC61" s="150">
        <v>0</v>
      </c>
      <c r="AD61" s="150">
        <v>0</v>
      </c>
      <c r="AE61" s="150">
        <v>4.0000000000000001E-3</v>
      </c>
      <c r="AF61" s="150">
        <v>0</v>
      </c>
      <c r="AG61" s="151"/>
      <c r="AH61" s="152">
        <f t="shared" si="1"/>
        <v>12796.085999999999</v>
      </c>
      <c r="AI61" s="153"/>
      <c r="AJ61" s="153"/>
      <c r="AK61" s="153"/>
      <c r="AL61" s="154"/>
      <c r="AM61" s="155">
        <f t="shared" si="2"/>
        <v>5.5631296436204014E-2</v>
      </c>
      <c r="BA61"/>
      <c r="BC61" s="167"/>
    </row>
    <row r="62" spans="1:55" ht="14.4" hidden="1" outlineLevel="1" thickBot="1">
      <c r="A62" s="144"/>
      <c r="B62" s="179"/>
      <c r="C62" s="180"/>
      <c r="D62" s="136" t="s">
        <v>149</v>
      </c>
      <c r="E62" s="195">
        <f>E61-1</f>
        <v>2022</v>
      </c>
      <c r="F62" s="170">
        <v>4.2999999999999997E-2</v>
      </c>
      <c r="G62" s="171">
        <v>0</v>
      </c>
      <c r="H62" s="171">
        <v>0</v>
      </c>
      <c r="I62" s="171">
        <v>519.98</v>
      </c>
      <c r="J62" s="171">
        <v>0</v>
      </c>
      <c r="K62" s="171">
        <v>0</v>
      </c>
      <c r="L62" s="171">
        <v>0.46099999999999997</v>
      </c>
      <c r="M62" s="171">
        <v>0</v>
      </c>
      <c r="N62" s="171">
        <v>61.132999999999996</v>
      </c>
      <c r="O62" s="171">
        <v>9522.7709999999988</v>
      </c>
      <c r="P62" s="171">
        <v>0</v>
      </c>
      <c r="Q62" s="171">
        <v>78.75</v>
      </c>
      <c r="R62" s="171">
        <v>0</v>
      </c>
      <c r="S62" s="171">
        <v>0</v>
      </c>
      <c r="T62" s="171">
        <v>0</v>
      </c>
      <c r="U62" s="171">
        <v>0</v>
      </c>
      <c r="V62" s="171">
        <v>9.6000000000000002E-2</v>
      </c>
      <c r="W62" s="171">
        <v>0</v>
      </c>
      <c r="X62" s="171">
        <v>1843.1189999999997</v>
      </c>
      <c r="Y62" s="171">
        <v>0.35000000000000003</v>
      </c>
      <c r="Z62" s="171">
        <v>94.211999999999989</v>
      </c>
      <c r="AA62" s="171">
        <v>1.4E-2</v>
      </c>
      <c r="AB62" s="171">
        <v>0</v>
      </c>
      <c r="AC62" s="171">
        <v>0</v>
      </c>
      <c r="AD62" s="171">
        <v>0</v>
      </c>
      <c r="AE62" s="171">
        <v>2E-3</v>
      </c>
      <c r="AF62" s="171">
        <v>0.80700000000000005</v>
      </c>
      <c r="AG62" s="172"/>
      <c r="AH62" s="193">
        <f t="shared" si="1"/>
        <v>12121.737999999999</v>
      </c>
      <c r="AI62" s="184"/>
      <c r="AJ62" s="184"/>
      <c r="AK62" s="184"/>
      <c r="AL62" s="185"/>
      <c r="AM62" s="186"/>
      <c r="BA62"/>
      <c r="BC62" s="167"/>
    </row>
    <row r="63" spans="1:55" s="95" customFormat="1" ht="13.8" collapsed="1">
      <c r="A63" s="187" t="s">
        <v>150</v>
      </c>
      <c r="B63" s="188" t="s">
        <v>151</v>
      </c>
      <c r="C63" s="188"/>
      <c r="D63" s="124" t="s">
        <v>150</v>
      </c>
      <c r="E63" s="115">
        <f>$Q$5</f>
        <v>2023</v>
      </c>
      <c r="F63" s="116">
        <v>1993.2850000000001</v>
      </c>
      <c r="G63" s="117">
        <v>5.1470000000000002</v>
      </c>
      <c r="H63" s="117">
        <v>1.4999999999999999E-2</v>
      </c>
      <c r="I63" s="117">
        <v>854.947</v>
      </c>
      <c r="J63" s="117">
        <v>3532.5090000000005</v>
      </c>
      <c r="K63" s="117">
        <v>0</v>
      </c>
      <c r="L63" s="117">
        <v>3863.4320000000007</v>
      </c>
      <c r="M63" s="117">
        <v>0</v>
      </c>
      <c r="N63" s="117">
        <v>2.0429999999999997</v>
      </c>
      <c r="O63" s="117">
        <v>1048.2909999999999</v>
      </c>
      <c r="P63" s="117">
        <v>446.32899999999995</v>
      </c>
      <c r="Q63" s="117">
        <v>338.09699999999998</v>
      </c>
      <c r="R63" s="117">
        <v>0</v>
      </c>
      <c r="S63" s="117">
        <v>0</v>
      </c>
      <c r="T63" s="117">
        <v>0</v>
      </c>
      <c r="U63" s="117">
        <v>0</v>
      </c>
      <c r="V63" s="117">
        <v>5.6719999999999997</v>
      </c>
      <c r="W63" s="117">
        <v>0</v>
      </c>
      <c r="X63" s="117">
        <v>1166.3429999999998</v>
      </c>
      <c r="Y63" s="117">
        <v>85.64500000000001</v>
      </c>
      <c r="Z63" s="117">
        <v>4076.9289999999987</v>
      </c>
      <c r="AA63" s="117">
        <v>18.912999999999997</v>
      </c>
      <c r="AB63" s="117">
        <v>11.444999999999999</v>
      </c>
      <c r="AC63" s="117">
        <v>901.13499999999999</v>
      </c>
      <c r="AD63" s="117">
        <v>0</v>
      </c>
      <c r="AE63" s="117">
        <v>46.354000000000006</v>
      </c>
      <c r="AF63" s="117">
        <v>1114.164</v>
      </c>
      <c r="AG63" s="118"/>
      <c r="AH63" s="119">
        <f t="shared" si="1"/>
        <v>19510.695</v>
      </c>
      <c r="AI63" s="129"/>
      <c r="AJ63" s="129"/>
      <c r="AK63" s="129"/>
      <c r="AL63" s="130"/>
      <c r="AM63" s="131">
        <f t="shared" si="2"/>
        <v>-0.18424102623924254</v>
      </c>
      <c r="BB63" s="99"/>
      <c r="BC63" s="99"/>
    </row>
    <row r="64" spans="1:55" s="95" customFormat="1" ht="14.4" thickBot="1">
      <c r="A64" s="191"/>
      <c r="B64" s="135"/>
      <c r="C64" s="135"/>
      <c r="D64" s="102" t="s">
        <v>150</v>
      </c>
      <c r="E64" s="103">
        <f>E63-1</f>
        <v>2022</v>
      </c>
      <c r="F64" s="104">
        <v>2963.761</v>
      </c>
      <c r="G64" s="105">
        <v>23.868000000000002</v>
      </c>
      <c r="H64" s="105">
        <v>0</v>
      </c>
      <c r="I64" s="105">
        <v>1116.92</v>
      </c>
      <c r="J64" s="105">
        <v>5036.7339999999995</v>
      </c>
      <c r="K64" s="105">
        <v>0</v>
      </c>
      <c r="L64" s="105">
        <v>6806.3109999999997</v>
      </c>
      <c r="M64" s="105">
        <v>0</v>
      </c>
      <c r="N64" s="105">
        <v>71.215000000000003</v>
      </c>
      <c r="O64" s="105">
        <v>836.85799999999995</v>
      </c>
      <c r="P64" s="105">
        <v>521.83699999999999</v>
      </c>
      <c r="Q64" s="105">
        <v>514.59800000000007</v>
      </c>
      <c r="R64" s="105">
        <v>0</v>
      </c>
      <c r="S64" s="105">
        <v>0</v>
      </c>
      <c r="T64" s="105">
        <v>7.4560000000000004</v>
      </c>
      <c r="U64" s="105">
        <v>0</v>
      </c>
      <c r="V64" s="105">
        <v>7.5919999999999996</v>
      </c>
      <c r="W64" s="105">
        <v>0</v>
      </c>
      <c r="X64" s="105">
        <v>1271.2999999999997</v>
      </c>
      <c r="Y64" s="105">
        <v>154.59800000000001</v>
      </c>
      <c r="Z64" s="105">
        <v>2457.5229999999997</v>
      </c>
      <c r="AA64" s="105">
        <v>51.692999999999998</v>
      </c>
      <c r="AB64" s="105">
        <v>0</v>
      </c>
      <c r="AC64" s="105">
        <v>1291.471</v>
      </c>
      <c r="AD64" s="105">
        <v>0</v>
      </c>
      <c r="AE64" s="105">
        <v>20.197000000000003</v>
      </c>
      <c r="AF64" s="105">
        <v>763.298</v>
      </c>
      <c r="AG64" s="106"/>
      <c r="AH64" s="107">
        <f t="shared" si="1"/>
        <v>23917.23</v>
      </c>
      <c r="AI64" s="108"/>
      <c r="AJ64" s="108"/>
      <c r="AK64" s="108"/>
      <c r="AL64" s="109"/>
      <c r="AM64" s="110"/>
      <c r="BB64" s="99"/>
      <c r="BC64" s="99"/>
    </row>
    <row r="65" spans="1:55" s="95" customFormat="1" ht="13.8">
      <c r="A65" s="173" t="s">
        <v>152</v>
      </c>
      <c r="B65" s="123" t="s">
        <v>153</v>
      </c>
      <c r="C65" s="123"/>
      <c r="D65" s="124"/>
      <c r="E65" s="115">
        <f>$Q$5</f>
        <v>2023</v>
      </c>
      <c r="F65" s="116">
        <f t="shared" ref="F65:AF66" si="8">F67+F71+F73</f>
        <v>1041.1380000000001</v>
      </c>
      <c r="G65" s="117">
        <f t="shared" si="8"/>
        <v>105.495</v>
      </c>
      <c r="H65" s="117">
        <f t="shared" si="8"/>
        <v>5.6919999999999984</v>
      </c>
      <c r="I65" s="117">
        <f t="shared" si="8"/>
        <v>2911.1870000000008</v>
      </c>
      <c r="J65" s="117">
        <f t="shared" si="8"/>
        <v>3175.4270000000001</v>
      </c>
      <c r="K65" s="117">
        <f t="shared" si="8"/>
        <v>2.1979999999999995</v>
      </c>
      <c r="L65" s="117">
        <f t="shared" si="8"/>
        <v>16719.197000000004</v>
      </c>
      <c r="M65" s="117">
        <f t="shared" si="8"/>
        <v>118.02100000000002</v>
      </c>
      <c r="N65" s="117">
        <f t="shared" si="8"/>
        <v>1614.9190000000001</v>
      </c>
      <c r="O65" s="117">
        <f t="shared" si="8"/>
        <v>6586.8250000000007</v>
      </c>
      <c r="P65" s="117">
        <f t="shared" si="8"/>
        <v>992.78899999999976</v>
      </c>
      <c r="Q65" s="117">
        <f t="shared" si="8"/>
        <v>7814.3950000000004</v>
      </c>
      <c r="R65" s="117">
        <f t="shared" si="8"/>
        <v>2.9000000000000001E-2</v>
      </c>
      <c r="S65" s="117">
        <f t="shared" si="8"/>
        <v>46.714000000000006</v>
      </c>
      <c r="T65" s="117">
        <f t="shared" si="8"/>
        <v>13.9</v>
      </c>
      <c r="U65" s="117">
        <f t="shared" si="8"/>
        <v>0.67300000000000026</v>
      </c>
      <c r="V65" s="117">
        <f t="shared" si="8"/>
        <v>72.271000000000029</v>
      </c>
      <c r="W65" s="117">
        <f t="shared" si="8"/>
        <v>0</v>
      </c>
      <c r="X65" s="117">
        <f t="shared" si="8"/>
        <v>963.81000000000006</v>
      </c>
      <c r="Y65" s="117">
        <f t="shared" si="8"/>
        <v>46.166999999999987</v>
      </c>
      <c r="Z65" s="117">
        <f t="shared" si="8"/>
        <v>3510.1369999999997</v>
      </c>
      <c r="AA65" s="117">
        <f t="shared" si="8"/>
        <v>223.87099999999998</v>
      </c>
      <c r="AB65" s="117">
        <f t="shared" si="8"/>
        <v>379.78800000000001</v>
      </c>
      <c r="AC65" s="117">
        <f t="shared" si="8"/>
        <v>66.366</v>
      </c>
      <c r="AD65" s="117">
        <f t="shared" si="8"/>
        <v>22.602000000000004</v>
      </c>
      <c r="AE65" s="117">
        <f t="shared" si="8"/>
        <v>9.8989999999999991</v>
      </c>
      <c r="AF65" s="117">
        <f t="shared" si="8"/>
        <v>2951.9130000000005</v>
      </c>
      <c r="AG65" s="118"/>
      <c r="AH65" s="119">
        <f t="shared" si="1"/>
        <v>49395.423000000017</v>
      </c>
      <c r="AI65" s="120"/>
      <c r="AJ65" s="120"/>
      <c r="AK65" s="120"/>
      <c r="AL65" s="121"/>
      <c r="AM65" s="131">
        <f t="shared" si="2"/>
        <v>-0.13090352849617859</v>
      </c>
      <c r="BB65" s="99"/>
      <c r="BC65" s="99"/>
    </row>
    <row r="66" spans="1:55" s="95" customFormat="1" ht="14.4" thickBot="1">
      <c r="A66" s="196"/>
      <c r="B66" s="135"/>
      <c r="C66" s="135"/>
      <c r="D66" s="136"/>
      <c r="E66" s="176">
        <f>E65-1</f>
        <v>2022</v>
      </c>
      <c r="F66" s="137">
        <f t="shared" si="8"/>
        <v>1568.6780000000001</v>
      </c>
      <c r="G66" s="138">
        <f t="shared" si="8"/>
        <v>123.35199999999999</v>
      </c>
      <c r="H66" s="138">
        <f t="shared" si="8"/>
        <v>26.707000000000001</v>
      </c>
      <c r="I66" s="138">
        <f t="shared" si="8"/>
        <v>3177.4570000000008</v>
      </c>
      <c r="J66" s="138">
        <f t="shared" si="8"/>
        <v>3180.8919999999998</v>
      </c>
      <c r="K66" s="138">
        <f t="shared" si="8"/>
        <v>2.097</v>
      </c>
      <c r="L66" s="138">
        <f t="shared" si="8"/>
        <v>17520.635999999999</v>
      </c>
      <c r="M66" s="138">
        <f t="shared" si="8"/>
        <v>124.72500000000002</v>
      </c>
      <c r="N66" s="138">
        <f t="shared" si="8"/>
        <v>1079.922</v>
      </c>
      <c r="O66" s="138">
        <f t="shared" si="8"/>
        <v>8631.5429999999997</v>
      </c>
      <c r="P66" s="138">
        <f t="shared" si="8"/>
        <v>1249.963</v>
      </c>
      <c r="Q66" s="138">
        <f t="shared" si="8"/>
        <v>9306.4249999999975</v>
      </c>
      <c r="R66" s="138">
        <f t="shared" si="8"/>
        <v>0</v>
      </c>
      <c r="S66" s="138">
        <f t="shared" si="8"/>
        <v>113.28400000000001</v>
      </c>
      <c r="T66" s="138">
        <f t="shared" si="8"/>
        <v>33.1</v>
      </c>
      <c r="U66" s="138">
        <f t="shared" si="8"/>
        <v>2.2179999999999991</v>
      </c>
      <c r="V66" s="138">
        <f t="shared" si="8"/>
        <v>109.81400000000001</v>
      </c>
      <c r="W66" s="138">
        <f t="shared" si="8"/>
        <v>0.13</v>
      </c>
      <c r="X66" s="138">
        <f t="shared" si="8"/>
        <v>807.899</v>
      </c>
      <c r="Y66" s="138">
        <f t="shared" si="8"/>
        <v>33.432999999999993</v>
      </c>
      <c r="Z66" s="138">
        <f t="shared" si="8"/>
        <v>5054.7279999999973</v>
      </c>
      <c r="AA66" s="138">
        <f t="shared" si="8"/>
        <v>281.19099999999997</v>
      </c>
      <c r="AB66" s="138">
        <f t="shared" si="8"/>
        <v>897.32899999999995</v>
      </c>
      <c r="AC66" s="138">
        <f t="shared" si="8"/>
        <v>114.08</v>
      </c>
      <c r="AD66" s="138">
        <f t="shared" si="8"/>
        <v>31.572999999999997</v>
      </c>
      <c r="AE66" s="138">
        <f t="shared" si="8"/>
        <v>0.82200000000000006</v>
      </c>
      <c r="AF66" s="138">
        <f t="shared" si="8"/>
        <v>3363.3760000000007</v>
      </c>
      <c r="AG66" s="139"/>
      <c r="AH66" s="140">
        <f t="shared" si="1"/>
        <v>56835.373999999982</v>
      </c>
      <c r="AI66" s="141"/>
      <c r="AJ66" s="141"/>
      <c r="AK66" s="141"/>
      <c r="AL66" s="142"/>
      <c r="AM66" s="143"/>
      <c r="BB66" s="99"/>
      <c r="BC66" s="99"/>
    </row>
    <row r="67" spans="1:55" ht="14.4" hidden="1" outlineLevel="1" thickBot="1">
      <c r="A67" s="144"/>
      <c r="B67" s="145" t="s">
        <v>154</v>
      </c>
      <c r="C67" s="146" t="s">
        <v>155</v>
      </c>
      <c r="D67" s="147" t="s">
        <v>156</v>
      </c>
      <c r="E67" s="148">
        <f>$Q$5</f>
        <v>2023</v>
      </c>
      <c r="F67" s="149">
        <v>463.39899999999994</v>
      </c>
      <c r="G67" s="150">
        <v>0</v>
      </c>
      <c r="H67" s="150">
        <v>2.1469999999999994</v>
      </c>
      <c r="I67" s="150">
        <v>2.7889999999999997</v>
      </c>
      <c r="J67" s="150">
        <v>23.352000000000004</v>
      </c>
      <c r="K67" s="150">
        <v>0.192</v>
      </c>
      <c r="L67" s="150">
        <v>1563.5800000000002</v>
      </c>
      <c r="M67" s="150">
        <v>2E-3</v>
      </c>
      <c r="N67" s="150">
        <v>52.567999999999998</v>
      </c>
      <c r="O67" s="150">
        <v>2354.855</v>
      </c>
      <c r="P67" s="150">
        <v>11.352</v>
      </c>
      <c r="Q67" s="150">
        <v>9.0090000000000003</v>
      </c>
      <c r="R67" s="150">
        <v>0</v>
      </c>
      <c r="S67" s="150">
        <v>0.03</v>
      </c>
      <c r="T67" s="150">
        <v>5.0999999999999997E-2</v>
      </c>
      <c r="U67" s="150">
        <v>0</v>
      </c>
      <c r="V67" s="150">
        <v>5.2000000000000005E-2</v>
      </c>
      <c r="W67" s="150">
        <v>0</v>
      </c>
      <c r="X67" s="150">
        <v>104.84699999999999</v>
      </c>
      <c r="Y67" s="150">
        <v>8.984</v>
      </c>
      <c r="Z67" s="150">
        <v>95.984000000000009</v>
      </c>
      <c r="AA67" s="150">
        <v>84.978999999999999</v>
      </c>
      <c r="AB67" s="150">
        <v>41.792999999999999</v>
      </c>
      <c r="AC67" s="150">
        <v>0.16400000000000001</v>
      </c>
      <c r="AD67" s="150">
        <v>1.7050000000000001</v>
      </c>
      <c r="AE67" s="150">
        <v>1E-3</v>
      </c>
      <c r="AF67" s="150">
        <v>0.318</v>
      </c>
      <c r="AG67" s="151"/>
      <c r="AH67" s="152">
        <f t="shared" si="1"/>
        <v>4822.1530000000002</v>
      </c>
      <c r="AI67" s="153"/>
      <c r="AJ67" s="153"/>
      <c r="AK67" s="153"/>
      <c r="AL67" s="154"/>
      <c r="AM67" s="155">
        <f t="shared" si="2"/>
        <v>-0.35980176522888618</v>
      </c>
      <c r="BA67"/>
      <c r="BC67" s="167"/>
    </row>
    <row r="68" spans="1:55" ht="14.4" hidden="1" outlineLevel="1" thickBot="1">
      <c r="A68" s="144"/>
      <c r="B68" s="156"/>
      <c r="C68" s="157"/>
      <c r="D68" s="136" t="s">
        <v>156</v>
      </c>
      <c r="E68" s="158">
        <f>E67-1</f>
        <v>2022</v>
      </c>
      <c r="F68" s="159">
        <v>1031.6390000000001</v>
      </c>
      <c r="G68" s="160">
        <v>0</v>
      </c>
      <c r="H68" s="160">
        <v>11.641</v>
      </c>
      <c r="I68" s="160">
        <v>7.8839999999999995</v>
      </c>
      <c r="J68" s="160">
        <v>28.256999999999998</v>
      </c>
      <c r="K68" s="160">
        <v>0.11799999999999999</v>
      </c>
      <c r="L68" s="160">
        <v>1681.7159999999999</v>
      </c>
      <c r="M68" s="160">
        <v>2.976</v>
      </c>
      <c r="N68" s="160">
        <v>64.008999999999986</v>
      </c>
      <c r="O68" s="160">
        <v>4053.172</v>
      </c>
      <c r="P68" s="160">
        <v>23.917000000000002</v>
      </c>
      <c r="Q68" s="160">
        <v>30.681999999999999</v>
      </c>
      <c r="R68" s="160">
        <v>0</v>
      </c>
      <c r="S68" s="160">
        <v>0</v>
      </c>
      <c r="T68" s="160">
        <v>0</v>
      </c>
      <c r="U68" s="160">
        <v>0</v>
      </c>
      <c r="V68" s="160">
        <v>0.19699999999999998</v>
      </c>
      <c r="W68" s="160">
        <v>0</v>
      </c>
      <c r="X68" s="160">
        <v>77.974999999999994</v>
      </c>
      <c r="Y68" s="160">
        <v>2.9379999999999993</v>
      </c>
      <c r="Z68" s="160">
        <v>45.204999999999998</v>
      </c>
      <c r="AA68" s="160">
        <v>39.259</v>
      </c>
      <c r="AB68" s="160">
        <v>430.08299999999997</v>
      </c>
      <c r="AC68" s="160">
        <v>1.4999999999999999E-2</v>
      </c>
      <c r="AD68" s="160">
        <v>0.53400000000000003</v>
      </c>
      <c r="AE68" s="160">
        <v>3.2000000000000001E-2</v>
      </c>
      <c r="AF68" s="160">
        <v>3.2000000000000001E-2</v>
      </c>
      <c r="AG68" s="161"/>
      <c r="AH68" s="162">
        <f t="shared" si="1"/>
        <v>7532.2810000000009</v>
      </c>
      <c r="AI68" s="163"/>
      <c r="AJ68" s="163"/>
      <c r="AK68" s="163"/>
      <c r="AL68" s="164"/>
      <c r="AM68" s="165"/>
      <c r="BA68"/>
      <c r="BC68" s="167"/>
    </row>
    <row r="69" spans="1:55" ht="14.4" hidden="1" outlineLevel="1" thickBot="1">
      <c r="A69" s="144"/>
      <c r="B69" s="145"/>
      <c r="C69" s="146" t="s">
        <v>157</v>
      </c>
      <c r="D69" s="147"/>
      <c r="E69" s="148">
        <f>E67</f>
        <v>2023</v>
      </c>
      <c r="F69" s="149">
        <f>F71+F73</f>
        <v>577.73900000000015</v>
      </c>
      <c r="G69" s="150">
        <f t="shared" ref="G69:AF70" si="9">G71+G73</f>
        <v>105.495</v>
      </c>
      <c r="H69" s="150">
        <f t="shared" si="9"/>
        <v>3.544999999999999</v>
      </c>
      <c r="I69" s="150">
        <f t="shared" si="9"/>
        <v>2908.3980000000006</v>
      </c>
      <c r="J69" s="150">
        <f t="shared" si="9"/>
        <v>3152.0750000000003</v>
      </c>
      <c r="K69" s="150">
        <f t="shared" si="9"/>
        <v>2.0059999999999993</v>
      </c>
      <c r="L69" s="150">
        <f t="shared" si="9"/>
        <v>15155.617000000002</v>
      </c>
      <c r="M69" s="150">
        <f t="shared" si="9"/>
        <v>118.01900000000002</v>
      </c>
      <c r="N69" s="150">
        <f t="shared" si="9"/>
        <v>1562.3510000000001</v>
      </c>
      <c r="O69" s="150">
        <f t="shared" si="9"/>
        <v>4231.9700000000012</v>
      </c>
      <c r="P69" s="150">
        <f>P71+P73</f>
        <v>981.43699999999978</v>
      </c>
      <c r="Q69" s="150">
        <f t="shared" si="9"/>
        <v>7805.3860000000004</v>
      </c>
      <c r="R69" s="150">
        <f t="shared" si="9"/>
        <v>2.9000000000000001E-2</v>
      </c>
      <c r="S69" s="150">
        <f t="shared" si="9"/>
        <v>46.684000000000005</v>
      </c>
      <c r="T69" s="150">
        <f t="shared" si="9"/>
        <v>13.849</v>
      </c>
      <c r="U69" s="150">
        <f t="shared" si="9"/>
        <v>0.67300000000000026</v>
      </c>
      <c r="V69" s="150">
        <f t="shared" si="9"/>
        <v>72.219000000000023</v>
      </c>
      <c r="W69" s="150">
        <f t="shared" si="9"/>
        <v>0</v>
      </c>
      <c r="X69" s="150">
        <f t="shared" si="9"/>
        <v>858.96300000000008</v>
      </c>
      <c r="Y69" s="150">
        <f t="shared" si="9"/>
        <v>37.182999999999986</v>
      </c>
      <c r="Z69" s="150">
        <f t="shared" si="9"/>
        <v>3414.1529999999998</v>
      </c>
      <c r="AA69" s="150">
        <f t="shared" si="9"/>
        <v>138.892</v>
      </c>
      <c r="AB69" s="150">
        <f t="shared" si="9"/>
        <v>337.995</v>
      </c>
      <c r="AC69" s="150">
        <f t="shared" si="9"/>
        <v>66.201999999999998</v>
      </c>
      <c r="AD69" s="150">
        <f t="shared" si="9"/>
        <v>20.897000000000002</v>
      </c>
      <c r="AE69" s="150">
        <f t="shared" si="9"/>
        <v>9.8979999999999997</v>
      </c>
      <c r="AF69" s="150">
        <f t="shared" si="9"/>
        <v>2951.5950000000003</v>
      </c>
      <c r="AG69" s="151"/>
      <c r="AH69" s="152">
        <f t="shared" si="1"/>
        <v>44573.270000000004</v>
      </c>
      <c r="AI69" s="153"/>
      <c r="AJ69" s="153"/>
      <c r="AK69" s="153"/>
      <c r="AL69" s="154"/>
      <c r="AM69" s="155">
        <f>IF(ISERROR(AH69/AH70),"",IF(AH69/AH70&gt;2,"++",AH69/AH70-1))</f>
        <v>-9.593359589022088E-2</v>
      </c>
      <c r="BA69"/>
      <c r="BC69" s="167"/>
    </row>
    <row r="70" spans="1:55" ht="14.4" hidden="1" outlineLevel="1" thickBot="1">
      <c r="A70" s="144"/>
      <c r="B70" s="156"/>
      <c r="C70" s="157"/>
      <c r="D70" s="136"/>
      <c r="E70" s="158">
        <f>E68</f>
        <v>2022</v>
      </c>
      <c r="F70" s="200">
        <f>F72+F74</f>
        <v>537.03899999999999</v>
      </c>
      <c r="G70" s="201">
        <f t="shared" si="9"/>
        <v>123.35199999999999</v>
      </c>
      <c r="H70" s="201">
        <f t="shared" si="9"/>
        <v>15.065999999999999</v>
      </c>
      <c r="I70" s="201">
        <f t="shared" si="9"/>
        <v>3169.5730000000008</v>
      </c>
      <c r="J70" s="201">
        <f t="shared" si="9"/>
        <v>3152.6349999999998</v>
      </c>
      <c r="K70" s="201">
        <f t="shared" si="9"/>
        <v>1.9789999999999999</v>
      </c>
      <c r="L70" s="201">
        <f t="shared" si="9"/>
        <v>15838.919999999998</v>
      </c>
      <c r="M70" s="201">
        <f t="shared" si="9"/>
        <v>121.74900000000002</v>
      </c>
      <c r="N70" s="201">
        <f t="shared" si="9"/>
        <v>1015.913</v>
      </c>
      <c r="O70" s="201">
        <f t="shared" si="9"/>
        <v>4578.3710000000001</v>
      </c>
      <c r="P70" s="201">
        <f>P72+P74</f>
        <v>1226.046</v>
      </c>
      <c r="Q70" s="201">
        <f t="shared" si="9"/>
        <v>9275.7429999999968</v>
      </c>
      <c r="R70" s="201">
        <f t="shared" si="9"/>
        <v>0</v>
      </c>
      <c r="S70" s="201">
        <f t="shared" si="9"/>
        <v>113.28400000000001</v>
      </c>
      <c r="T70" s="201">
        <f t="shared" si="9"/>
        <v>33.1</v>
      </c>
      <c r="U70" s="201">
        <f t="shared" si="9"/>
        <v>2.2179999999999991</v>
      </c>
      <c r="V70" s="201">
        <f t="shared" si="9"/>
        <v>109.617</v>
      </c>
      <c r="W70" s="201">
        <f t="shared" si="9"/>
        <v>0.13</v>
      </c>
      <c r="X70" s="201">
        <f t="shared" si="9"/>
        <v>729.92399999999998</v>
      </c>
      <c r="Y70" s="201">
        <f t="shared" si="9"/>
        <v>30.494999999999994</v>
      </c>
      <c r="Z70" s="201">
        <f t="shared" si="9"/>
        <v>5009.5229999999974</v>
      </c>
      <c r="AA70" s="201">
        <f t="shared" si="9"/>
        <v>241.93199999999999</v>
      </c>
      <c r="AB70" s="201">
        <f t="shared" si="9"/>
        <v>467.24600000000004</v>
      </c>
      <c r="AC70" s="201">
        <f t="shared" si="9"/>
        <v>114.065</v>
      </c>
      <c r="AD70" s="201">
        <f t="shared" si="9"/>
        <v>31.038999999999998</v>
      </c>
      <c r="AE70" s="201">
        <f t="shared" si="9"/>
        <v>0.79</v>
      </c>
      <c r="AF70" s="201">
        <f t="shared" si="9"/>
        <v>3363.3440000000005</v>
      </c>
      <c r="AG70" s="202"/>
      <c r="AH70" s="203">
        <f t="shared" si="1"/>
        <v>49303.092999999979</v>
      </c>
      <c r="AI70" s="204"/>
      <c r="AJ70" s="204"/>
      <c r="AK70" s="204"/>
      <c r="AL70" s="205"/>
      <c r="AM70" s="206"/>
      <c r="BA70"/>
      <c r="BC70" s="167"/>
    </row>
    <row r="71" spans="1:55" ht="14.4" hidden="1" outlineLevel="1" thickBot="1">
      <c r="A71" s="144"/>
      <c r="B71" s="145" t="s">
        <v>158</v>
      </c>
      <c r="C71" s="146" t="s">
        <v>159</v>
      </c>
      <c r="D71" s="147" t="s">
        <v>160</v>
      </c>
      <c r="E71" s="148">
        <f>$Q$5</f>
        <v>2023</v>
      </c>
      <c r="F71" s="149">
        <v>0</v>
      </c>
      <c r="G71" s="150">
        <v>0</v>
      </c>
      <c r="H71" s="150">
        <v>0</v>
      </c>
      <c r="I71" s="150">
        <v>0</v>
      </c>
      <c r="J71" s="150">
        <v>0</v>
      </c>
      <c r="K71" s="150">
        <v>0</v>
      </c>
      <c r="L71" s="150">
        <v>0</v>
      </c>
      <c r="M71" s="150">
        <v>0</v>
      </c>
      <c r="N71" s="150">
        <v>0</v>
      </c>
      <c r="O71" s="150">
        <v>0</v>
      </c>
      <c r="P71" s="150">
        <v>0</v>
      </c>
      <c r="Q71" s="150">
        <v>0</v>
      </c>
      <c r="R71" s="150">
        <v>0</v>
      </c>
      <c r="S71" s="150">
        <v>0</v>
      </c>
      <c r="T71" s="150">
        <v>0</v>
      </c>
      <c r="U71" s="150">
        <v>0</v>
      </c>
      <c r="V71" s="150">
        <v>0</v>
      </c>
      <c r="W71" s="150">
        <v>0</v>
      </c>
      <c r="X71" s="150">
        <v>0</v>
      </c>
      <c r="Y71" s="150">
        <v>0</v>
      </c>
      <c r="Z71" s="150">
        <v>0</v>
      </c>
      <c r="AA71" s="150">
        <v>0</v>
      </c>
      <c r="AB71" s="150">
        <v>0</v>
      </c>
      <c r="AC71" s="150">
        <v>0</v>
      </c>
      <c r="AD71" s="150">
        <v>0</v>
      </c>
      <c r="AE71" s="150">
        <v>0</v>
      </c>
      <c r="AF71" s="150">
        <v>0</v>
      </c>
      <c r="AG71" s="151"/>
      <c r="AH71" s="152">
        <f t="shared" si="1"/>
        <v>0</v>
      </c>
      <c r="AI71" s="153"/>
      <c r="AJ71" s="153"/>
      <c r="AK71" s="153"/>
      <c r="AL71" s="154"/>
      <c r="AM71" s="155" t="str">
        <f t="shared" si="2"/>
        <v/>
      </c>
      <c r="BA71"/>
      <c r="BC71" s="167"/>
    </row>
    <row r="72" spans="1:55" ht="14.4" hidden="1" outlineLevel="1" thickBot="1">
      <c r="A72" s="144"/>
      <c r="B72" s="179"/>
      <c r="C72" s="180"/>
      <c r="D72" s="136" t="s">
        <v>160</v>
      </c>
      <c r="E72" s="182">
        <f>E71-1</f>
        <v>2022</v>
      </c>
      <c r="F72" s="200">
        <v>0</v>
      </c>
      <c r="G72" s="201">
        <v>0</v>
      </c>
      <c r="H72" s="201">
        <v>0</v>
      </c>
      <c r="I72" s="201">
        <v>0</v>
      </c>
      <c r="J72" s="201">
        <v>0</v>
      </c>
      <c r="K72" s="201">
        <v>0</v>
      </c>
      <c r="L72" s="201">
        <v>0</v>
      </c>
      <c r="M72" s="201">
        <v>0</v>
      </c>
      <c r="N72" s="201">
        <v>0</v>
      </c>
      <c r="O72" s="201">
        <v>0</v>
      </c>
      <c r="P72" s="201">
        <v>0</v>
      </c>
      <c r="Q72" s="201">
        <v>0</v>
      </c>
      <c r="R72" s="201">
        <v>0</v>
      </c>
      <c r="S72" s="201">
        <v>0</v>
      </c>
      <c r="T72" s="201">
        <v>0</v>
      </c>
      <c r="U72" s="201">
        <v>0</v>
      </c>
      <c r="V72" s="201">
        <v>0</v>
      </c>
      <c r="W72" s="201">
        <v>0</v>
      </c>
      <c r="X72" s="201">
        <v>0</v>
      </c>
      <c r="Y72" s="201">
        <v>0</v>
      </c>
      <c r="Z72" s="201">
        <v>0</v>
      </c>
      <c r="AA72" s="201">
        <v>0</v>
      </c>
      <c r="AB72" s="201">
        <v>0</v>
      </c>
      <c r="AC72" s="201">
        <v>0</v>
      </c>
      <c r="AD72" s="201">
        <v>0</v>
      </c>
      <c r="AE72" s="201">
        <v>0</v>
      </c>
      <c r="AF72" s="201">
        <v>0</v>
      </c>
      <c r="AG72" s="202"/>
      <c r="AH72" s="203">
        <f t="shared" si="1"/>
        <v>0</v>
      </c>
      <c r="AI72" s="204"/>
      <c r="AJ72" s="204"/>
      <c r="AK72" s="204"/>
      <c r="AL72" s="205"/>
      <c r="AM72" s="206"/>
      <c r="BA72"/>
      <c r="BC72" s="167"/>
    </row>
    <row r="73" spans="1:55" ht="14.4" hidden="1" outlineLevel="1" thickBot="1">
      <c r="A73" s="144"/>
      <c r="B73" s="207"/>
      <c r="C73" s="208" t="s">
        <v>161</v>
      </c>
      <c r="D73" s="7" t="s">
        <v>162</v>
      </c>
      <c r="E73" s="209">
        <f>$Q$5</f>
        <v>2023</v>
      </c>
      <c r="F73" s="210">
        <v>577.73900000000015</v>
      </c>
      <c r="G73" s="211">
        <v>105.495</v>
      </c>
      <c r="H73" s="211">
        <v>3.544999999999999</v>
      </c>
      <c r="I73" s="211">
        <v>2908.3980000000006</v>
      </c>
      <c r="J73" s="211">
        <v>3152.0750000000003</v>
      </c>
      <c r="K73" s="211">
        <v>2.0059999999999993</v>
      </c>
      <c r="L73" s="211">
        <v>15155.617000000002</v>
      </c>
      <c r="M73" s="211">
        <v>118.01900000000002</v>
      </c>
      <c r="N73" s="211">
        <v>1562.3510000000001</v>
      </c>
      <c r="O73" s="211">
        <v>4231.9700000000012</v>
      </c>
      <c r="P73" s="211">
        <v>981.43699999999978</v>
      </c>
      <c r="Q73" s="211">
        <v>7805.3860000000004</v>
      </c>
      <c r="R73" s="211">
        <v>2.9000000000000001E-2</v>
      </c>
      <c r="S73" s="211">
        <v>46.684000000000005</v>
      </c>
      <c r="T73" s="211">
        <v>13.849</v>
      </c>
      <c r="U73" s="211">
        <v>0.67300000000000026</v>
      </c>
      <c r="V73" s="211">
        <v>72.219000000000023</v>
      </c>
      <c r="W73" s="211">
        <v>0</v>
      </c>
      <c r="X73" s="211">
        <v>858.96300000000008</v>
      </c>
      <c r="Y73" s="211">
        <v>37.182999999999986</v>
      </c>
      <c r="Z73" s="211">
        <v>3414.1529999999998</v>
      </c>
      <c r="AA73" s="211">
        <v>138.892</v>
      </c>
      <c r="AB73" s="211">
        <v>337.995</v>
      </c>
      <c r="AC73" s="211">
        <v>66.201999999999998</v>
      </c>
      <c r="AD73" s="211">
        <v>20.897000000000002</v>
      </c>
      <c r="AE73" s="211">
        <v>9.8979999999999997</v>
      </c>
      <c r="AF73" s="211">
        <v>2951.5950000000003</v>
      </c>
      <c r="AG73" s="212"/>
      <c r="AH73" s="213">
        <f t="shared" si="1"/>
        <v>44573.270000000004</v>
      </c>
      <c r="AI73" s="214"/>
      <c r="AJ73" s="214"/>
      <c r="AK73" s="214"/>
      <c r="AL73" s="215"/>
      <c r="AM73" s="216">
        <f t="shared" si="2"/>
        <v>-9.593359589022088E-2</v>
      </c>
      <c r="BA73"/>
      <c r="BC73" s="167"/>
    </row>
    <row r="74" spans="1:55" ht="14.4" hidden="1" outlineLevel="1" thickBot="1">
      <c r="A74" s="144"/>
      <c r="B74" s="207"/>
      <c r="C74" s="208"/>
      <c r="D74" s="217" t="str">
        <f>D73</f>
        <v>1602Other</v>
      </c>
      <c r="E74" s="209">
        <f>E73-1</f>
        <v>2022</v>
      </c>
      <c r="F74" s="218">
        <v>537.03899999999999</v>
      </c>
      <c r="G74" s="219">
        <v>123.35199999999999</v>
      </c>
      <c r="H74" s="219">
        <v>15.065999999999999</v>
      </c>
      <c r="I74" s="219">
        <v>3169.5730000000008</v>
      </c>
      <c r="J74" s="219">
        <v>3152.6349999999998</v>
      </c>
      <c r="K74" s="219">
        <v>1.9789999999999999</v>
      </c>
      <c r="L74" s="219">
        <v>15838.919999999998</v>
      </c>
      <c r="M74" s="219">
        <v>121.74900000000002</v>
      </c>
      <c r="N74" s="219">
        <v>1015.913</v>
      </c>
      <c r="O74" s="219">
        <v>4578.3710000000001</v>
      </c>
      <c r="P74" s="219">
        <v>1226.046</v>
      </c>
      <c r="Q74" s="219">
        <v>9275.7429999999968</v>
      </c>
      <c r="R74" s="219">
        <v>0</v>
      </c>
      <c r="S74" s="219">
        <v>113.28400000000001</v>
      </c>
      <c r="T74" s="219">
        <v>33.1</v>
      </c>
      <c r="U74" s="219">
        <v>2.2179999999999991</v>
      </c>
      <c r="V74" s="219">
        <v>109.617</v>
      </c>
      <c r="W74" s="219">
        <v>0.13</v>
      </c>
      <c r="X74" s="219">
        <v>729.92399999999998</v>
      </c>
      <c r="Y74" s="219">
        <v>30.494999999999994</v>
      </c>
      <c r="Z74" s="219">
        <v>5009.5229999999974</v>
      </c>
      <c r="AA74" s="219">
        <v>241.93199999999999</v>
      </c>
      <c r="AB74" s="219">
        <v>467.24600000000004</v>
      </c>
      <c r="AC74" s="219">
        <v>114.065</v>
      </c>
      <c r="AD74" s="219">
        <v>31.038999999999998</v>
      </c>
      <c r="AE74" s="219">
        <v>0.79</v>
      </c>
      <c r="AF74" s="219">
        <v>3363.3440000000005</v>
      </c>
      <c r="AG74" s="220"/>
      <c r="AH74" s="221">
        <f t="shared" si="1"/>
        <v>49303.092999999979</v>
      </c>
      <c r="AI74" s="222"/>
      <c r="AJ74" s="222"/>
      <c r="AK74" s="222"/>
      <c r="AL74" s="223"/>
      <c r="AM74" s="224"/>
      <c r="BA74"/>
      <c r="BC74" s="167"/>
    </row>
    <row r="75" spans="1:55" ht="14.4" collapsed="1" thickTop="1">
      <c r="A75" s="225" t="s">
        <v>163</v>
      </c>
      <c r="B75" s="226"/>
      <c r="C75" s="226"/>
      <c r="D75" s="227"/>
      <c r="E75" s="228">
        <f>$Q$5</f>
        <v>2023</v>
      </c>
      <c r="F75" s="116">
        <f t="shared" ref="F75:AF76" si="10">F11+F13+F15+F29+F47+F49+F55+F63+F65</f>
        <v>21658.501999999997</v>
      </c>
      <c r="G75" s="117">
        <f t="shared" si="10"/>
        <v>47899.376999999986</v>
      </c>
      <c r="H75" s="117">
        <f t="shared" si="10"/>
        <v>11804.04</v>
      </c>
      <c r="I75" s="117">
        <f t="shared" si="10"/>
        <v>17024.387000000002</v>
      </c>
      <c r="J75" s="117">
        <f t="shared" si="10"/>
        <v>36984.559999999998</v>
      </c>
      <c r="K75" s="117">
        <f t="shared" si="10"/>
        <v>4590.308</v>
      </c>
      <c r="L75" s="117">
        <f t="shared" si="10"/>
        <v>299169.07899999997</v>
      </c>
      <c r="M75" s="117">
        <f t="shared" si="10"/>
        <v>1568.7149999999997</v>
      </c>
      <c r="N75" s="117">
        <f t="shared" si="10"/>
        <v>87041.780000000013</v>
      </c>
      <c r="O75" s="117">
        <f t="shared" si="10"/>
        <v>67177.968999999997</v>
      </c>
      <c r="P75" s="117">
        <f t="shared" si="10"/>
        <v>57521.171999999984</v>
      </c>
      <c r="Q75" s="117">
        <f t="shared" si="10"/>
        <v>30888.871000000006</v>
      </c>
      <c r="R75" s="117">
        <f t="shared" si="10"/>
        <v>749.22500000000002</v>
      </c>
      <c r="S75" s="117">
        <f t="shared" si="10"/>
        <v>3012.241</v>
      </c>
      <c r="T75" s="117">
        <f t="shared" si="10"/>
        <v>4747.954999999999</v>
      </c>
      <c r="U75" s="117">
        <f t="shared" si="10"/>
        <v>292.37700000000001</v>
      </c>
      <c r="V75" s="117">
        <f t="shared" si="10"/>
        <v>36656.631999999998</v>
      </c>
      <c r="W75" s="117">
        <f t="shared" si="10"/>
        <v>1.153</v>
      </c>
      <c r="X75" s="117">
        <f t="shared" si="10"/>
        <v>63439.27399999999</v>
      </c>
      <c r="Y75" s="117">
        <f t="shared" si="10"/>
        <v>18080.204000000005</v>
      </c>
      <c r="Z75" s="117">
        <f t="shared" si="10"/>
        <v>111244.02899999999</v>
      </c>
      <c r="AA75" s="117">
        <f t="shared" si="10"/>
        <v>26526.21</v>
      </c>
      <c r="AB75" s="117">
        <f t="shared" si="10"/>
        <v>44341.268000000025</v>
      </c>
      <c r="AC75" s="117">
        <f t="shared" si="10"/>
        <v>47849.336000000018</v>
      </c>
      <c r="AD75" s="117">
        <f t="shared" si="10"/>
        <v>2557.529</v>
      </c>
      <c r="AE75" s="117">
        <f t="shared" si="10"/>
        <v>214.12100000000001</v>
      </c>
      <c r="AF75" s="117">
        <f t="shared" si="10"/>
        <v>7490.8600000000024</v>
      </c>
      <c r="AG75" s="118"/>
      <c r="AH75" s="91">
        <f t="shared" si="1"/>
        <v>1050531.1740000001</v>
      </c>
      <c r="AI75" s="92"/>
      <c r="AJ75" s="92"/>
      <c r="AK75" s="92"/>
      <c r="AL75" s="93"/>
      <c r="AM75" s="94">
        <f t="shared" si="2"/>
        <v>2.6323375875993538E-2</v>
      </c>
      <c r="BA75"/>
      <c r="BC75" s="167"/>
    </row>
    <row r="76" spans="1:55" ht="14.4" thickBot="1">
      <c r="A76" s="229"/>
      <c r="B76" s="230"/>
      <c r="C76" s="230"/>
      <c r="D76" s="76"/>
      <c r="E76" s="231">
        <f>E75-1</f>
        <v>2022</v>
      </c>
      <c r="F76" s="232">
        <f t="shared" si="10"/>
        <v>22847.697000000004</v>
      </c>
      <c r="G76" s="197">
        <f t="shared" si="10"/>
        <v>14630.543000000005</v>
      </c>
      <c r="H76" s="197">
        <f t="shared" si="10"/>
        <v>7973.5830000000014</v>
      </c>
      <c r="I76" s="197">
        <f t="shared" si="10"/>
        <v>18321.644</v>
      </c>
      <c r="J76" s="197">
        <f t="shared" si="10"/>
        <v>51374.006999999998</v>
      </c>
      <c r="K76" s="197">
        <f t="shared" si="10"/>
        <v>3074.0760000000005</v>
      </c>
      <c r="L76" s="197">
        <f t="shared" si="10"/>
        <v>302043.91599999991</v>
      </c>
      <c r="M76" s="197">
        <f t="shared" si="10"/>
        <v>1842.46</v>
      </c>
      <c r="N76" s="197">
        <f t="shared" si="10"/>
        <v>78241.015000000029</v>
      </c>
      <c r="O76" s="197">
        <f t="shared" si="10"/>
        <v>96804.853000000003</v>
      </c>
      <c r="P76" s="197">
        <f t="shared" si="10"/>
        <v>46294.175999999999</v>
      </c>
      <c r="Q76" s="197">
        <f t="shared" si="10"/>
        <v>32238.615999999995</v>
      </c>
      <c r="R76" s="197">
        <f t="shared" si="10"/>
        <v>1597.472</v>
      </c>
      <c r="S76" s="197">
        <f t="shared" si="10"/>
        <v>2502.1370000000006</v>
      </c>
      <c r="T76" s="197">
        <f t="shared" si="10"/>
        <v>2621.3170000000005</v>
      </c>
      <c r="U76" s="197">
        <f t="shared" si="10"/>
        <v>87.839000000000013</v>
      </c>
      <c r="V76" s="197">
        <f t="shared" si="10"/>
        <v>33045.996999999988</v>
      </c>
      <c r="W76" s="197">
        <f t="shared" si="10"/>
        <v>4.7080000000000002</v>
      </c>
      <c r="X76" s="197">
        <f t="shared" si="10"/>
        <v>70619.862000000008</v>
      </c>
      <c r="Y76" s="197">
        <f t="shared" si="10"/>
        <v>15737.938000000002</v>
      </c>
      <c r="Z76" s="197">
        <f t="shared" si="10"/>
        <v>80303.460999999996</v>
      </c>
      <c r="AA76" s="197">
        <f t="shared" si="10"/>
        <v>49423.223000000005</v>
      </c>
      <c r="AB76" s="197">
        <f t="shared" si="10"/>
        <v>44424.636000000013</v>
      </c>
      <c r="AC76" s="197">
        <f t="shared" si="10"/>
        <v>37071.174000000006</v>
      </c>
      <c r="AD76" s="197">
        <f t="shared" si="10"/>
        <v>1985.0459999999998</v>
      </c>
      <c r="AE76" s="197">
        <f t="shared" si="10"/>
        <v>63.804000000000016</v>
      </c>
      <c r="AF76" s="197">
        <f t="shared" si="10"/>
        <v>8411.7109999999993</v>
      </c>
      <c r="AG76" s="198"/>
      <c r="AH76" s="233">
        <f t="shared" ref="AH76:AH82" si="11">SUM(F76:AG76)</f>
        <v>1023586.911</v>
      </c>
      <c r="AI76" s="234"/>
      <c r="AJ76" s="234"/>
      <c r="AK76" s="234"/>
      <c r="AL76" s="235"/>
      <c r="AM76" s="236"/>
      <c r="BA76"/>
      <c r="BC76" s="167"/>
    </row>
    <row r="77" spans="1:55" ht="5.25" customHeight="1" thickTop="1">
      <c r="A77" s="237"/>
      <c r="B77" s="8"/>
      <c r="C77" s="8"/>
      <c r="D77" s="7"/>
      <c r="E77" s="8"/>
      <c r="F77" s="238"/>
      <c r="G77" s="238"/>
      <c r="H77" s="238"/>
      <c r="I77" s="238"/>
      <c r="J77" s="238"/>
      <c r="K77" s="238"/>
      <c r="L77" s="238"/>
      <c r="M77" s="238"/>
      <c r="N77" s="238"/>
      <c r="O77" s="238"/>
      <c r="P77" s="238"/>
      <c r="Q77" s="238"/>
      <c r="R77" s="238"/>
      <c r="S77" s="238"/>
      <c r="T77" s="238"/>
      <c r="U77" s="238"/>
      <c r="V77" s="238"/>
      <c r="W77" s="238"/>
      <c r="X77" s="238"/>
      <c r="Y77" s="238"/>
      <c r="Z77" s="238"/>
      <c r="AA77" s="238"/>
      <c r="AB77" s="238"/>
      <c r="AC77" s="238"/>
      <c r="AD77" s="238"/>
      <c r="AE77" s="238"/>
      <c r="AF77" s="238"/>
      <c r="AG77" s="238"/>
      <c r="AH77" s="238"/>
      <c r="AI77" s="238"/>
      <c r="AJ77" s="238"/>
      <c r="AK77" s="238"/>
      <c r="AL77" s="238"/>
      <c r="AM77" s="239" t="str">
        <f t="shared" si="2"/>
        <v/>
      </c>
      <c r="BA77"/>
      <c r="BC77" s="167"/>
    </row>
    <row r="78" spans="1:55" ht="14.4" thickBot="1">
      <c r="A78" s="240" t="s">
        <v>164</v>
      </c>
      <c r="B78" s="8"/>
      <c r="C78" s="8"/>
      <c r="D78" s="7"/>
      <c r="E78" s="8"/>
      <c r="F78" s="238"/>
      <c r="G78" s="238"/>
      <c r="H78" s="238"/>
      <c r="I78" s="238"/>
      <c r="J78" s="238"/>
      <c r="K78" s="238"/>
      <c r="L78" s="238"/>
      <c r="M78" s="238"/>
      <c r="N78" s="238"/>
      <c r="O78" s="238"/>
      <c r="P78" s="238"/>
      <c r="Q78" s="238"/>
      <c r="R78" s="238"/>
      <c r="S78" s="238"/>
      <c r="T78" s="238"/>
      <c r="U78" s="238"/>
      <c r="V78" s="238"/>
      <c r="W78" s="238"/>
      <c r="X78" s="238"/>
      <c r="Y78" s="238"/>
      <c r="Z78" s="238"/>
      <c r="AA78" s="238"/>
      <c r="AB78" s="238"/>
      <c r="AC78" s="238"/>
      <c r="AD78" s="238"/>
      <c r="AE78" s="238"/>
      <c r="AF78" s="238"/>
      <c r="AG78" s="238"/>
      <c r="AH78" s="238"/>
      <c r="AI78" s="238"/>
      <c r="AJ78" s="238"/>
      <c r="AK78" s="238"/>
      <c r="AL78" s="238"/>
      <c r="AM78" s="239"/>
      <c r="BA78"/>
      <c r="BC78" s="167"/>
    </row>
    <row r="79" spans="1:55" s="95" customFormat="1" ht="14.4" thickTop="1">
      <c r="A79" s="50"/>
      <c r="B79" s="226"/>
      <c r="C79" s="587" t="s">
        <v>165</v>
      </c>
      <c r="D79" s="588"/>
      <c r="E79" s="87">
        <f>$Q$5</f>
        <v>2023</v>
      </c>
      <c r="F79" s="88">
        <f t="shared" ref="F79:AF80" si="12">F11+F13</f>
        <v>1765.37</v>
      </c>
      <c r="G79" s="89">
        <f t="shared" si="12"/>
        <v>42249.927999999985</v>
      </c>
      <c r="H79" s="89">
        <f t="shared" si="12"/>
        <v>11788.175000000001</v>
      </c>
      <c r="I79" s="89">
        <f t="shared" si="12"/>
        <v>5117.4179999999997</v>
      </c>
      <c r="J79" s="89">
        <f t="shared" si="12"/>
        <v>6663.2269999999999</v>
      </c>
      <c r="K79" s="89">
        <f t="shared" si="12"/>
        <v>4571.3179999999993</v>
      </c>
      <c r="L79" s="89">
        <f t="shared" si="12"/>
        <v>29611.948999999993</v>
      </c>
      <c r="M79" s="89">
        <f t="shared" si="12"/>
        <v>981.17600000000004</v>
      </c>
      <c r="N79" s="89">
        <f t="shared" si="12"/>
        <v>59154.126000000011</v>
      </c>
      <c r="O79" s="89">
        <f t="shared" si="12"/>
        <v>25213.88</v>
      </c>
      <c r="P79" s="89">
        <f t="shared" si="12"/>
        <v>48428.081999999988</v>
      </c>
      <c r="Q79" s="89">
        <f t="shared" si="12"/>
        <v>243.93</v>
      </c>
      <c r="R79" s="89">
        <f t="shared" si="12"/>
        <v>472.1</v>
      </c>
      <c r="S79" s="89">
        <f t="shared" si="12"/>
        <v>2808.498</v>
      </c>
      <c r="T79" s="89">
        <f t="shared" si="12"/>
        <v>1037.672</v>
      </c>
      <c r="U79" s="89">
        <f t="shared" si="12"/>
        <v>287.78000000000003</v>
      </c>
      <c r="V79" s="89">
        <f t="shared" si="12"/>
        <v>35772.730000000003</v>
      </c>
      <c r="W79" s="89">
        <f t="shared" si="12"/>
        <v>0</v>
      </c>
      <c r="X79" s="89">
        <f t="shared" si="12"/>
        <v>2837.7219999999993</v>
      </c>
      <c r="Y79" s="89">
        <f t="shared" si="12"/>
        <v>6681.2020000000002</v>
      </c>
      <c r="Z79" s="89">
        <f t="shared" si="12"/>
        <v>6596.6410000000005</v>
      </c>
      <c r="AA79" s="89">
        <f t="shared" si="12"/>
        <v>24405.365999999998</v>
      </c>
      <c r="AB79" s="89">
        <f t="shared" si="12"/>
        <v>43026.940000000024</v>
      </c>
      <c r="AC79" s="89">
        <f t="shared" si="12"/>
        <v>26048.320000000007</v>
      </c>
      <c r="AD79" s="89">
        <f t="shared" si="12"/>
        <v>2534.9169999999999</v>
      </c>
      <c r="AE79" s="89">
        <f t="shared" si="12"/>
        <v>0</v>
      </c>
      <c r="AF79" s="89">
        <f t="shared" si="12"/>
        <v>0</v>
      </c>
      <c r="AG79" s="90"/>
      <c r="AH79" s="589">
        <f t="shared" si="11"/>
        <v>388298.467</v>
      </c>
      <c r="AI79" s="590"/>
      <c r="AJ79" s="92"/>
      <c r="AK79" s="92"/>
      <c r="AL79" s="93"/>
      <c r="AM79" s="94">
        <f>IF(ISERROR(AH79/AH80),"",IF(AH79/AH80&gt;2,"++",AH79/AH80-1))</f>
        <v>7.4210440659046029E-2</v>
      </c>
      <c r="BB79" s="99"/>
      <c r="BC79" s="99"/>
    </row>
    <row r="80" spans="1:55" s="95" customFormat="1" ht="14.4" thickBot="1">
      <c r="A80" s="591"/>
      <c r="B80" s="230"/>
      <c r="C80" s="592"/>
      <c r="D80" s="593"/>
      <c r="E80" s="594">
        <f>E79-1</f>
        <v>2022</v>
      </c>
      <c r="F80" s="232">
        <f t="shared" si="12"/>
        <v>1006.1650000000001</v>
      </c>
      <c r="G80" s="197">
        <f t="shared" si="12"/>
        <v>14424.738000000003</v>
      </c>
      <c r="H80" s="197">
        <f t="shared" si="12"/>
        <v>7936.6040000000012</v>
      </c>
      <c r="I80" s="197">
        <f t="shared" si="12"/>
        <v>3420.2420000000002</v>
      </c>
      <c r="J80" s="197">
        <f t="shared" si="12"/>
        <v>7704.8649999999998</v>
      </c>
      <c r="K80" s="197">
        <f t="shared" si="12"/>
        <v>3049.5210000000002</v>
      </c>
      <c r="L80" s="197">
        <f t="shared" si="12"/>
        <v>26045.39</v>
      </c>
      <c r="M80" s="197">
        <f t="shared" si="12"/>
        <v>1051.1120000000001</v>
      </c>
      <c r="N80" s="197">
        <f t="shared" si="12"/>
        <v>47263.305000000022</v>
      </c>
      <c r="O80" s="197">
        <f t="shared" si="12"/>
        <v>52454.463000000003</v>
      </c>
      <c r="P80" s="197">
        <f t="shared" si="12"/>
        <v>37358.443999999989</v>
      </c>
      <c r="Q80" s="197">
        <f t="shared" si="12"/>
        <v>634.47799999999995</v>
      </c>
      <c r="R80" s="197">
        <f t="shared" si="12"/>
        <v>1348.61</v>
      </c>
      <c r="S80" s="197">
        <f t="shared" si="12"/>
        <v>1917.7050000000004</v>
      </c>
      <c r="T80" s="197">
        <f t="shared" si="12"/>
        <v>302.24899999999997</v>
      </c>
      <c r="U80" s="197">
        <f t="shared" si="12"/>
        <v>81.900000000000006</v>
      </c>
      <c r="V80" s="197">
        <f t="shared" si="12"/>
        <v>30354.028999999995</v>
      </c>
      <c r="W80" s="197">
        <f t="shared" si="12"/>
        <v>0</v>
      </c>
      <c r="X80" s="197">
        <f t="shared" si="12"/>
        <v>3512.2740000000003</v>
      </c>
      <c r="Y80" s="197">
        <f t="shared" si="12"/>
        <v>4592.5920000000006</v>
      </c>
      <c r="Z80" s="197">
        <f t="shared" si="12"/>
        <v>8053.9229999999998</v>
      </c>
      <c r="AA80" s="197">
        <f t="shared" si="12"/>
        <v>46619.227000000006</v>
      </c>
      <c r="AB80" s="197">
        <f t="shared" si="12"/>
        <v>42742.077000000019</v>
      </c>
      <c r="AC80" s="197">
        <f t="shared" si="12"/>
        <v>17645.983000000004</v>
      </c>
      <c r="AD80" s="197">
        <f t="shared" si="12"/>
        <v>1953.4729999999997</v>
      </c>
      <c r="AE80" s="197">
        <f t="shared" si="12"/>
        <v>0</v>
      </c>
      <c r="AF80" s="197">
        <f t="shared" si="12"/>
        <v>0</v>
      </c>
      <c r="AG80" s="198"/>
      <c r="AH80" s="595">
        <f t="shared" si="11"/>
        <v>361473.36900000006</v>
      </c>
      <c r="AI80" s="596"/>
      <c r="AJ80" s="244"/>
      <c r="AK80" s="244"/>
      <c r="AL80" s="245"/>
      <c r="AM80" s="246"/>
      <c r="BB80" s="99"/>
      <c r="BC80" s="99"/>
    </row>
    <row r="81" spans="1:55" s="95" customFormat="1" ht="14.4" thickTop="1">
      <c r="A81" s="62"/>
      <c r="B81" s="597"/>
      <c r="C81" s="598" t="s">
        <v>166</v>
      </c>
      <c r="D81" s="599"/>
      <c r="E81" s="115">
        <f>$Q$5</f>
        <v>2023</v>
      </c>
      <c r="F81" s="116">
        <f t="shared" ref="F81:AF82" si="13">F15+F29+F49+F67</f>
        <v>5809.4290000000001</v>
      </c>
      <c r="G81" s="117">
        <f t="shared" si="13"/>
        <v>5516.9970000000003</v>
      </c>
      <c r="H81" s="117">
        <f t="shared" si="13"/>
        <v>12.170999999999999</v>
      </c>
      <c r="I81" s="117">
        <f t="shared" si="13"/>
        <v>5130.1730000000007</v>
      </c>
      <c r="J81" s="117">
        <f t="shared" si="13"/>
        <v>13828.526</v>
      </c>
      <c r="K81" s="117">
        <f t="shared" si="13"/>
        <v>16.036000000000001</v>
      </c>
      <c r="L81" s="117">
        <f t="shared" si="13"/>
        <v>214558.13699999999</v>
      </c>
      <c r="M81" s="117">
        <f t="shared" si="13"/>
        <v>297.11399999999998</v>
      </c>
      <c r="N81" s="117">
        <f t="shared" si="13"/>
        <v>15920.165000000001</v>
      </c>
      <c r="O81" s="117">
        <f t="shared" si="13"/>
        <v>11901.031000000001</v>
      </c>
      <c r="P81" s="117">
        <f>P15+P29+P49+P67</f>
        <v>7293.3579999999993</v>
      </c>
      <c r="Q81" s="117">
        <f t="shared" si="13"/>
        <v>9065.5670000000009</v>
      </c>
      <c r="R81" s="117">
        <f t="shared" si="13"/>
        <v>3.5999999999999997E-2</v>
      </c>
      <c r="S81" s="117">
        <f t="shared" si="13"/>
        <v>157.059</v>
      </c>
      <c r="T81" s="117">
        <f t="shared" si="13"/>
        <v>2015.2470000000001</v>
      </c>
      <c r="U81" s="117">
        <f t="shared" si="13"/>
        <v>3.7849999999999997</v>
      </c>
      <c r="V81" s="117">
        <f t="shared" si="13"/>
        <v>603.91700000000003</v>
      </c>
      <c r="W81" s="117">
        <f t="shared" si="13"/>
        <v>1.153</v>
      </c>
      <c r="X81" s="117">
        <f t="shared" si="13"/>
        <v>38854.089999999997</v>
      </c>
      <c r="Y81" s="117">
        <f t="shared" si="13"/>
        <v>10365.655000000002</v>
      </c>
      <c r="Z81" s="117">
        <f t="shared" si="13"/>
        <v>73753.655999999988</v>
      </c>
      <c r="AA81" s="117">
        <f t="shared" si="13"/>
        <v>1631.1970000000003</v>
      </c>
      <c r="AB81" s="117">
        <f t="shared" si="13"/>
        <v>469.15699999999998</v>
      </c>
      <c r="AC81" s="117">
        <f t="shared" si="13"/>
        <v>18811.656000000003</v>
      </c>
      <c r="AD81" s="117">
        <f t="shared" si="13"/>
        <v>1.7150000000000001</v>
      </c>
      <c r="AE81" s="117">
        <f t="shared" si="13"/>
        <v>50.232999999999997</v>
      </c>
      <c r="AF81" s="117">
        <f t="shared" si="13"/>
        <v>129.85600000000005</v>
      </c>
      <c r="AG81" s="118"/>
      <c r="AH81" s="600">
        <f t="shared" si="11"/>
        <v>436197.11599999998</v>
      </c>
      <c r="AI81" s="601"/>
      <c r="AJ81" s="120"/>
      <c r="AK81" s="120"/>
      <c r="AL81" s="121"/>
      <c r="AM81" s="122">
        <f>IF(ISERROR(AH81/AH82),"",IF(AH81/AH82&gt;2,"++",AH81/AH82-1))</f>
        <v>2.4586381174017458E-2</v>
      </c>
      <c r="BB81" s="99"/>
      <c r="BC81" s="99"/>
    </row>
    <row r="82" spans="1:55" s="95" customFormat="1" ht="14.4" thickBot="1">
      <c r="A82" s="591"/>
      <c r="B82" s="230"/>
      <c r="C82" s="592"/>
      <c r="D82" s="593"/>
      <c r="E82" s="594">
        <f>E81-1</f>
        <v>2022</v>
      </c>
      <c r="F82" s="232">
        <f t="shared" si="13"/>
        <v>6544.6819999999998</v>
      </c>
      <c r="G82" s="197">
        <f t="shared" si="13"/>
        <v>40.195</v>
      </c>
      <c r="H82" s="197">
        <f t="shared" si="13"/>
        <v>20.98</v>
      </c>
      <c r="I82" s="197">
        <f t="shared" si="13"/>
        <v>7406.8889999999992</v>
      </c>
      <c r="J82" s="197">
        <f t="shared" si="13"/>
        <v>23863.463</v>
      </c>
      <c r="K82" s="197">
        <f t="shared" si="13"/>
        <v>21.050999999999995</v>
      </c>
      <c r="L82" s="197">
        <f t="shared" si="13"/>
        <v>217412.42499999996</v>
      </c>
      <c r="M82" s="197">
        <f t="shared" si="13"/>
        <v>277.06299999999999</v>
      </c>
      <c r="N82" s="197">
        <f t="shared" si="13"/>
        <v>19639.269</v>
      </c>
      <c r="O82" s="197">
        <f t="shared" si="13"/>
        <v>12580.381000000001</v>
      </c>
      <c r="P82" s="197">
        <f>P16+P30+P50+P68</f>
        <v>6496.2170000000006</v>
      </c>
      <c r="Q82" s="197">
        <f t="shared" si="13"/>
        <v>8440.2350000000024</v>
      </c>
      <c r="R82" s="197">
        <f t="shared" si="13"/>
        <v>3.5999999999999997E-2</v>
      </c>
      <c r="S82" s="197">
        <f t="shared" si="13"/>
        <v>446.35499999999996</v>
      </c>
      <c r="T82" s="197">
        <f t="shared" si="13"/>
        <v>977.98000000000013</v>
      </c>
      <c r="U82" s="197">
        <f t="shared" si="13"/>
        <v>3.6580000000000004</v>
      </c>
      <c r="V82" s="197">
        <f t="shared" si="13"/>
        <v>2291.1989999999996</v>
      </c>
      <c r="W82" s="197">
        <f t="shared" si="13"/>
        <v>4.5780000000000003</v>
      </c>
      <c r="X82" s="197">
        <f t="shared" si="13"/>
        <v>45971.634999999995</v>
      </c>
      <c r="Y82" s="197">
        <f t="shared" si="13"/>
        <v>9640.6490000000013</v>
      </c>
      <c r="Z82" s="197">
        <f t="shared" si="13"/>
        <v>44258.071000000004</v>
      </c>
      <c r="AA82" s="197">
        <f t="shared" si="13"/>
        <v>2217.8649999999998</v>
      </c>
      <c r="AB82" s="197">
        <f t="shared" si="13"/>
        <v>707.83999999999992</v>
      </c>
      <c r="AC82" s="197">
        <f t="shared" si="13"/>
        <v>16282.366</v>
      </c>
      <c r="AD82" s="197">
        <f t="shared" si="13"/>
        <v>0.53400000000000003</v>
      </c>
      <c r="AE82" s="197">
        <f t="shared" si="13"/>
        <v>5.2000000000000005E-2</v>
      </c>
      <c r="AF82" s="197">
        <f t="shared" si="13"/>
        <v>184.28900000000002</v>
      </c>
      <c r="AG82" s="198"/>
      <c r="AH82" s="595">
        <f t="shared" si="11"/>
        <v>425729.95699999994</v>
      </c>
      <c r="AI82" s="596"/>
      <c r="AJ82" s="244"/>
      <c r="AK82" s="244"/>
      <c r="AL82" s="245"/>
      <c r="AM82" s="246"/>
      <c r="BB82" s="99"/>
      <c r="BC82" s="99"/>
    </row>
    <row r="83" spans="1:55" ht="13.8" thickTop="1">
      <c r="A83" s="240" t="s">
        <v>167</v>
      </c>
      <c r="B83" s="8"/>
      <c r="C83" s="8"/>
      <c r="D83" s="7"/>
      <c r="E83" s="8"/>
      <c r="F83" s="602"/>
      <c r="G83" s="602"/>
      <c r="H83" s="602"/>
      <c r="I83" s="602"/>
      <c r="J83" s="602"/>
      <c r="K83" s="602"/>
      <c r="L83" s="602"/>
      <c r="M83" s="602"/>
      <c r="N83" s="602"/>
      <c r="O83" s="602"/>
      <c r="P83" s="602"/>
      <c r="Q83" s="602"/>
      <c r="R83" s="602"/>
      <c r="S83" s="602"/>
      <c r="T83" s="602"/>
      <c r="U83" s="602"/>
      <c r="V83" s="602"/>
      <c r="W83" s="602"/>
      <c r="X83" s="602"/>
      <c r="Y83" s="602"/>
      <c r="Z83" s="602"/>
      <c r="AA83" s="602"/>
      <c r="AB83" s="602"/>
      <c r="AC83" s="602"/>
      <c r="AD83" s="602"/>
      <c r="AE83" s="602"/>
      <c r="AF83" s="602"/>
      <c r="AG83" s="602"/>
      <c r="AH83" s="602"/>
      <c r="AI83" s="602"/>
      <c r="AJ83" s="602"/>
      <c r="AK83" s="602"/>
      <c r="AL83" s="602"/>
      <c r="AM83" s="602"/>
      <c r="BA83"/>
      <c r="BC83" s="167"/>
    </row>
    <row r="84" spans="1:55">
      <c r="A84" s="237"/>
      <c r="B84" s="8"/>
      <c r="C84" s="8"/>
      <c r="D84" s="7"/>
      <c r="E84" s="8"/>
      <c r="F84" s="602"/>
      <c r="G84" s="602"/>
      <c r="H84" s="602"/>
      <c r="I84" s="602"/>
      <c r="J84" s="602"/>
      <c r="K84" s="602"/>
      <c r="L84" s="602"/>
      <c r="M84" s="602"/>
      <c r="N84" s="602"/>
      <c r="O84" s="602"/>
      <c r="P84" s="602"/>
      <c r="Q84" s="602"/>
      <c r="R84" s="602"/>
      <c r="S84" s="602"/>
      <c r="T84" s="602"/>
      <c r="U84" s="602"/>
      <c r="V84" s="602"/>
      <c r="W84" s="602"/>
      <c r="X84" s="602"/>
      <c r="Y84" s="602"/>
      <c r="Z84" s="602"/>
      <c r="AA84" s="602"/>
      <c r="AB84" s="602"/>
      <c r="AC84" s="602"/>
      <c r="AD84" s="602"/>
      <c r="AE84" s="602"/>
      <c r="AF84" s="602"/>
      <c r="AG84" s="602"/>
      <c r="AH84" s="602"/>
      <c r="AI84" s="602"/>
      <c r="AJ84" s="602"/>
      <c r="AK84" s="602"/>
      <c r="AL84" s="602"/>
      <c r="AM84" s="602"/>
      <c r="BA84"/>
      <c r="BC84" s="167"/>
    </row>
    <row r="85" spans="1:55"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  <c r="AA85" s="168"/>
      <c r="AB85" s="168"/>
      <c r="AC85" s="168"/>
      <c r="AD85" s="168"/>
      <c r="AE85" s="168"/>
      <c r="AF85" s="168"/>
      <c r="AG85" s="168"/>
      <c r="AH85" s="168"/>
      <c r="AI85" s="168"/>
      <c r="AJ85" s="168"/>
      <c r="AK85" s="168"/>
      <c r="AL85" s="168"/>
    </row>
    <row r="86" spans="1:55"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  <c r="AA86" s="168"/>
      <c r="AB86" s="168"/>
      <c r="AC86" s="168"/>
      <c r="AD86" s="168"/>
      <c r="AE86" s="168"/>
      <c r="AF86" s="168"/>
      <c r="AG86" s="168"/>
      <c r="AH86" s="168"/>
      <c r="AI86" s="168"/>
      <c r="AJ86" s="168"/>
      <c r="AK86" s="168"/>
      <c r="AL86" s="168"/>
    </row>
    <row r="87" spans="1:55"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68"/>
      <c r="AA87" s="168"/>
      <c r="AB87" s="168"/>
      <c r="AC87" s="168"/>
      <c r="AD87" s="168"/>
      <c r="AE87" s="168"/>
      <c r="AF87" s="168"/>
      <c r="AG87" s="168"/>
      <c r="AH87" s="168"/>
      <c r="AI87" s="168"/>
      <c r="AJ87" s="168"/>
      <c r="AK87" s="168"/>
      <c r="AL87" s="168"/>
    </row>
    <row r="88" spans="1:55"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  <c r="AA88" s="168"/>
      <c r="AB88" s="168"/>
      <c r="AC88" s="168"/>
      <c r="AD88" s="168"/>
      <c r="AE88" s="168"/>
      <c r="AF88" s="168"/>
      <c r="AG88" s="243"/>
      <c r="AH88" s="243"/>
      <c r="AI88" s="168"/>
      <c r="AJ88" s="168"/>
      <c r="AK88" s="168"/>
      <c r="AL88" s="168"/>
    </row>
    <row r="89" spans="1:55"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  <c r="AA89" s="168"/>
      <c r="AB89" s="168"/>
      <c r="AC89" s="168"/>
      <c r="AD89" s="168"/>
      <c r="AE89" s="168"/>
      <c r="AF89" s="168"/>
      <c r="AG89" s="168"/>
      <c r="AH89" s="168"/>
      <c r="AI89" s="168"/>
      <c r="AJ89" s="168"/>
      <c r="AK89" s="168"/>
      <c r="AL89" s="168"/>
    </row>
    <row r="90" spans="1:55"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  <c r="Z90" s="168"/>
      <c r="AA90" s="168"/>
      <c r="AB90" s="168"/>
      <c r="AC90" s="168"/>
      <c r="AD90" s="168"/>
      <c r="AE90" s="168"/>
      <c r="AF90" s="168"/>
      <c r="AG90" s="168"/>
      <c r="AH90" s="168"/>
      <c r="AI90" s="168"/>
      <c r="AJ90" s="168"/>
      <c r="AK90" s="168"/>
      <c r="AL90" s="168"/>
    </row>
    <row r="91" spans="1:55"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8"/>
      <c r="Z91" s="168"/>
      <c r="AA91" s="168"/>
      <c r="AB91" s="168"/>
      <c r="AC91" s="168"/>
      <c r="AD91" s="168"/>
      <c r="AE91" s="168"/>
      <c r="AF91" s="168"/>
      <c r="AG91" s="168"/>
      <c r="AH91" s="168"/>
      <c r="AI91" s="168"/>
      <c r="AJ91" s="168"/>
      <c r="AK91" s="168"/>
      <c r="AL91" s="168"/>
    </row>
    <row r="92" spans="1:55"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  <c r="AA92" s="168"/>
      <c r="AB92" s="168"/>
      <c r="AC92" s="168"/>
      <c r="AD92" s="168"/>
      <c r="AE92" s="168"/>
      <c r="AF92" s="168"/>
      <c r="AG92" s="168"/>
      <c r="AH92" s="168"/>
      <c r="AI92" s="168"/>
      <c r="AJ92" s="168"/>
      <c r="AK92" s="168"/>
      <c r="AL92" s="168"/>
    </row>
    <row r="93" spans="1:55"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8"/>
      <c r="Z93" s="168"/>
      <c r="AA93" s="168"/>
      <c r="AB93" s="168"/>
      <c r="AC93" s="168"/>
      <c r="AD93" s="168"/>
      <c r="AE93" s="168"/>
      <c r="AF93" s="168"/>
      <c r="AG93" s="168"/>
      <c r="AH93" s="168"/>
      <c r="AI93" s="168"/>
      <c r="AJ93" s="168"/>
      <c r="AK93" s="168"/>
      <c r="AL93" s="168"/>
    </row>
    <row r="94" spans="1:55"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  <c r="Z94" s="168"/>
      <c r="AA94" s="168"/>
      <c r="AB94" s="168"/>
      <c r="AC94" s="168"/>
      <c r="AD94" s="168"/>
      <c r="AE94" s="168"/>
      <c r="AF94" s="168"/>
      <c r="AG94" s="168"/>
      <c r="AH94" s="168"/>
      <c r="AI94" s="168"/>
      <c r="AJ94" s="168"/>
      <c r="AK94" s="168"/>
      <c r="AL94" s="168"/>
    </row>
    <row r="95" spans="1:55"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  <c r="Y95" s="168"/>
      <c r="Z95" s="168"/>
      <c r="AA95" s="168"/>
      <c r="AB95" s="168"/>
      <c r="AC95" s="168"/>
      <c r="AD95" s="168"/>
      <c r="AE95" s="168"/>
      <c r="AF95" s="168"/>
      <c r="AG95" s="168"/>
      <c r="AH95" s="168"/>
      <c r="AI95" s="168"/>
      <c r="AJ95" s="168"/>
      <c r="AK95" s="168"/>
      <c r="AL95" s="168"/>
    </row>
    <row r="96" spans="1:55"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8"/>
      <c r="Z96" s="168"/>
      <c r="AA96" s="168"/>
      <c r="AB96" s="168"/>
      <c r="AC96" s="168"/>
      <c r="AD96" s="168"/>
      <c r="AE96" s="168"/>
      <c r="AF96" s="168"/>
      <c r="AG96" s="168"/>
      <c r="AH96" s="168"/>
      <c r="AI96" s="168"/>
      <c r="AJ96" s="168"/>
      <c r="AK96" s="168"/>
      <c r="AL96" s="168"/>
    </row>
    <row r="97" spans="6:38"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  <c r="V97" s="168"/>
      <c r="W97" s="168"/>
      <c r="X97" s="168"/>
      <c r="Y97" s="168"/>
      <c r="Z97" s="168"/>
      <c r="AA97" s="168"/>
      <c r="AB97" s="168"/>
      <c r="AC97" s="168"/>
      <c r="AD97" s="168"/>
      <c r="AE97" s="168"/>
      <c r="AF97" s="168"/>
      <c r="AG97" s="168"/>
      <c r="AH97" s="168"/>
      <c r="AI97" s="168"/>
      <c r="AJ97" s="168"/>
      <c r="AK97" s="168"/>
      <c r="AL97" s="168"/>
    </row>
    <row r="98" spans="6:38"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168"/>
      <c r="Y98" s="168"/>
      <c r="Z98" s="168"/>
      <c r="AA98" s="168"/>
      <c r="AB98" s="168"/>
      <c r="AC98" s="168"/>
      <c r="AD98" s="168"/>
      <c r="AE98" s="168"/>
      <c r="AF98" s="168"/>
      <c r="AG98" s="168"/>
      <c r="AH98" s="168"/>
      <c r="AI98" s="168"/>
      <c r="AJ98" s="168"/>
      <c r="AK98" s="168"/>
      <c r="AL98" s="168"/>
    </row>
    <row r="99" spans="6:38"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  <c r="Y99" s="168"/>
      <c r="Z99" s="168"/>
      <c r="AA99" s="168"/>
      <c r="AB99" s="168"/>
      <c r="AC99" s="168"/>
      <c r="AD99" s="168"/>
      <c r="AE99" s="168"/>
      <c r="AF99" s="168"/>
      <c r="AG99" s="168"/>
      <c r="AH99" s="168"/>
      <c r="AI99" s="168"/>
      <c r="AJ99" s="168"/>
      <c r="AK99" s="168"/>
      <c r="AL99" s="168"/>
    </row>
    <row r="100" spans="6:38"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  <c r="AA100" s="168"/>
      <c r="AB100" s="168"/>
      <c r="AC100" s="168"/>
      <c r="AD100" s="168"/>
      <c r="AE100" s="168"/>
      <c r="AF100" s="168"/>
      <c r="AG100" s="168"/>
      <c r="AH100" s="168"/>
      <c r="AI100" s="168"/>
      <c r="AJ100" s="168"/>
      <c r="AK100" s="168"/>
      <c r="AL100" s="168"/>
    </row>
    <row r="101" spans="6:38"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  <c r="X101" s="168"/>
      <c r="Y101" s="168"/>
      <c r="Z101" s="168"/>
      <c r="AA101" s="168"/>
      <c r="AB101" s="168"/>
      <c r="AC101" s="168"/>
      <c r="AD101" s="168"/>
      <c r="AE101" s="168"/>
      <c r="AF101" s="168"/>
      <c r="AG101" s="168"/>
      <c r="AH101" s="168"/>
      <c r="AI101" s="168"/>
      <c r="AJ101" s="168"/>
      <c r="AK101" s="168"/>
      <c r="AL101" s="168"/>
    </row>
    <row r="102" spans="6:38"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  <c r="X102" s="168"/>
      <c r="Y102" s="168"/>
      <c r="Z102" s="168"/>
      <c r="AA102" s="168"/>
      <c r="AB102" s="168"/>
      <c r="AC102" s="168"/>
      <c r="AD102" s="168"/>
      <c r="AE102" s="168"/>
      <c r="AF102" s="168"/>
      <c r="AG102" s="168"/>
      <c r="AH102" s="168"/>
      <c r="AI102" s="168"/>
      <c r="AJ102" s="168"/>
      <c r="AK102" s="168"/>
      <c r="AL102" s="168"/>
    </row>
    <row r="103" spans="6:38"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68"/>
      <c r="AD103" s="168"/>
      <c r="AE103" s="168"/>
      <c r="AF103" s="168"/>
      <c r="AG103" s="168"/>
      <c r="AH103" s="168"/>
      <c r="AI103" s="168"/>
      <c r="AJ103" s="168"/>
      <c r="AK103" s="168"/>
      <c r="AL103" s="168"/>
    </row>
    <row r="104" spans="6:38"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  <c r="Y104" s="168"/>
      <c r="Z104" s="168"/>
      <c r="AA104" s="168"/>
      <c r="AB104" s="168"/>
      <c r="AC104" s="168"/>
      <c r="AD104" s="168"/>
      <c r="AE104" s="168"/>
      <c r="AF104" s="168"/>
      <c r="AG104" s="168"/>
      <c r="AH104" s="168"/>
      <c r="AI104" s="168"/>
      <c r="AJ104" s="168"/>
      <c r="AK104" s="168"/>
      <c r="AL104" s="168"/>
    </row>
    <row r="105" spans="6:38"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  <c r="X105" s="168"/>
      <c r="Y105" s="168"/>
      <c r="Z105" s="168"/>
      <c r="AA105" s="168"/>
      <c r="AB105" s="168"/>
      <c r="AC105" s="168"/>
      <c r="AD105" s="168"/>
      <c r="AE105" s="168"/>
      <c r="AF105" s="168"/>
      <c r="AG105" s="168"/>
      <c r="AH105" s="168"/>
      <c r="AI105" s="168"/>
      <c r="AJ105" s="168"/>
      <c r="AK105" s="168"/>
      <c r="AL105" s="168"/>
    </row>
    <row r="106" spans="6:38"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  <c r="Y106" s="168"/>
      <c r="Z106" s="168"/>
      <c r="AA106" s="168"/>
      <c r="AB106" s="168"/>
      <c r="AC106" s="168"/>
      <c r="AD106" s="168"/>
      <c r="AE106" s="168"/>
      <c r="AF106" s="168"/>
      <c r="AG106" s="168"/>
      <c r="AH106" s="168"/>
      <c r="AI106" s="168"/>
      <c r="AJ106" s="168"/>
      <c r="AK106" s="168"/>
      <c r="AL106" s="168"/>
    </row>
    <row r="107" spans="6:38"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  <c r="X107" s="168"/>
      <c r="Y107" s="168"/>
      <c r="Z107" s="168"/>
      <c r="AA107" s="168"/>
      <c r="AB107" s="168"/>
      <c r="AC107" s="168"/>
      <c r="AD107" s="168"/>
      <c r="AE107" s="168"/>
      <c r="AF107" s="168"/>
      <c r="AG107" s="168"/>
      <c r="AH107" s="168"/>
      <c r="AI107" s="168"/>
      <c r="AJ107" s="168"/>
      <c r="AK107" s="168"/>
      <c r="AL107" s="168"/>
    </row>
    <row r="108" spans="6:38"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  <c r="Y108" s="168"/>
      <c r="Z108" s="168"/>
      <c r="AA108" s="168"/>
      <c r="AB108" s="168"/>
      <c r="AC108" s="168"/>
      <c r="AD108" s="168"/>
      <c r="AE108" s="168"/>
      <c r="AF108" s="168"/>
      <c r="AG108" s="168"/>
      <c r="AH108" s="168"/>
      <c r="AI108" s="168"/>
      <c r="AJ108" s="168"/>
      <c r="AK108" s="168"/>
      <c r="AL108" s="168"/>
    </row>
    <row r="109" spans="6:38"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  <c r="V109" s="168"/>
      <c r="W109" s="168"/>
      <c r="X109" s="168"/>
      <c r="Y109" s="168"/>
      <c r="Z109" s="168"/>
      <c r="AA109" s="168"/>
      <c r="AB109" s="168"/>
      <c r="AC109" s="168"/>
      <c r="AD109" s="168"/>
      <c r="AE109" s="168"/>
      <c r="AF109" s="168"/>
      <c r="AG109" s="168"/>
      <c r="AH109" s="168"/>
      <c r="AI109" s="168"/>
      <c r="AJ109" s="168"/>
      <c r="AK109" s="168"/>
      <c r="AL109" s="168"/>
    </row>
    <row r="110" spans="6:38"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X110" s="168"/>
      <c r="Y110" s="168"/>
      <c r="Z110" s="168"/>
      <c r="AA110" s="168"/>
      <c r="AB110" s="168"/>
      <c r="AC110" s="168"/>
      <c r="AD110" s="168"/>
      <c r="AE110" s="168"/>
      <c r="AF110" s="168"/>
      <c r="AG110" s="168"/>
      <c r="AH110" s="168"/>
      <c r="AI110" s="168"/>
      <c r="AJ110" s="168"/>
      <c r="AK110" s="168"/>
      <c r="AL110" s="168"/>
    </row>
    <row r="111" spans="6:38"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  <c r="V111" s="168"/>
      <c r="W111" s="168"/>
      <c r="X111" s="168"/>
      <c r="Y111" s="168"/>
      <c r="Z111" s="168"/>
      <c r="AA111" s="168"/>
      <c r="AB111" s="168"/>
      <c r="AC111" s="168"/>
      <c r="AD111" s="168"/>
      <c r="AE111" s="168"/>
      <c r="AF111" s="168"/>
      <c r="AG111" s="168"/>
      <c r="AH111" s="168"/>
      <c r="AI111" s="168"/>
      <c r="AJ111" s="168"/>
      <c r="AK111" s="168"/>
      <c r="AL111" s="168"/>
    </row>
    <row r="112" spans="6:38"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  <c r="AA112" s="168"/>
      <c r="AB112" s="168"/>
      <c r="AC112" s="168"/>
      <c r="AD112" s="168"/>
      <c r="AE112" s="168"/>
      <c r="AF112" s="168"/>
      <c r="AG112" s="168"/>
      <c r="AH112" s="168"/>
      <c r="AI112" s="168"/>
      <c r="AJ112" s="168"/>
      <c r="AK112" s="168"/>
      <c r="AL112" s="168"/>
    </row>
    <row r="113" spans="6:38"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  <c r="Z113" s="168"/>
      <c r="AA113" s="168"/>
      <c r="AB113" s="168"/>
      <c r="AC113" s="168"/>
      <c r="AD113" s="168"/>
      <c r="AE113" s="168"/>
      <c r="AF113" s="168"/>
      <c r="AG113" s="168"/>
      <c r="AH113" s="168"/>
      <c r="AI113" s="168"/>
      <c r="AJ113" s="168"/>
      <c r="AK113" s="168"/>
      <c r="AL113" s="168"/>
    </row>
    <row r="114" spans="6:38"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  <c r="X114" s="168"/>
      <c r="Y114" s="168"/>
      <c r="Z114" s="168"/>
      <c r="AA114" s="168"/>
      <c r="AB114" s="168"/>
      <c r="AC114" s="168"/>
      <c r="AD114" s="168"/>
      <c r="AE114" s="168"/>
      <c r="AF114" s="168"/>
      <c r="AG114" s="168"/>
      <c r="AH114" s="168"/>
      <c r="AI114" s="168"/>
      <c r="AJ114" s="168"/>
      <c r="AK114" s="168"/>
      <c r="AL114" s="168"/>
    </row>
    <row r="115" spans="6:38"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  <c r="Y115" s="168"/>
      <c r="Z115" s="168"/>
      <c r="AA115" s="168"/>
      <c r="AB115" s="168"/>
      <c r="AC115" s="168"/>
      <c r="AD115" s="168"/>
      <c r="AE115" s="168"/>
      <c r="AF115" s="168"/>
      <c r="AG115" s="168"/>
      <c r="AH115" s="168"/>
      <c r="AI115" s="168"/>
      <c r="AJ115" s="168"/>
      <c r="AK115" s="168"/>
      <c r="AL115" s="168"/>
    </row>
    <row r="116" spans="6:38"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  <c r="X116" s="168"/>
      <c r="Y116" s="168"/>
      <c r="Z116" s="168"/>
      <c r="AA116" s="168"/>
      <c r="AB116" s="168"/>
      <c r="AC116" s="168"/>
      <c r="AD116" s="168"/>
      <c r="AE116" s="168"/>
      <c r="AF116" s="168"/>
      <c r="AG116" s="168"/>
      <c r="AH116" s="168"/>
      <c r="AI116" s="168"/>
      <c r="AJ116" s="168"/>
      <c r="AK116" s="168"/>
      <c r="AL116" s="168"/>
    </row>
    <row r="117" spans="6:38"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  <c r="X117" s="168"/>
      <c r="Y117" s="168"/>
      <c r="Z117" s="168"/>
      <c r="AA117" s="168"/>
      <c r="AB117" s="168"/>
      <c r="AC117" s="168"/>
      <c r="AD117" s="168"/>
      <c r="AE117" s="168"/>
      <c r="AF117" s="168"/>
      <c r="AG117" s="168"/>
      <c r="AH117" s="168"/>
      <c r="AI117" s="168"/>
      <c r="AJ117" s="168"/>
      <c r="AK117" s="168"/>
      <c r="AL117" s="168"/>
    </row>
    <row r="118" spans="6:38"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  <c r="X118" s="168"/>
      <c r="Y118" s="168"/>
      <c r="Z118" s="168"/>
      <c r="AA118" s="168"/>
      <c r="AB118" s="168"/>
      <c r="AC118" s="168"/>
      <c r="AD118" s="168"/>
      <c r="AE118" s="168"/>
      <c r="AF118" s="168"/>
      <c r="AG118" s="168"/>
      <c r="AH118" s="168"/>
      <c r="AI118" s="168"/>
      <c r="AJ118" s="168"/>
      <c r="AK118" s="168"/>
      <c r="AL118" s="168"/>
    </row>
    <row r="119" spans="6:38"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68"/>
      <c r="R119" s="168"/>
      <c r="S119" s="168"/>
      <c r="T119" s="168"/>
      <c r="U119" s="168"/>
      <c r="V119" s="168"/>
      <c r="W119" s="168"/>
      <c r="X119" s="168"/>
      <c r="Y119" s="168"/>
      <c r="Z119" s="168"/>
      <c r="AA119" s="168"/>
      <c r="AB119" s="168"/>
      <c r="AC119" s="168"/>
      <c r="AD119" s="168"/>
      <c r="AE119" s="168"/>
      <c r="AF119" s="168"/>
      <c r="AG119" s="168"/>
      <c r="AH119" s="168"/>
      <c r="AI119" s="168"/>
      <c r="AJ119" s="168"/>
      <c r="AK119" s="168"/>
      <c r="AL119" s="168"/>
    </row>
    <row r="120" spans="6:38"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68"/>
      <c r="R120" s="168"/>
      <c r="S120" s="168"/>
      <c r="T120" s="168"/>
      <c r="U120" s="168"/>
      <c r="V120" s="168"/>
      <c r="W120" s="168"/>
      <c r="X120" s="168"/>
      <c r="Y120" s="168"/>
      <c r="Z120" s="168"/>
      <c r="AA120" s="168"/>
      <c r="AB120" s="168"/>
      <c r="AC120" s="168"/>
      <c r="AD120" s="168"/>
      <c r="AE120" s="168"/>
      <c r="AF120" s="168"/>
      <c r="AG120" s="168"/>
      <c r="AH120" s="168"/>
      <c r="AI120" s="168"/>
      <c r="AJ120" s="168"/>
      <c r="AK120" s="168"/>
      <c r="AL120" s="168"/>
    </row>
    <row r="121" spans="6:38"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  <c r="V121" s="168"/>
      <c r="W121" s="168"/>
      <c r="X121" s="168"/>
      <c r="Y121" s="168"/>
      <c r="Z121" s="168"/>
      <c r="AA121" s="168"/>
      <c r="AB121" s="168"/>
      <c r="AC121" s="168"/>
      <c r="AD121" s="168"/>
      <c r="AE121" s="168"/>
      <c r="AF121" s="168"/>
      <c r="AG121" s="168"/>
      <c r="AH121" s="168"/>
      <c r="AI121" s="168"/>
      <c r="AJ121" s="168"/>
      <c r="AK121" s="168"/>
      <c r="AL121" s="168"/>
    </row>
    <row r="122" spans="6:38"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  <c r="V122" s="168"/>
      <c r="W122" s="168"/>
      <c r="X122" s="168"/>
      <c r="Y122" s="168"/>
      <c r="Z122" s="168"/>
      <c r="AA122" s="168"/>
      <c r="AB122" s="168"/>
      <c r="AC122" s="168"/>
      <c r="AD122" s="168"/>
      <c r="AE122" s="168"/>
      <c r="AF122" s="168"/>
      <c r="AG122" s="168"/>
      <c r="AH122" s="168"/>
      <c r="AI122" s="168"/>
      <c r="AJ122" s="168"/>
      <c r="AK122" s="168"/>
      <c r="AL122" s="168"/>
    </row>
    <row r="123" spans="6:38"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  <c r="V123" s="168"/>
      <c r="W123" s="168"/>
      <c r="X123" s="168"/>
      <c r="Y123" s="168"/>
      <c r="Z123" s="168"/>
      <c r="AA123" s="168"/>
      <c r="AB123" s="168"/>
      <c r="AC123" s="168"/>
      <c r="AD123" s="168"/>
      <c r="AE123" s="168"/>
      <c r="AF123" s="168"/>
      <c r="AG123" s="168"/>
      <c r="AH123" s="168"/>
      <c r="AI123" s="168"/>
      <c r="AJ123" s="168"/>
      <c r="AK123" s="168"/>
      <c r="AL123" s="168"/>
    </row>
    <row r="124" spans="6:38"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  <c r="X124" s="168"/>
      <c r="Y124" s="168"/>
      <c r="Z124" s="168"/>
      <c r="AA124" s="168"/>
      <c r="AB124" s="168"/>
      <c r="AC124" s="168"/>
      <c r="AD124" s="168"/>
      <c r="AE124" s="168"/>
      <c r="AF124" s="168"/>
      <c r="AG124" s="168"/>
      <c r="AH124" s="168"/>
      <c r="AI124" s="168"/>
      <c r="AJ124" s="168"/>
      <c r="AK124" s="168"/>
      <c r="AL124" s="168"/>
    </row>
    <row r="125" spans="6:38"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  <c r="V125" s="168"/>
      <c r="W125" s="168"/>
      <c r="X125" s="168"/>
      <c r="Y125" s="168"/>
      <c r="Z125" s="168"/>
      <c r="AA125" s="168"/>
      <c r="AB125" s="168"/>
      <c r="AC125" s="168"/>
      <c r="AD125" s="168"/>
      <c r="AE125" s="168"/>
      <c r="AF125" s="168"/>
      <c r="AG125" s="168"/>
      <c r="AH125" s="168"/>
      <c r="AI125" s="168"/>
      <c r="AJ125" s="168"/>
      <c r="AK125" s="168"/>
      <c r="AL125" s="168"/>
    </row>
    <row r="126" spans="6:38"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68"/>
      <c r="R126" s="168"/>
      <c r="S126" s="168"/>
      <c r="T126" s="168"/>
      <c r="U126" s="168"/>
      <c r="V126" s="168"/>
      <c r="W126" s="168"/>
      <c r="X126" s="168"/>
      <c r="Y126" s="168"/>
      <c r="Z126" s="168"/>
      <c r="AA126" s="168"/>
      <c r="AB126" s="168"/>
      <c r="AC126" s="168"/>
      <c r="AD126" s="168"/>
      <c r="AE126" s="168"/>
      <c r="AF126" s="168"/>
      <c r="AG126" s="168"/>
      <c r="AH126" s="168"/>
      <c r="AI126" s="168"/>
      <c r="AJ126" s="168"/>
      <c r="AK126" s="168"/>
      <c r="AL126" s="168"/>
    </row>
    <row r="127" spans="6:38"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  <c r="V127" s="168"/>
      <c r="W127" s="168"/>
      <c r="X127" s="168"/>
      <c r="Y127" s="168"/>
      <c r="Z127" s="168"/>
      <c r="AA127" s="168"/>
      <c r="AB127" s="168"/>
      <c r="AC127" s="168"/>
      <c r="AD127" s="168"/>
      <c r="AE127" s="168"/>
      <c r="AF127" s="168"/>
      <c r="AG127" s="168"/>
      <c r="AH127" s="168"/>
      <c r="AI127" s="168"/>
      <c r="AJ127" s="168"/>
      <c r="AK127" s="168"/>
      <c r="AL127" s="168"/>
    </row>
    <row r="128" spans="6:38"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  <c r="V128" s="168"/>
      <c r="W128" s="168"/>
      <c r="X128" s="168"/>
      <c r="Y128" s="168"/>
      <c r="Z128" s="168"/>
      <c r="AA128" s="168"/>
      <c r="AB128" s="168"/>
      <c r="AC128" s="168"/>
      <c r="AD128" s="168"/>
      <c r="AE128" s="168"/>
      <c r="AF128" s="168"/>
      <c r="AG128" s="168"/>
      <c r="AH128" s="168"/>
      <c r="AI128" s="168"/>
      <c r="AJ128" s="168"/>
      <c r="AK128" s="168"/>
      <c r="AL128" s="168"/>
    </row>
    <row r="129" spans="6:38"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U129" s="168"/>
      <c r="V129" s="168"/>
      <c r="W129" s="168"/>
      <c r="X129" s="168"/>
      <c r="Y129" s="168"/>
      <c r="Z129" s="168"/>
      <c r="AA129" s="168"/>
      <c r="AB129" s="168"/>
      <c r="AC129" s="168"/>
      <c r="AD129" s="168"/>
      <c r="AE129" s="168"/>
      <c r="AF129" s="168"/>
      <c r="AG129" s="168"/>
      <c r="AH129" s="168"/>
      <c r="AI129" s="168"/>
      <c r="AJ129" s="168"/>
      <c r="AK129" s="168"/>
      <c r="AL129" s="168"/>
    </row>
    <row r="130" spans="6:38"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  <c r="V130" s="168"/>
      <c r="W130" s="168"/>
      <c r="X130" s="168"/>
      <c r="Y130" s="168"/>
      <c r="Z130" s="168"/>
      <c r="AA130" s="168"/>
      <c r="AB130" s="168"/>
      <c r="AC130" s="168"/>
      <c r="AD130" s="168"/>
      <c r="AE130" s="168"/>
      <c r="AF130" s="168"/>
      <c r="AG130" s="168"/>
      <c r="AH130" s="168"/>
      <c r="AI130" s="168"/>
      <c r="AJ130" s="168"/>
      <c r="AK130" s="168"/>
      <c r="AL130" s="168"/>
    </row>
    <row r="131" spans="6:38"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  <c r="V131" s="168"/>
      <c r="W131" s="168"/>
      <c r="X131" s="168"/>
      <c r="Y131" s="168"/>
      <c r="Z131" s="168"/>
      <c r="AA131" s="168"/>
      <c r="AB131" s="168"/>
      <c r="AC131" s="168"/>
      <c r="AD131" s="168"/>
      <c r="AE131" s="168"/>
      <c r="AF131" s="168"/>
      <c r="AG131" s="168"/>
      <c r="AH131" s="168"/>
      <c r="AI131" s="168"/>
      <c r="AJ131" s="168"/>
      <c r="AK131" s="168"/>
      <c r="AL131" s="168"/>
    </row>
    <row r="132" spans="6:38"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8"/>
      <c r="V132" s="168"/>
      <c r="W132" s="168"/>
      <c r="X132" s="168"/>
      <c r="Y132" s="168"/>
      <c r="Z132" s="168"/>
      <c r="AA132" s="168"/>
      <c r="AB132" s="168"/>
      <c r="AC132" s="168"/>
      <c r="AD132" s="168"/>
      <c r="AE132" s="168"/>
      <c r="AF132" s="168"/>
      <c r="AG132" s="168"/>
      <c r="AH132" s="168"/>
      <c r="AI132" s="168"/>
      <c r="AJ132" s="168"/>
      <c r="AK132" s="168"/>
      <c r="AL132" s="168"/>
    </row>
    <row r="133" spans="6:38"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  <c r="U133" s="168"/>
      <c r="V133" s="168"/>
      <c r="W133" s="168"/>
      <c r="X133" s="168"/>
      <c r="Y133" s="168"/>
      <c r="Z133" s="168"/>
      <c r="AA133" s="168"/>
      <c r="AB133" s="168"/>
      <c r="AC133" s="168"/>
      <c r="AD133" s="168"/>
      <c r="AE133" s="168"/>
      <c r="AF133" s="168"/>
      <c r="AG133" s="168"/>
      <c r="AH133" s="168"/>
      <c r="AI133" s="168"/>
      <c r="AJ133" s="168"/>
      <c r="AK133" s="168"/>
      <c r="AL133" s="168"/>
    </row>
    <row r="134" spans="6:38"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  <c r="V134" s="168"/>
      <c r="W134" s="168"/>
      <c r="X134" s="168"/>
      <c r="Y134" s="168"/>
      <c r="Z134" s="168"/>
      <c r="AA134" s="168"/>
      <c r="AB134" s="168"/>
      <c r="AC134" s="168"/>
      <c r="AD134" s="168"/>
      <c r="AE134" s="168"/>
      <c r="AF134" s="168"/>
      <c r="AG134" s="168"/>
      <c r="AH134" s="168"/>
      <c r="AI134" s="168"/>
      <c r="AJ134" s="168"/>
      <c r="AK134" s="168"/>
      <c r="AL134" s="168"/>
    </row>
    <row r="135" spans="6:38"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  <c r="V135" s="168"/>
      <c r="W135" s="168"/>
      <c r="X135" s="168"/>
      <c r="Y135" s="168"/>
      <c r="Z135" s="168"/>
      <c r="AA135" s="168"/>
      <c r="AB135" s="168"/>
      <c r="AC135" s="168"/>
      <c r="AD135" s="168"/>
      <c r="AE135" s="168"/>
      <c r="AF135" s="168"/>
      <c r="AG135" s="168"/>
      <c r="AH135" s="168"/>
      <c r="AI135" s="168"/>
      <c r="AJ135" s="168"/>
      <c r="AK135" s="168"/>
      <c r="AL135" s="168"/>
    </row>
    <row r="136" spans="6:38"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  <c r="V136" s="168"/>
      <c r="W136" s="168"/>
      <c r="X136" s="168"/>
      <c r="Y136" s="168"/>
      <c r="Z136" s="168"/>
      <c r="AA136" s="168"/>
      <c r="AB136" s="168"/>
      <c r="AC136" s="168"/>
      <c r="AD136" s="168"/>
      <c r="AE136" s="168"/>
      <c r="AF136" s="168"/>
      <c r="AG136" s="168"/>
      <c r="AH136" s="168"/>
      <c r="AI136" s="168"/>
      <c r="AJ136" s="168"/>
      <c r="AK136" s="168"/>
      <c r="AL136" s="168"/>
    </row>
    <row r="137" spans="6:38"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68"/>
      <c r="R137" s="168"/>
      <c r="S137" s="168"/>
      <c r="T137" s="168"/>
      <c r="U137" s="168"/>
      <c r="V137" s="168"/>
      <c r="W137" s="168"/>
      <c r="X137" s="168"/>
      <c r="Y137" s="168"/>
      <c r="Z137" s="168"/>
      <c r="AA137" s="168"/>
      <c r="AB137" s="168"/>
      <c r="AC137" s="168"/>
      <c r="AD137" s="168"/>
      <c r="AE137" s="168"/>
      <c r="AF137" s="168"/>
      <c r="AG137" s="168"/>
      <c r="AH137" s="168"/>
      <c r="AI137" s="168"/>
      <c r="AJ137" s="168"/>
      <c r="AK137" s="168"/>
      <c r="AL137" s="168"/>
    </row>
    <row r="138" spans="6:38"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8"/>
      <c r="V138" s="168"/>
      <c r="W138" s="168"/>
      <c r="X138" s="168"/>
      <c r="Y138" s="168"/>
      <c r="Z138" s="168"/>
      <c r="AA138" s="168"/>
      <c r="AB138" s="168"/>
      <c r="AC138" s="168"/>
      <c r="AD138" s="168"/>
      <c r="AE138" s="168"/>
      <c r="AF138" s="168"/>
      <c r="AG138" s="168"/>
      <c r="AH138" s="168"/>
      <c r="AI138" s="168"/>
      <c r="AJ138" s="168"/>
      <c r="AK138" s="168"/>
      <c r="AL138" s="168"/>
    </row>
    <row r="139" spans="6:38"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U139" s="168"/>
      <c r="V139" s="168"/>
      <c r="W139" s="168"/>
      <c r="X139" s="168"/>
      <c r="Y139" s="168"/>
      <c r="Z139" s="168"/>
      <c r="AA139" s="168"/>
      <c r="AB139" s="168"/>
      <c r="AC139" s="168"/>
      <c r="AD139" s="168"/>
      <c r="AE139" s="168"/>
      <c r="AF139" s="168"/>
      <c r="AG139" s="168"/>
      <c r="AH139" s="168"/>
      <c r="AI139" s="168"/>
      <c r="AJ139" s="168"/>
      <c r="AK139" s="168"/>
      <c r="AL139" s="168"/>
    </row>
    <row r="140" spans="6:38"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  <c r="V140" s="168"/>
      <c r="W140" s="168"/>
      <c r="X140" s="168"/>
      <c r="Y140" s="168"/>
      <c r="Z140" s="168"/>
      <c r="AA140" s="168"/>
      <c r="AB140" s="168"/>
      <c r="AC140" s="168"/>
      <c r="AD140" s="168"/>
      <c r="AE140" s="168"/>
      <c r="AF140" s="168"/>
      <c r="AG140" s="168"/>
      <c r="AH140" s="168"/>
      <c r="AI140" s="168"/>
      <c r="AJ140" s="168"/>
      <c r="AK140" s="168"/>
      <c r="AL140" s="168"/>
    </row>
    <row r="141" spans="6:38"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  <c r="P141" s="168"/>
      <c r="Q141" s="168"/>
      <c r="R141" s="168"/>
      <c r="S141" s="168"/>
      <c r="T141" s="168"/>
      <c r="U141" s="168"/>
      <c r="V141" s="168"/>
      <c r="W141" s="168"/>
      <c r="X141" s="168"/>
      <c r="Y141" s="168"/>
      <c r="Z141" s="168"/>
      <c r="AA141" s="168"/>
      <c r="AB141" s="168"/>
      <c r="AC141" s="168"/>
      <c r="AD141" s="168"/>
      <c r="AE141" s="168"/>
      <c r="AF141" s="168"/>
      <c r="AG141" s="168"/>
      <c r="AH141" s="168"/>
      <c r="AI141" s="168"/>
      <c r="AJ141" s="168"/>
      <c r="AK141" s="168"/>
      <c r="AL141" s="168"/>
    </row>
    <row r="142" spans="6:38"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  <c r="P142" s="168"/>
      <c r="Q142" s="168"/>
      <c r="R142" s="168"/>
      <c r="S142" s="168"/>
      <c r="T142" s="168"/>
      <c r="U142" s="168"/>
      <c r="V142" s="168"/>
      <c r="W142" s="168"/>
      <c r="X142" s="168"/>
      <c r="Y142" s="168"/>
      <c r="Z142" s="168"/>
      <c r="AA142" s="168"/>
      <c r="AB142" s="168"/>
      <c r="AC142" s="168"/>
      <c r="AD142" s="168"/>
      <c r="AE142" s="168"/>
      <c r="AF142" s="168"/>
      <c r="AG142" s="168"/>
      <c r="AH142" s="168"/>
      <c r="AI142" s="168"/>
      <c r="AJ142" s="168"/>
      <c r="AK142" s="168"/>
      <c r="AL142" s="168"/>
    </row>
    <row r="143" spans="6:38"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68"/>
      <c r="R143" s="168"/>
      <c r="S143" s="168"/>
      <c r="T143" s="168"/>
      <c r="U143" s="168"/>
      <c r="V143" s="168"/>
      <c r="W143" s="168"/>
      <c r="X143" s="168"/>
      <c r="Y143" s="168"/>
      <c r="Z143" s="168"/>
      <c r="AA143" s="168"/>
      <c r="AB143" s="168"/>
      <c r="AC143" s="168"/>
      <c r="AD143" s="168"/>
      <c r="AE143" s="168"/>
      <c r="AF143" s="168"/>
      <c r="AG143" s="168"/>
      <c r="AH143" s="168"/>
      <c r="AI143" s="168"/>
      <c r="AJ143" s="168"/>
      <c r="AK143" s="168"/>
      <c r="AL143" s="168"/>
    </row>
  </sheetData>
  <mergeCells count="17">
    <mergeCell ref="B49:C50"/>
    <mergeCell ref="B55:C56"/>
    <mergeCell ref="B63:C64"/>
    <mergeCell ref="B65:C66"/>
    <mergeCell ref="A13:A14"/>
    <mergeCell ref="B13:C14"/>
    <mergeCell ref="A15:A16"/>
    <mergeCell ref="B15:C16"/>
    <mergeCell ref="B29:C30"/>
    <mergeCell ref="B47:C48"/>
    <mergeCell ref="K4:M4"/>
    <mergeCell ref="K5:M5"/>
    <mergeCell ref="K6:M6"/>
    <mergeCell ref="AH8:AL8"/>
    <mergeCell ref="AM8:AM10"/>
    <mergeCell ref="A11:A12"/>
    <mergeCell ref="B11:C12"/>
  </mergeCells>
  <conditionalFormatting sqref="F10:O10 Q10:AG10">
    <cfRule type="expression" dxfId="13" priority="2" stopIfTrue="1">
      <formula>ISNA(F10)</formula>
    </cfRule>
  </conditionalFormatting>
  <conditionalFormatting sqref="P10">
    <cfRule type="expression" dxfId="12" priority="1" stopIfTrue="1">
      <formula>ISNA(P10)</formula>
    </cfRule>
  </conditionalFormatting>
  <dataValidations count="2">
    <dataValidation type="list" allowBlank="1" showInputMessage="1" showErrorMessage="1" sqref="K5" xr:uid="{23B58071-6CFA-4C33-AF34-B40839AC4062}">
      <formula1>$BB$17:$BB$18</formula1>
    </dataValidation>
    <dataValidation type="list" allowBlank="1" showInputMessage="1" showErrorMessage="1" sqref="K6" xr:uid="{7386B3E6-E991-4141-BF1B-53CEAFC61163}">
      <formula1>$BB$20:$BB$21</formula1>
    </dataValidation>
  </dataValidations>
  <pageMargins left="0.32" right="0.28000000000000003" top="0.38" bottom="0.41" header="0.28000000000000003" footer="0.25"/>
  <pageSetup paperSize="9" scale="52" fitToHeight="2" orientation="landscape" r:id="rId1"/>
  <headerFooter alignWithMargins="0">
    <oddHeader>&amp;L&amp;8AGRI-C4-mw/df&amp;R&amp;8&amp;D</oddHeader>
    <oddFooter>&amp;L&amp;"Arial,Italique"&amp;8&amp;Z&amp;F&amp;R&amp;8&amp;P/&amp;N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C81DE-984C-4392-9AD5-D59CAADFCCBE}">
  <sheetPr codeName="Sheet7">
    <tabColor rgb="FFFF0000"/>
    <pageSetUpPr fitToPage="1"/>
  </sheetPr>
  <dimension ref="A1:BH143"/>
  <sheetViews>
    <sheetView showGridLines="0" showZeros="0" workbookViewId="0">
      <pane xSplit="5" ySplit="10" topLeftCell="N63" activePane="bottomRight" state="frozen"/>
      <selection activeCell="M87" sqref="M87"/>
      <selection pane="topRight" activeCell="M87" sqref="M87"/>
      <selection pane="bottomLeft" activeCell="M87" sqref="M87"/>
      <selection pane="bottomRight" activeCell="M87" sqref="M87"/>
    </sheetView>
  </sheetViews>
  <sheetFormatPr defaultRowHeight="13.2" outlineLevelRow="1" outlineLevelCol="1"/>
  <cols>
    <col min="1" max="1" width="5.88671875" style="242" customWidth="1"/>
    <col min="2" max="2" width="5" customWidth="1"/>
    <col min="3" max="3" width="20.44140625" customWidth="1"/>
    <col min="4" max="4" width="11.33203125" style="241" hidden="1" customWidth="1" outlineLevel="1"/>
    <col min="5" max="5" width="6.44140625" customWidth="1" collapsed="1"/>
    <col min="6" max="10" width="6.5546875" customWidth="1"/>
    <col min="11" max="11" width="7.44140625" customWidth="1"/>
    <col min="12" max="13" width="7.5546875" customWidth="1"/>
    <col min="14" max="32" width="6.5546875" customWidth="1"/>
    <col min="33" max="33" width="8.109375" hidden="1" customWidth="1" outlineLevel="1"/>
    <col min="34" max="34" width="9.5546875" customWidth="1" collapsed="1"/>
    <col min="35" max="36" width="8.109375" hidden="1" customWidth="1" outlineLevel="1"/>
    <col min="37" max="37" width="7.5546875" hidden="1" customWidth="1" outlineLevel="1"/>
    <col min="38" max="38" width="8.109375" hidden="1" customWidth="1" outlineLevel="1"/>
    <col min="39" max="39" width="7.88671875" customWidth="1" collapsed="1"/>
    <col min="40" max="52" width="1" customWidth="1"/>
    <col min="53" max="53" width="24.88671875" style="167" hidden="1" customWidth="1" outlineLevel="1"/>
    <col min="54" max="54" width="19.88671875" style="167" hidden="1" customWidth="1" outlineLevel="1"/>
    <col min="55" max="55" width="7.5546875" hidden="1" customWidth="1" outlineLevel="1"/>
    <col min="56" max="56" width="5.44140625" hidden="1" customWidth="1" outlineLevel="1"/>
    <col min="57" max="57" width="9.109375" hidden="1" customWidth="1" outlineLevel="1" collapsed="1"/>
    <col min="58" max="58" width="10.5546875" hidden="1" customWidth="1" outlineLevel="1"/>
    <col min="59" max="59" width="9.109375" hidden="1" customWidth="1" outlineLevel="1"/>
    <col min="60" max="60" width="9.109375" customWidth="1" collapsed="1"/>
  </cols>
  <sheetData>
    <row r="1" spans="1:59" ht="51" customHeight="1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4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4"/>
      <c r="BA1"/>
      <c r="BB1"/>
    </row>
    <row r="2" spans="1:59" ht="52.65" customHeight="1">
      <c r="A2" s="5" t="str">
        <f>IF(K5="Export","EU "&amp;K5&amp;" of Bovine Products to Third Countries","EU 28 "&amp;K5&amp;" of Bovine Products from Third Countries")</f>
        <v>EU 28 Import of Bovine Products from Third Countries</v>
      </c>
      <c r="B2" s="6"/>
      <c r="C2" s="6"/>
      <c r="D2" s="7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8"/>
      <c r="R2" s="6"/>
      <c r="S2" s="6"/>
      <c r="T2" s="9" t="str">
        <f>K5&amp;"s in TONNES cwe by Member State"</f>
        <v>Imports in TONNES cwe by Member State</v>
      </c>
      <c r="U2" s="6"/>
      <c r="V2" s="8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8"/>
      <c r="BA2"/>
      <c r="BB2"/>
    </row>
    <row r="3" spans="1:59" ht="7.5" customHeight="1" thickBot="1">
      <c r="A3" s="6"/>
      <c r="B3" s="6"/>
      <c r="C3" s="6"/>
      <c r="D3" s="7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8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8"/>
      <c r="BA3"/>
      <c r="BB3"/>
    </row>
    <row r="4" spans="1:59" s="25" customFormat="1" ht="18" customHeight="1" thickBot="1">
      <c r="A4" s="10"/>
      <c r="B4" s="11" t="s">
        <v>177</v>
      </c>
      <c r="C4" s="12"/>
      <c r="D4" s="13"/>
      <c r="E4" s="14"/>
      <c r="F4" s="14"/>
      <c r="G4" s="14"/>
      <c r="H4" s="15"/>
      <c r="I4" s="16"/>
      <c r="J4" s="17" t="s">
        <v>1</v>
      </c>
      <c r="K4" s="18" t="s">
        <v>2</v>
      </c>
      <c r="L4" s="19"/>
      <c r="M4" s="20"/>
      <c r="N4" s="12"/>
      <c r="O4" s="21"/>
      <c r="P4" s="22" t="s">
        <v>3</v>
      </c>
      <c r="Q4" s="23">
        <v>12</v>
      </c>
      <c r="R4" s="24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</row>
    <row r="5" spans="1:59" s="37" customFormat="1" ht="18" customHeight="1" thickBot="1">
      <c r="A5" s="26"/>
      <c r="B5" s="27"/>
      <c r="C5" s="27"/>
      <c r="D5" s="28">
        <f>DATE($Q$5,$Q$4,1)</f>
        <v>45261</v>
      </c>
      <c r="E5" s="27"/>
      <c r="F5" s="27"/>
      <c r="G5" s="27"/>
      <c r="H5" s="29"/>
      <c r="I5" s="30"/>
      <c r="J5" s="31" t="s">
        <v>4</v>
      </c>
      <c r="K5" s="32" t="s">
        <v>91</v>
      </c>
      <c r="L5" s="33"/>
      <c r="M5" s="34"/>
      <c r="N5" s="27"/>
      <c r="O5" s="35"/>
      <c r="P5" s="36" t="s">
        <v>6</v>
      </c>
      <c r="Q5" s="23">
        <v>2023</v>
      </c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</row>
    <row r="6" spans="1:59" s="37" customFormat="1" ht="18" customHeight="1" thickBot="1">
      <c r="A6" s="38"/>
      <c r="B6" s="38"/>
      <c r="C6" s="38"/>
      <c r="D6" s="38"/>
      <c r="E6" s="38"/>
      <c r="F6" s="38"/>
      <c r="G6" s="27"/>
      <c r="H6" s="39"/>
      <c r="I6" s="40"/>
      <c r="J6" s="41" t="s">
        <v>7</v>
      </c>
      <c r="K6" s="42" t="s">
        <v>8</v>
      </c>
      <c r="L6" s="43"/>
      <c r="M6" s="44"/>
      <c r="N6" s="45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</row>
    <row r="7" spans="1:59" s="37" customFormat="1" ht="8.25" customHeight="1" thickBot="1">
      <c r="A7" s="38"/>
      <c r="B7" s="38"/>
      <c r="C7" s="47"/>
      <c r="D7" s="48"/>
      <c r="E7" s="47"/>
      <c r="F7" s="47"/>
      <c r="G7" s="27"/>
      <c r="H7" s="27"/>
      <c r="I7" s="27"/>
      <c r="J7" s="27"/>
      <c r="K7" s="27"/>
      <c r="L7" s="27"/>
      <c r="M7" s="27"/>
      <c r="N7" s="27"/>
      <c r="O7" s="49"/>
      <c r="P7" s="49"/>
      <c r="Q7" s="49"/>
      <c r="R7" s="49"/>
      <c r="S7" s="49"/>
      <c r="T7" s="49"/>
      <c r="U7" s="49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</row>
    <row r="8" spans="1:59" s="61" customFormat="1" ht="15" customHeight="1" thickTop="1">
      <c r="A8" s="50"/>
      <c r="B8" s="51"/>
      <c r="C8" s="51"/>
      <c r="D8" s="52"/>
      <c r="E8" s="53"/>
      <c r="F8" s="54" t="s">
        <v>9</v>
      </c>
      <c r="G8" s="55" t="s">
        <v>10</v>
      </c>
      <c r="H8" s="55" t="s">
        <v>11</v>
      </c>
      <c r="I8" s="55" t="s">
        <v>12</v>
      </c>
      <c r="J8" s="55" t="s">
        <v>13</v>
      </c>
      <c r="K8" s="55" t="s">
        <v>14</v>
      </c>
      <c r="L8" s="55" t="s">
        <v>15</v>
      </c>
      <c r="M8" s="55" t="s">
        <v>16</v>
      </c>
      <c r="N8" s="55" t="s">
        <v>17</v>
      </c>
      <c r="O8" s="55" t="s">
        <v>18</v>
      </c>
      <c r="P8" s="55" t="s">
        <v>19</v>
      </c>
      <c r="Q8" s="55" t="s">
        <v>20</v>
      </c>
      <c r="R8" s="55" t="s">
        <v>21</v>
      </c>
      <c r="S8" s="55" t="s">
        <v>22</v>
      </c>
      <c r="T8" s="55" t="s">
        <v>23</v>
      </c>
      <c r="U8" s="55" t="s">
        <v>24</v>
      </c>
      <c r="V8" s="55" t="s">
        <v>25</v>
      </c>
      <c r="W8" s="55" t="s">
        <v>26</v>
      </c>
      <c r="X8" s="55" t="s">
        <v>27</v>
      </c>
      <c r="Y8" s="55" t="s">
        <v>28</v>
      </c>
      <c r="Z8" s="55" t="s">
        <v>29</v>
      </c>
      <c r="AA8" s="55" t="s">
        <v>30</v>
      </c>
      <c r="AB8" s="55" t="s">
        <v>31</v>
      </c>
      <c r="AC8" s="55" t="s">
        <v>32</v>
      </c>
      <c r="AD8" s="55" t="s">
        <v>33</v>
      </c>
      <c r="AE8" s="55" t="s">
        <v>34</v>
      </c>
      <c r="AF8" s="55" t="s">
        <v>35</v>
      </c>
      <c r="AG8" s="56" t="s">
        <v>36</v>
      </c>
      <c r="AH8" s="57" t="s">
        <v>37</v>
      </c>
      <c r="AI8" s="58"/>
      <c r="AJ8" s="58"/>
      <c r="AK8" s="58"/>
      <c r="AL8" s="59"/>
      <c r="AM8" s="60" t="str">
        <f>"EU % " &amp; RIGHT(E11,2) &amp; "/" &amp; RIGHT(E12,2)</f>
        <v>EU % 23/22</v>
      </c>
    </row>
    <row r="9" spans="1:59" s="61" customFormat="1" hidden="1" outlineLevel="1">
      <c r="A9" s="62"/>
      <c r="B9" s="63"/>
      <c r="C9" s="63"/>
      <c r="D9" s="64"/>
      <c r="E9" s="65"/>
      <c r="F9" s="66" t="s">
        <v>38</v>
      </c>
      <c r="G9" s="67" t="s">
        <v>39</v>
      </c>
      <c r="H9" s="67" t="s">
        <v>40</v>
      </c>
      <c r="I9" s="67" t="s">
        <v>41</v>
      </c>
      <c r="J9" s="67" t="s">
        <v>42</v>
      </c>
      <c r="K9" s="67" t="s">
        <v>43</v>
      </c>
      <c r="L9" s="67" t="s">
        <v>44</v>
      </c>
      <c r="M9" s="67" t="s">
        <v>45</v>
      </c>
      <c r="N9" s="67" t="s">
        <v>46</v>
      </c>
      <c r="O9" s="67" t="s">
        <v>47</v>
      </c>
      <c r="P9" s="68" t="s">
        <v>48</v>
      </c>
      <c r="Q9" s="67" t="s">
        <v>49</v>
      </c>
      <c r="R9" s="67" t="s">
        <v>50</v>
      </c>
      <c r="S9" s="67" t="s">
        <v>51</v>
      </c>
      <c r="T9" s="67" t="s">
        <v>52</v>
      </c>
      <c r="U9" s="67" t="s">
        <v>53</v>
      </c>
      <c r="V9" s="67" t="s">
        <v>54</v>
      </c>
      <c r="W9" s="67" t="s">
        <v>55</v>
      </c>
      <c r="X9" s="67" t="s">
        <v>56</v>
      </c>
      <c r="Y9" s="67" t="s">
        <v>57</v>
      </c>
      <c r="Z9" s="67" t="s">
        <v>58</v>
      </c>
      <c r="AA9" s="67" t="s">
        <v>59</v>
      </c>
      <c r="AB9" s="67" t="s">
        <v>60</v>
      </c>
      <c r="AC9" s="67" t="s">
        <v>61</v>
      </c>
      <c r="AD9" s="67" t="s">
        <v>62</v>
      </c>
      <c r="AE9" s="67" t="s">
        <v>63</v>
      </c>
      <c r="AF9" s="67" t="s">
        <v>64</v>
      </c>
      <c r="AG9" s="69" t="s">
        <v>65</v>
      </c>
      <c r="AH9" s="70"/>
      <c r="AI9" s="71"/>
      <c r="AJ9" s="71"/>
      <c r="AK9" s="71"/>
      <c r="AL9" s="72"/>
      <c r="AM9" s="73"/>
    </row>
    <row r="10" spans="1:59" ht="15.75" customHeight="1" collapsed="1" thickBot="1">
      <c r="A10" s="74"/>
      <c r="B10" s="75"/>
      <c r="C10" s="75"/>
      <c r="D10" s="76"/>
      <c r="E10" s="77"/>
      <c r="F10" s="78">
        <f>$Q$4</f>
        <v>12</v>
      </c>
      <c r="G10" s="79">
        <f t="shared" ref="G10:AF10" si="0">$Q$4</f>
        <v>12</v>
      </c>
      <c r="H10" s="79">
        <f t="shared" si="0"/>
        <v>12</v>
      </c>
      <c r="I10" s="79">
        <f t="shared" si="0"/>
        <v>12</v>
      </c>
      <c r="J10" s="79">
        <f t="shared" si="0"/>
        <v>12</v>
      </c>
      <c r="K10" s="79">
        <f t="shared" si="0"/>
        <v>12</v>
      </c>
      <c r="L10" s="79">
        <f t="shared" si="0"/>
        <v>12</v>
      </c>
      <c r="M10" s="79">
        <f t="shared" si="0"/>
        <v>12</v>
      </c>
      <c r="N10" s="79">
        <f t="shared" si="0"/>
        <v>12</v>
      </c>
      <c r="O10" s="79">
        <f t="shared" si="0"/>
        <v>12</v>
      </c>
      <c r="P10" s="79">
        <f t="shared" si="0"/>
        <v>12</v>
      </c>
      <c r="Q10" s="79">
        <f t="shared" si="0"/>
        <v>12</v>
      </c>
      <c r="R10" s="79">
        <f t="shared" si="0"/>
        <v>12</v>
      </c>
      <c r="S10" s="79">
        <f t="shared" si="0"/>
        <v>12</v>
      </c>
      <c r="T10" s="79">
        <f t="shared" si="0"/>
        <v>12</v>
      </c>
      <c r="U10" s="79">
        <f t="shared" si="0"/>
        <v>12</v>
      </c>
      <c r="V10" s="79">
        <f t="shared" si="0"/>
        <v>12</v>
      </c>
      <c r="W10" s="79">
        <f t="shared" si="0"/>
        <v>12</v>
      </c>
      <c r="X10" s="79">
        <f t="shared" si="0"/>
        <v>12</v>
      </c>
      <c r="Y10" s="79">
        <f t="shared" si="0"/>
        <v>12</v>
      </c>
      <c r="Z10" s="79">
        <f t="shared" si="0"/>
        <v>12</v>
      </c>
      <c r="AA10" s="79">
        <f t="shared" si="0"/>
        <v>12</v>
      </c>
      <c r="AB10" s="79">
        <f t="shared" si="0"/>
        <v>12</v>
      </c>
      <c r="AC10" s="79">
        <f t="shared" si="0"/>
        <v>12</v>
      </c>
      <c r="AD10" s="79">
        <f t="shared" si="0"/>
        <v>12</v>
      </c>
      <c r="AE10" s="79">
        <f t="shared" si="0"/>
        <v>12</v>
      </c>
      <c r="AF10" s="79">
        <f t="shared" si="0"/>
        <v>12</v>
      </c>
      <c r="AG10" s="80" t="e">
        <v>#N/A</v>
      </c>
      <c r="AH10" s="81" t="s">
        <v>66</v>
      </c>
      <c r="AI10" s="82"/>
      <c r="AJ10" s="82"/>
      <c r="AK10" s="82"/>
      <c r="AL10" s="83"/>
      <c r="AM10" s="84"/>
      <c r="BA10"/>
      <c r="BB10"/>
    </row>
    <row r="11" spans="1:59" s="95" customFormat="1" ht="15" thickTop="1" thickBot="1">
      <c r="A11" s="85" t="s">
        <v>67</v>
      </c>
      <c r="B11" s="86" t="s">
        <v>68</v>
      </c>
      <c r="C11" s="86"/>
      <c r="D11" s="7" t="s">
        <v>69</v>
      </c>
      <c r="E11" s="87">
        <f>$Q$5</f>
        <v>2023</v>
      </c>
      <c r="F11" s="88">
        <v>0</v>
      </c>
      <c r="G11" s="89">
        <v>0</v>
      </c>
      <c r="H11" s="89">
        <v>0</v>
      </c>
      <c r="I11" s="89">
        <v>0</v>
      </c>
      <c r="J11" s="89">
        <v>4.0869600000000004</v>
      </c>
      <c r="K11" s="89">
        <v>0</v>
      </c>
      <c r="L11" s="89">
        <v>3.6123400000000006</v>
      </c>
      <c r="M11" s="89">
        <v>0</v>
      </c>
      <c r="N11" s="89">
        <v>0</v>
      </c>
      <c r="O11" s="89">
        <v>4.99716</v>
      </c>
      <c r="P11" s="89">
        <v>0</v>
      </c>
      <c r="Q11" s="89">
        <v>3.8466000000000005</v>
      </c>
      <c r="R11" s="89">
        <v>0</v>
      </c>
      <c r="S11" s="89">
        <v>0</v>
      </c>
      <c r="T11" s="89">
        <v>0</v>
      </c>
      <c r="U11" s="89">
        <v>0</v>
      </c>
      <c r="V11" s="89">
        <v>0</v>
      </c>
      <c r="W11" s="89">
        <v>0</v>
      </c>
      <c r="X11" s="89">
        <v>3.4091800000000001</v>
      </c>
      <c r="Y11" s="89">
        <v>12.437200000000001</v>
      </c>
      <c r="Z11" s="89">
        <v>0</v>
      </c>
      <c r="AA11" s="89">
        <v>0</v>
      </c>
      <c r="AB11" s="89">
        <v>0</v>
      </c>
      <c r="AC11" s="89">
        <v>0</v>
      </c>
      <c r="AD11" s="89">
        <v>0</v>
      </c>
      <c r="AE11" s="89">
        <v>0</v>
      </c>
      <c r="AF11" s="89">
        <v>0</v>
      </c>
      <c r="AG11" s="90">
        <v>0</v>
      </c>
      <c r="AH11" s="91">
        <f>SUM(F11:AG11)</f>
        <v>32.389440000000008</v>
      </c>
      <c r="AI11" s="92"/>
      <c r="AJ11" s="92"/>
      <c r="AK11" s="92"/>
      <c r="AL11" s="93"/>
      <c r="AM11" s="94">
        <f>IF(ISERROR(AH11/AH12),"",IF(AH11/AH12&gt;2,"++",AH11/AH12-1))</f>
        <v>-0.81557238291320044</v>
      </c>
      <c r="BB11" s="96" t="s">
        <v>70</v>
      </c>
      <c r="BC11" s="97" t="str">
        <f>VLOOKUP($K$4,$BB$12:$BC$15,2,0)</f>
        <v>4+</v>
      </c>
      <c r="BE11" s="98">
        <v>1</v>
      </c>
      <c r="BF11" s="98">
        <v>2010</v>
      </c>
      <c r="BG11" s="99" t="s">
        <v>71</v>
      </c>
    </row>
    <row r="12" spans="1:59" s="95" customFormat="1" ht="14.4" thickBot="1">
      <c r="A12" s="100"/>
      <c r="B12" s="101"/>
      <c r="C12" s="101"/>
      <c r="D12" s="102" t="str">
        <f>D11</f>
        <v>0102 Pure Bred Breeding</v>
      </c>
      <c r="E12" s="103">
        <f>E11-1</f>
        <v>2022</v>
      </c>
      <c r="F12" s="104">
        <v>0</v>
      </c>
      <c r="G12" s="105">
        <v>32.680800000000005</v>
      </c>
      <c r="H12" s="105">
        <v>0</v>
      </c>
      <c r="I12" s="105">
        <v>0</v>
      </c>
      <c r="J12" s="105">
        <v>5.1482399999999986</v>
      </c>
      <c r="K12" s="105">
        <v>0</v>
      </c>
      <c r="L12" s="105">
        <v>21.057419999999997</v>
      </c>
      <c r="M12" s="105">
        <v>0.17920000000000003</v>
      </c>
      <c r="N12" s="105">
        <v>0</v>
      </c>
      <c r="O12" s="105">
        <v>65.817000000000007</v>
      </c>
      <c r="P12" s="105">
        <v>0</v>
      </c>
      <c r="Q12" s="105">
        <v>3.4757000000000002</v>
      </c>
      <c r="R12" s="105">
        <v>0</v>
      </c>
      <c r="S12" s="105">
        <v>0</v>
      </c>
      <c r="T12" s="105">
        <v>0</v>
      </c>
      <c r="U12" s="105">
        <v>0</v>
      </c>
      <c r="V12" s="105">
        <v>0</v>
      </c>
      <c r="W12" s="105">
        <v>0</v>
      </c>
      <c r="X12" s="105">
        <v>41.355139999999992</v>
      </c>
      <c r="Y12" s="105">
        <v>5.9079200000000007</v>
      </c>
      <c r="Z12" s="105">
        <v>0</v>
      </c>
      <c r="AA12" s="105">
        <v>0</v>
      </c>
      <c r="AB12" s="105">
        <v>0</v>
      </c>
      <c r="AC12" s="105">
        <v>0</v>
      </c>
      <c r="AD12" s="105">
        <v>0</v>
      </c>
      <c r="AE12" s="105">
        <v>0</v>
      </c>
      <c r="AF12" s="105">
        <v>0</v>
      </c>
      <c r="AG12" s="106">
        <v>0</v>
      </c>
      <c r="AH12" s="107">
        <f t="shared" ref="AH12:AH75" si="1">SUM(F12:AG12)</f>
        <v>175.62142</v>
      </c>
      <c r="AI12" s="108"/>
      <c r="AJ12" s="108"/>
      <c r="AK12" s="108"/>
      <c r="AL12" s="109"/>
      <c r="AM12" s="110"/>
      <c r="BB12" s="111" t="s">
        <v>72</v>
      </c>
      <c r="BC12" s="112">
        <v>1</v>
      </c>
      <c r="BE12" s="98">
        <v>2</v>
      </c>
      <c r="BF12" s="98">
        <f>1+BF11</f>
        <v>2011</v>
      </c>
      <c r="BG12" s="99" t="s">
        <v>73</v>
      </c>
    </row>
    <row r="13" spans="1:59" s="95" customFormat="1" ht="13.8">
      <c r="A13" s="113" t="s">
        <v>67</v>
      </c>
      <c r="B13" s="114" t="s">
        <v>74</v>
      </c>
      <c r="C13" s="114"/>
      <c r="D13" s="7" t="s">
        <v>75</v>
      </c>
      <c r="E13" s="115">
        <f>$Q$5</f>
        <v>2023</v>
      </c>
      <c r="F13" s="116">
        <v>0</v>
      </c>
      <c r="G13" s="117">
        <v>0</v>
      </c>
      <c r="H13" s="117">
        <v>0</v>
      </c>
      <c r="I13" s="117">
        <v>0</v>
      </c>
      <c r="J13" s="117">
        <v>16.837</v>
      </c>
      <c r="K13" s="117">
        <v>0</v>
      </c>
      <c r="L13" s="117">
        <v>0.18809999999999999</v>
      </c>
      <c r="M13" s="117">
        <v>0</v>
      </c>
      <c r="N13" s="117">
        <v>41.912100000000002</v>
      </c>
      <c r="O13" s="117">
        <v>0.49274000000000001</v>
      </c>
      <c r="P13" s="117">
        <v>0</v>
      </c>
      <c r="Q13" s="117">
        <v>1.22254</v>
      </c>
      <c r="R13" s="117">
        <v>0</v>
      </c>
      <c r="S13" s="117">
        <v>0</v>
      </c>
      <c r="T13" s="117">
        <v>0</v>
      </c>
      <c r="U13" s="117">
        <v>0</v>
      </c>
      <c r="V13" s="117">
        <v>20.264069999999997</v>
      </c>
      <c r="W13" s="117">
        <v>0</v>
      </c>
      <c r="X13" s="117">
        <v>12.548539999999999</v>
      </c>
      <c r="Y13" s="117">
        <v>2.8496999999999999</v>
      </c>
      <c r="Z13" s="117">
        <v>0</v>
      </c>
      <c r="AA13" s="117">
        <v>0</v>
      </c>
      <c r="AB13" s="117">
        <v>20.114190000000001</v>
      </c>
      <c r="AC13" s="117">
        <v>10.230930000000001</v>
      </c>
      <c r="AD13" s="117">
        <v>0</v>
      </c>
      <c r="AE13" s="117">
        <v>0</v>
      </c>
      <c r="AF13" s="117">
        <v>0</v>
      </c>
      <c r="AG13" s="118">
        <v>0</v>
      </c>
      <c r="AH13" s="119">
        <f t="shared" si="1"/>
        <v>126.65991</v>
      </c>
      <c r="AI13" s="120"/>
      <c r="AJ13" s="120"/>
      <c r="AK13" s="120"/>
      <c r="AL13" s="121"/>
      <c r="AM13" s="122">
        <f t="shared" ref="AM13:AM77" si="2">IF(ISERROR(AH13/AH14),"",IF(AH13/AH14&gt;2,"++",AH13/AH14-1))</f>
        <v>-0.84070724774614614</v>
      </c>
      <c r="BB13" s="111" t="s">
        <v>76</v>
      </c>
      <c r="BC13" s="112" t="s">
        <v>77</v>
      </c>
      <c r="BE13" s="98">
        <v>3</v>
      </c>
      <c r="BF13" s="98">
        <f>1+BF12</f>
        <v>2012</v>
      </c>
      <c r="BG13" s="99" t="s">
        <v>78</v>
      </c>
    </row>
    <row r="14" spans="1:59" s="95" customFormat="1" ht="14.4" thickBot="1">
      <c r="A14" s="100"/>
      <c r="B14" s="101"/>
      <c r="C14" s="101"/>
      <c r="D14" s="7" t="s">
        <v>75</v>
      </c>
      <c r="E14" s="103">
        <f>E13-1</f>
        <v>2022</v>
      </c>
      <c r="F14" s="104">
        <v>0</v>
      </c>
      <c r="G14" s="105">
        <v>0</v>
      </c>
      <c r="H14" s="105">
        <v>0</v>
      </c>
      <c r="I14" s="105">
        <v>0</v>
      </c>
      <c r="J14" s="105">
        <v>0.51300000000000001</v>
      </c>
      <c r="K14" s="105">
        <v>0</v>
      </c>
      <c r="L14" s="105">
        <v>16.038720000000001</v>
      </c>
      <c r="M14" s="105">
        <v>0</v>
      </c>
      <c r="N14" s="105">
        <v>466.84705000000002</v>
      </c>
      <c r="O14" s="105">
        <v>260.90201999999999</v>
      </c>
      <c r="P14" s="105">
        <v>0</v>
      </c>
      <c r="Q14" s="105">
        <v>0.99149999999999994</v>
      </c>
      <c r="R14" s="105">
        <v>0</v>
      </c>
      <c r="S14" s="105">
        <v>0</v>
      </c>
      <c r="T14" s="105">
        <v>0</v>
      </c>
      <c r="U14" s="105">
        <v>0</v>
      </c>
      <c r="V14" s="105">
        <v>0</v>
      </c>
      <c r="W14" s="105">
        <v>0</v>
      </c>
      <c r="X14" s="105">
        <v>37.560600000000015</v>
      </c>
      <c r="Y14" s="105">
        <v>0.88629999999999998</v>
      </c>
      <c r="Z14" s="105">
        <v>0</v>
      </c>
      <c r="AA14" s="105">
        <v>0</v>
      </c>
      <c r="AB14" s="105">
        <v>11.399999999999999</v>
      </c>
      <c r="AC14" s="105">
        <v>0</v>
      </c>
      <c r="AD14" s="105">
        <v>0</v>
      </c>
      <c r="AE14" s="105">
        <v>0</v>
      </c>
      <c r="AF14" s="105">
        <v>0</v>
      </c>
      <c r="AG14" s="106">
        <v>0</v>
      </c>
      <c r="AH14" s="107">
        <f t="shared" si="1"/>
        <v>795.13918999999999</v>
      </c>
      <c r="AI14" s="108"/>
      <c r="AJ14" s="108"/>
      <c r="AK14" s="108"/>
      <c r="AL14" s="109"/>
      <c r="AM14" s="110"/>
      <c r="BB14" s="111" t="s">
        <v>79</v>
      </c>
      <c r="BC14" s="112" t="s">
        <v>80</v>
      </c>
      <c r="BE14" s="98">
        <v>4</v>
      </c>
      <c r="BF14" s="98">
        <f>1+BF13</f>
        <v>2013</v>
      </c>
      <c r="BG14" s="99" t="s">
        <v>81</v>
      </c>
    </row>
    <row r="15" spans="1:59" s="95" customFormat="1" ht="14.4" thickBot="1">
      <c r="A15" s="113" t="s">
        <v>82</v>
      </c>
      <c r="B15" s="123" t="s">
        <v>83</v>
      </c>
      <c r="C15" s="123"/>
      <c r="D15" s="124"/>
      <c r="E15" s="115">
        <f>$Q$5</f>
        <v>2023</v>
      </c>
      <c r="F15" s="125">
        <f t="shared" ref="F15:AG16" si="3">F17+F19+F21+F23+F25+F27</f>
        <v>1064.6751000000002</v>
      </c>
      <c r="G15" s="126">
        <f t="shared" si="3"/>
        <v>5.1570999999999998</v>
      </c>
      <c r="H15" s="126">
        <f t="shared" si="3"/>
        <v>15.523199999999999</v>
      </c>
      <c r="I15" s="126">
        <f t="shared" si="3"/>
        <v>1893.7982</v>
      </c>
      <c r="J15" s="126">
        <f t="shared" si="3"/>
        <v>37873.184499999996</v>
      </c>
      <c r="K15" s="126">
        <f t="shared" si="3"/>
        <v>0</v>
      </c>
      <c r="L15" s="126">
        <f t="shared" si="3"/>
        <v>21621.0749</v>
      </c>
      <c r="M15" s="126">
        <f t="shared" si="3"/>
        <v>461.51299999999998</v>
      </c>
      <c r="N15" s="126">
        <f t="shared" si="3"/>
        <v>11629.355900000002</v>
      </c>
      <c r="O15" s="126">
        <f t="shared" si="3"/>
        <v>35287.7209</v>
      </c>
      <c r="P15" s="126">
        <f t="shared" si="3"/>
        <v>0</v>
      </c>
      <c r="Q15" s="126">
        <f t="shared" si="3"/>
        <v>17035.792600000001</v>
      </c>
      <c r="R15" s="126">
        <f t="shared" si="3"/>
        <v>2.6545999999999998</v>
      </c>
      <c r="S15" s="126">
        <f t="shared" si="3"/>
        <v>0</v>
      </c>
      <c r="T15" s="126">
        <f t="shared" si="3"/>
        <v>0</v>
      </c>
      <c r="U15" s="126">
        <f t="shared" si="3"/>
        <v>5.9241000000000001</v>
      </c>
      <c r="V15" s="126">
        <f t="shared" si="3"/>
        <v>2.7000999999999999</v>
      </c>
      <c r="W15" s="126">
        <f t="shared" si="3"/>
        <v>1.782</v>
      </c>
      <c r="X15" s="126">
        <f t="shared" si="3"/>
        <v>82335.147300000011</v>
      </c>
      <c r="Y15" s="126">
        <f t="shared" si="3"/>
        <v>3.6251000000000007</v>
      </c>
      <c r="Z15" s="126">
        <f t="shared" si="3"/>
        <v>26.236599999999999</v>
      </c>
      <c r="AA15" s="126">
        <f t="shared" si="3"/>
        <v>3014.7230999999997</v>
      </c>
      <c r="AB15" s="126">
        <f t="shared" si="3"/>
        <v>34.9193</v>
      </c>
      <c r="AC15" s="126">
        <f t="shared" si="3"/>
        <v>15.726100000000001</v>
      </c>
      <c r="AD15" s="126">
        <f t="shared" si="3"/>
        <v>0</v>
      </c>
      <c r="AE15" s="126">
        <f t="shared" si="3"/>
        <v>14.408000000000001</v>
      </c>
      <c r="AF15" s="126">
        <f t="shared" si="3"/>
        <v>1771.9593</v>
      </c>
      <c r="AG15" s="127">
        <f t="shared" si="3"/>
        <v>0</v>
      </c>
      <c r="AH15" s="128">
        <f t="shared" si="1"/>
        <v>214117.60100000002</v>
      </c>
      <c r="AI15" s="129"/>
      <c r="AJ15" s="129"/>
      <c r="AK15" s="129"/>
      <c r="AL15" s="130"/>
      <c r="AM15" s="131">
        <f t="shared" si="2"/>
        <v>-3.1620501965905601E-2</v>
      </c>
      <c r="BB15" s="132" t="s">
        <v>2</v>
      </c>
      <c r="BC15" s="133" t="s">
        <v>84</v>
      </c>
      <c r="BE15" s="98">
        <v>5</v>
      </c>
      <c r="BF15" s="98">
        <f>1+BF14</f>
        <v>2014</v>
      </c>
      <c r="BG15" s="99" t="s">
        <v>85</v>
      </c>
    </row>
    <row r="16" spans="1:59" s="95" customFormat="1" ht="14.4" thickBot="1">
      <c r="A16" s="134"/>
      <c r="B16" s="135"/>
      <c r="C16" s="135"/>
      <c r="D16" s="136"/>
      <c r="E16" s="103">
        <f>E15-1</f>
        <v>2022</v>
      </c>
      <c r="F16" s="137">
        <f t="shared" si="3"/>
        <v>2178.9022000000004</v>
      </c>
      <c r="G16" s="138">
        <f t="shared" si="3"/>
        <v>0</v>
      </c>
      <c r="H16" s="138">
        <f t="shared" si="3"/>
        <v>11.731499999999999</v>
      </c>
      <c r="I16" s="138">
        <f t="shared" si="3"/>
        <v>1984.5869000000002</v>
      </c>
      <c r="J16" s="138">
        <f t="shared" si="3"/>
        <v>35187.982099999994</v>
      </c>
      <c r="K16" s="138">
        <f t="shared" si="3"/>
        <v>0</v>
      </c>
      <c r="L16" s="138">
        <f t="shared" si="3"/>
        <v>24807.0988</v>
      </c>
      <c r="M16" s="138">
        <f t="shared" si="3"/>
        <v>386.00190000000003</v>
      </c>
      <c r="N16" s="138">
        <f t="shared" si="3"/>
        <v>9859.8189999999995</v>
      </c>
      <c r="O16" s="138">
        <f t="shared" si="3"/>
        <v>42884.643199999999</v>
      </c>
      <c r="P16" s="138">
        <f t="shared" si="3"/>
        <v>0</v>
      </c>
      <c r="Q16" s="138">
        <f t="shared" si="3"/>
        <v>15506.262500000001</v>
      </c>
      <c r="R16" s="138">
        <f t="shared" si="3"/>
        <v>0</v>
      </c>
      <c r="S16" s="138">
        <f t="shared" si="3"/>
        <v>0</v>
      </c>
      <c r="T16" s="138">
        <f t="shared" si="3"/>
        <v>0</v>
      </c>
      <c r="U16" s="138">
        <f t="shared" si="3"/>
        <v>30.9361</v>
      </c>
      <c r="V16" s="138">
        <f t="shared" si="3"/>
        <v>0</v>
      </c>
      <c r="W16" s="138">
        <f t="shared" si="3"/>
        <v>57.676400000000008</v>
      </c>
      <c r="X16" s="138">
        <f t="shared" si="3"/>
        <v>84106.74</v>
      </c>
      <c r="Y16" s="138">
        <f t="shared" si="3"/>
        <v>1.5431000000000001</v>
      </c>
      <c r="Z16" s="138">
        <f t="shared" si="3"/>
        <v>92.930099999999996</v>
      </c>
      <c r="AA16" s="138">
        <f t="shared" si="3"/>
        <v>2076.6642999999999</v>
      </c>
      <c r="AB16" s="138">
        <f t="shared" si="3"/>
        <v>28.321800000000003</v>
      </c>
      <c r="AC16" s="138">
        <f t="shared" si="3"/>
        <v>1.2948</v>
      </c>
      <c r="AD16" s="138">
        <f t="shared" si="3"/>
        <v>0</v>
      </c>
      <c r="AE16" s="138">
        <f t="shared" si="3"/>
        <v>61.101300000000009</v>
      </c>
      <c r="AF16" s="138">
        <f t="shared" si="3"/>
        <v>1844.9484</v>
      </c>
      <c r="AG16" s="139">
        <f t="shared" si="3"/>
        <v>0</v>
      </c>
      <c r="AH16" s="140">
        <f t="shared" si="1"/>
        <v>221109.1844</v>
      </c>
      <c r="AI16" s="141"/>
      <c r="AJ16" s="141"/>
      <c r="AK16" s="141"/>
      <c r="AL16" s="142"/>
      <c r="AM16" s="143"/>
      <c r="BB16" s="96" t="s">
        <v>86</v>
      </c>
      <c r="BC16" s="97">
        <f>VLOOKUP($K$5,$BB$17:$BC$18,2,0)</f>
        <v>1</v>
      </c>
      <c r="BE16" s="98">
        <v>6</v>
      </c>
      <c r="BF16" s="98">
        <f>1+BF15</f>
        <v>2015</v>
      </c>
      <c r="BG16" s="99" t="s">
        <v>87</v>
      </c>
    </row>
    <row r="17" spans="1:60" ht="14.4" hidden="1" outlineLevel="1" thickBot="1">
      <c r="A17" s="144"/>
      <c r="B17" s="145" t="s">
        <v>88</v>
      </c>
      <c r="C17" s="146" t="s">
        <v>89</v>
      </c>
      <c r="D17" s="147" t="s">
        <v>90</v>
      </c>
      <c r="E17" s="148">
        <f>$Q$5</f>
        <v>2023</v>
      </c>
      <c r="F17" s="149">
        <v>0</v>
      </c>
      <c r="G17" s="150">
        <v>2.3919999999999999</v>
      </c>
      <c r="H17" s="150">
        <v>0</v>
      </c>
      <c r="I17" s="150">
        <v>2E-3</v>
      </c>
      <c r="J17" s="150">
        <v>0</v>
      </c>
      <c r="K17" s="150">
        <v>0</v>
      </c>
      <c r="L17" s="150">
        <v>3499.1179999999999</v>
      </c>
      <c r="M17" s="150">
        <v>0</v>
      </c>
      <c r="N17" s="150">
        <v>0</v>
      </c>
      <c r="O17" s="150">
        <v>11190.023000000001</v>
      </c>
      <c r="P17" s="150">
        <v>0</v>
      </c>
      <c r="Q17" s="150">
        <v>1.405</v>
      </c>
      <c r="R17" s="150">
        <v>0</v>
      </c>
      <c r="S17" s="150">
        <v>0</v>
      </c>
      <c r="T17" s="150">
        <v>0</v>
      </c>
      <c r="U17" s="150">
        <v>0</v>
      </c>
      <c r="V17" s="150">
        <v>0</v>
      </c>
      <c r="W17" s="150">
        <v>0</v>
      </c>
      <c r="X17" s="150">
        <v>1215.7059999999999</v>
      </c>
      <c r="Y17" s="150">
        <v>0</v>
      </c>
      <c r="Z17" s="150">
        <v>0</v>
      </c>
      <c r="AA17" s="150">
        <v>0</v>
      </c>
      <c r="AB17" s="150">
        <v>0</v>
      </c>
      <c r="AC17" s="150">
        <v>0</v>
      </c>
      <c r="AD17" s="150">
        <v>0</v>
      </c>
      <c r="AE17" s="150">
        <v>4.0000000000000001E-3</v>
      </c>
      <c r="AF17" s="150">
        <v>0.24199999999999999</v>
      </c>
      <c r="AG17" s="151">
        <v>0</v>
      </c>
      <c r="AH17" s="152">
        <f t="shared" si="1"/>
        <v>15908.892000000002</v>
      </c>
      <c r="AI17" s="153"/>
      <c r="AJ17" s="153"/>
      <c r="AK17" s="153"/>
      <c r="AL17" s="154"/>
      <c r="AM17" s="155">
        <f t="shared" si="2"/>
        <v>-0.2284441576787809</v>
      </c>
      <c r="BA17"/>
      <c r="BB17" s="111" t="s">
        <v>91</v>
      </c>
      <c r="BC17" s="112">
        <v>1</v>
      </c>
      <c r="BE17" s="98">
        <v>7</v>
      </c>
      <c r="BF17" s="98">
        <f t="shared" ref="BF17:BF28" si="4">1+BF16</f>
        <v>2016</v>
      </c>
      <c r="BG17" s="99" t="s">
        <v>92</v>
      </c>
    </row>
    <row r="18" spans="1:60" ht="14.4" hidden="1" outlineLevel="1" thickBot="1">
      <c r="A18" s="144"/>
      <c r="B18" s="156"/>
      <c r="C18" s="157"/>
      <c r="D18" s="136" t="s">
        <v>90</v>
      </c>
      <c r="E18" s="158">
        <f>E17-1</f>
        <v>2022</v>
      </c>
      <c r="F18" s="159">
        <v>0</v>
      </c>
      <c r="G18" s="160">
        <v>0</v>
      </c>
      <c r="H18" s="160">
        <v>0</v>
      </c>
      <c r="I18" s="160">
        <v>0</v>
      </c>
      <c r="J18" s="160">
        <v>0</v>
      </c>
      <c r="K18" s="160">
        <v>0</v>
      </c>
      <c r="L18" s="160">
        <v>2742.971</v>
      </c>
      <c r="M18" s="160">
        <v>0</v>
      </c>
      <c r="N18" s="160">
        <v>0</v>
      </c>
      <c r="O18" s="160">
        <v>16305.691999999997</v>
      </c>
      <c r="P18" s="160">
        <v>0</v>
      </c>
      <c r="Q18" s="160">
        <v>1.4770000000000001</v>
      </c>
      <c r="R18" s="160">
        <v>0</v>
      </c>
      <c r="S18" s="160">
        <v>0</v>
      </c>
      <c r="T18" s="160">
        <v>0</v>
      </c>
      <c r="U18" s="160">
        <v>0</v>
      </c>
      <c r="V18" s="160">
        <v>0</v>
      </c>
      <c r="W18" s="160">
        <v>0</v>
      </c>
      <c r="X18" s="160">
        <v>1482.3019999999999</v>
      </c>
      <c r="Y18" s="160">
        <v>0</v>
      </c>
      <c r="Z18" s="160">
        <v>86.793000000000006</v>
      </c>
      <c r="AA18" s="160">
        <v>1E-3</v>
      </c>
      <c r="AB18" s="160">
        <v>0</v>
      </c>
      <c r="AC18" s="160">
        <v>0</v>
      </c>
      <c r="AD18" s="160">
        <v>0</v>
      </c>
      <c r="AE18" s="160">
        <v>0</v>
      </c>
      <c r="AF18" s="160">
        <v>0</v>
      </c>
      <c r="AG18" s="161">
        <v>0</v>
      </c>
      <c r="AH18" s="162">
        <f t="shared" si="1"/>
        <v>20619.235999999997</v>
      </c>
      <c r="AI18" s="163"/>
      <c r="AJ18" s="163"/>
      <c r="AK18" s="163"/>
      <c r="AL18" s="164"/>
      <c r="AM18" s="165"/>
      <c r="BA18"/>
      <c r="BB18" s="132" t="s">
        <v>5</v>
      </c>
      <c r="BC18" s="166">
        <v>2</v>
      </c>
      <c r="BE18" s="98">
        <v>8</v>
      </c>
      <c r="BF18" s="98">
        <f t="shared" si="4"/>
        <v>2017</v>
      </c>
      <c r="BG18" s="99" t="s">
        <v>93</v>
      </c>
    </row>
    <row r="19" spans="1:60" ht="14.4" hidden="1" outlineLevel="1" thickBot="1">
      <c r="A19" s="144"/>
      <c r="B19" s="145" t="s">
        <v>94</v>
      </c>
      <c r="C19" s="146" t="s">
        <v>95</v>
      </c>
      <c r="D19" s="147" t="s">
        <v>96</v>
      </c>
      <c r="E19" s="148">
        <f>$Q$5</f>
        <v>2023</v>
      </c>
      <c r="F19" s="149">
        <v>0.52400000000000002</v>
      </c>
      <c r="G19" s="150">
        <v>0</v>
      </c>
      <c r="H19" s="150">
        <v>0</v>
      </c>
      <c r="I19" s="150">
        <v>0</v>
      </c>
      <c r="J19" s="150">
        <v>0</v>
      </c>
      <c r="K19" s="150">
        <v>0</v>
      </c>
      <c r="L19" s="150">
        <v>2336.2350000000001</v>
      </c>
      <c r="M19" s="150">
        <v>0</v>
      </c>
      <c r="N19" s="150">
        <v>0.128</v>
      </c>
      <c r="O19" s="150">
        <v>2297.0309999999999</v>
      </c>
      <c r="P19" s="150">
        <v>0</v>
      </c>
      <c r="Q19" s="150">
        <v>3.3919999999999999</v>
      </c>
      <c r="R19" s="150">
        <v>0</v>
      </c>
      <c r="S19" s="150">
        <v>0</v>
      </c>
      <c r="T19" s="150">
        <v>0</v>
      </c>
      <c r="U19" s="150">
        <v>0</v>
      </c>
      <c r="V19" s="150">
        <v>0</v>
      </c>
      <c r="W19" s="150">
        <v>0</v>
      </c>
      <c r="X19" s="150">
        <v>17.851000000000003</v>
      </c>
      <c r="Y19" s="150">
        <v>0</v>
      </c>
      <c r="Z19" s="150">
        <v>0</v>
      </c>
      <c r="AA19" s="150">
        <v>0</v>
      </c>
      <c r="AB19" s="150">
        <v>0</v>
      </c>
      <c r="AC19" s="150">
        <v>0</v>
      </c>
      <c r="AD19" s="150">
        <v>0</v>
      </c>
      <c r="AE19" s="150">
        <v>0</v>
      </c>
      <c r="AF19" s="150">
        <v>0</v>
      </c>
      <c r="AG19" s="151">
        <v>0</v>
      </c>
      <c r="AH19" s="152">
        <f t="shared" si="1"/>
        <v>4655.1609999999991</v>
      </c>
      <c r="AI19" s="153"/>
      <c r="AJ19" s="153"/>
      <c r="AK19" s="153"/>
      <c r="AL19" s="154"/>
      <c r="AM19" s="155">
        <f t="shared" si="2"/>
        <v>-0.44844625990777842</v>
      </c>
      <c r="BA19"/>
      <c r="BB19" s="96" t="s">
        <v>97</v>
      </c>
      <c r="BC19" s="97">
        <f>VLOOKUP($K$6,$BB$20:$BC$21,2,0)</f>
        <v>9</v>
      </c>
      <c r="BE19" s="98">
        <v>9</v>
      </c>
      <c r="BF19" s="98">
        <f t="shared" si="4"/>
        <v>2018</v>
      </c>
      <c r="BG19" s="99" t="s">
        <v>98</v>
      </c>
    </row>
    <row r="20" spans="1:60" ht="14.4" hidden="1" outlineLevel="1" thickBot="1">
      <c r="A20" s="144"/>
      <c r="B20" s="156"/>
      <c r="C20" s="157"/>
      <c r="D20" s="136" t="s">
        <v>96</v>
      </c>
      <c r="E20" s="158">
        <f>E19-1</f>
        <v>2022</v>
      </c>
      <c r="F20" s="159">
        <v>0</v>
      </c>
      <c r="G20" s="160">
        <v>0</v>
      </c>
      <c r="H20" s="160">
        <v>0</v>
      </c>
      <c r="I20" s="160">
        <v>12.867000000000001</v>
      </c>
      <c r="J20" s="160">
        <v>16.592000000000002</v>
      </c>
      <c r="K20" s="160">
        <v>0</v>
      </c>
      <c r="L20" s="160">
        <v>3802.1860000000006</v>
      </c>
      <c r="M20" s="160">
        <v>0</v>
      </c>
      <c r="N20" s="160">
        <v>0</v>
      </c>
      <c r="O20" s="160">
        <v>4589.72</v>
      </c>
      <c r="P20" s="160">
        <v>0</v>
      </c>
      <c r="Q20" s="160">
        <v>1.835</v>
      </c>
      <c r="R20" s="160">
        <v>0</v>
      </c>
      <c r="S20" s="160">
        <v>0</v>
      </c>
      <c r="T20" s="160">
        <v>0</v>
      </c>
      <c r="U20" s="160">
        <v>0</v>
      </c>
      <c r="V20" s="160">
        <v>0</v>
      </c>
      <c r="W20" s="160">
        <v>0</v>
      </c>
      <c r="X20" s="160">
        <v>16.885999999999999</v>
      </c>
      <c r="Y20" s="160">
        <v>0</v>
      </c>
      <c r="Z20" s="160">
        <v>0</v>
      </c>
      <c r="AA20" s="160">
        <v>0</v>
      </c>
      <c r="AB20" s="160">
        <v>0</v>
      </c>
      <c r="AC20" s="160">
        <v>0</v>
      </c>
      <c r="AD20" s="160">
        <v>0</v>
      </c>
      <c r="AE20" s="160">
        <v>0</v>
      </c>
      <c r="AF20" s="160">
        <v>0</v>
      </c>
      <c r="AG20" s="161">
        <v>0</v>
      </c>
      <c r="AH20" s="162">
        <f t="shared" si="1"/>
        <v>8440.0860000000011</v>
      </c>
      <c r="AI20" s="163"/>
      <c r="AJ20" s="163"/>
      <c r="AK20" s="163"/>
      <c r="AL20" s="164"/>
      <c r="AM20" s="165"/>
      <c r="BA20"/>
      <c r="BB20" s="111" t="s">
        <v>99</v>
      </c>
      <c r="BC20" s="112">
        <v>8</v>
      </c>
      <c r="BE20" s="98">
        <v>10</v>
      </c>
      <c r="BF20" s="98">
        <f t="shared" si="4"/>
        <v>2019</v>
      </c>
      <c r="BG20" s="99" t="s">
        <v>100</v>
      </c>
    </row>
    <row r="21" spans="1:60" ht="14.4" hidden="1" outlineLevel="1" thickBot="1">
      <c r="A21" s="144"/>
      <c r="B21" s="145" t="s">
        <v>101</v>
      </c>
      <c r="C21" s="146" t="s">
        <v>102</v>
      </c>
      <c r="D21" s="147" t="s">
        <v>103</v>
      </c>
      <c r="E21" s="148">
        <f>$Q$5</f>
        <v>2023</v>
      </c>
      <c r="F21" s="149">
        <v>0</v>
      </c>
      <c r="G21" s="150">
        <v>0</v>
      </c>
      <c r="H21" s="150">
        <v>0</v>
      </c>
      <c r="I21" s="150">
        <v>0</v>
      </c>
      <c r="J21" s="150">
        <v>0</v>
      </c>
      <c r="K21" s="150">
        <v>0</v>
      </c>
      <c r="L21" s="150">
        <v>139.71099999999998</v>
      </c>
      <c r="M21" s="150">
        <v>0</v>
      </c>
      <c r="N21" s="150">
        <v>0</v>
      </c>
      <c r="O21" s="150">
        <v>173.42699999999999</v>
      </c>
      <c r="P21" s="150">
        <v>0</v>
      </c>
      <c r="Q21" s="150">
        <v>1.804</v>
      </c>
      <c r="R21" s="150">
        <v>0</v>
      </c>
      <c r="S21" s="150">
        <v>0</v>
      </c>
      <c r="T21" s="150">
        <v>0</v>
      </c>
      <c r="U21" s="150">
        <v>0</v>
      </c>
      <c r="V21" s="150">
        <v>0</v>
      </c>
      <c r="W21" s="150">
        <v>0</v>
      </c>
      <c r="X21" s="150">
        <v>3.5000000000000003E-2</v>
      </c>
      <c r="Y21" s="150">
        <v>0</v>
      </c>
      <c r="Z21" s="150">
        <v>0</v>
      </c>
      <c r="AA21" s="150">
        <v>0</v>
      </c>
      <c r="AB21" s="150">
        <v>0</v>
      </c>
      <c r="AC21" s="150">
        <v>0</v>
      </c>
      <c r="AD21" s="150">
        <v>0</v>
      </c>
      <c r="AE21" s="150">
        <v>0</v>
      </c>
      <c r="AF21" s="150">
        <v>2.4E-2</v>
      </c>
      <c r="AG21" s="151">
        <v>0</v>
      </c>
      <c r="AH21" s="152">
        <f t="shared" si="1"/>
        <v>315.00099999999998</v>
      </c>
      <c r="AI21" s="153"/>
      <c r="AJ21" s="153"/>
      <c r="AK21" s="153"/>
      <c r="AL21" s="154"/>
      <c r="AM21" s="155">
        <f t="shared" si="2"/>
        <v>-0.46279573853413625</v>
      </c>
      <c r="BA21"/>
      <c r="BB21" s="132" t="s">
        <v>8</v>
      </c>
      <c r="BC21" s="166">
        <v>9</v>
      </c>
      <c r="BE21" s="98">
        <v>11</v>
      </c>
      <c r="BF21" s="98">
        <f t="shared" si="4"/>
        <v>2020</v>
      </c>
      <c r="BG21" s="99" t="s">
        <v>104</v>
      </c>
    </row>
    <row r="22" spans="1:60" ht="14.4" hidden="1" outlineLevel="1" thickBot="1">
      <c r="A22" s="144"/>
      <c r="B22" s="156"/>
      <c r="C22" s="157"/>
      <c r="D22" s="136" t="s">
        <v>103</v>
      </c>
      <c r="E22" s="158">
        <f>E21-1</f>
        <v>2022</v>
      </c>
      <c r="F22" s="159">
        <v>0</v>
      </c>
      <c r="G22" s="160">
        <v>0</v>
      </c>
      <c r="H22" s="160">
        <v>0</v>
      </c>
      <c r="I22" s="160">
        <v>0</v>
      </c>
      <c r="J22" s="160">
        <v>0</v>
      </c>
      <c r="K22" s="160">
        <v>0</v>
      </c>
      <c r="L22" s="160">
        <v>339.56200000000001</v>
      </c>
      <c r="M22" s="160">
        <v>0</v>
      </c>
      <c r="N22" s="160">
        <v>0</v>
      </c>
      <c r="O22" s="160">
        <v>92.585999999999984</v>
      </c>
      <c r="P22" s="160">
        <v>0</v>
      </c>
      <c r="Q22" s="160">
        <v>151.33699999999999</v>
      </c>
      <c r="R22" s="160">
        <v>0</v>
      </c>
      <c r="S22" s="160">
        <v>0</v>
      </c>
      <c r="T22" s="160">
        <v>0</v>
      </c>
      <c r="U22" s="160">
        <v>0</v>
      </c>
      <c r="V22" s="160">
        <v>0</v>
      </c>
      <c r="W22" s="160">
        <v>0</v>
      </c>
      <c r="X22" s="160">
        <v>1.1299999999999994</v>
      </c>
      <c r="Y22" s="160">
        <v>0</v>
      </c>
      <c r="Z22" s="160">
        <v>0</v>
      </c>
      <c r="AA22" s="160">
        <v>1.756</v>
      </c>
      <c r="AB22" s="160">
        <v>0</v>
      </c>
      <c r="AC22" s="160">
        <v>0</v>
      </c>
      <c r="AD22" s="160">
        <v>0</v>
      </c>
      <c r="AE22" s="160">
        <v>0</v>
      </c>
      <c r="AF22" s="160">
        <v>0</v>
      </c>
      <c r="AG22" s="161">
        <v>0</v>
      </c>
      <c r="AH22" s="162">
        <f t="shared" si="1"/>
        <v>586.37099999999998</v>
      </c>
      <c r="AI22" s="163"/>
      <c r="AJ22" s="163"/>
      <c r="AK22" s="163"/>
      <c r="AL22" s="164"/>
      <c r="AM22" s="165"/>
      <c r="BA22"/>
      <c r="BC22" s="167"/>
      <c r="BE22" s="98">
        <v>12</v>
      </c>
      <c r="BF22" s="98">
        <f t="shared" si="4"/>
        <v>2021</v>
      </c>
      <c r="BG22" s="99" t="s">
        <v>105</v>
      </c>
    </row>
    <row r="23" spans="1:60" ht="14.4" hidden="1" outlineLevel="1" thickBot="1">
      <c r="A23" s="144"/>
      <c r="B23" s="145" t="s">
        <v>106</v>
      </c>
      <c r="C23" s="146" t="s">
        <v>107</v>
      </c>
      <c r="D23" s="147" t="s">
        <v>108</v>
      </c>
      <c r="E23" s="148">
        <f>$Q$5</f>
        <v>2023</v>
      </c>
      <c r="F23" s="149">
        <v>0</v>
      </c>
      <c r="G23" s="150">
        <v>0</v>
      </c>
      <c r="H23" s="150">
        <v>0</v>
      </c>
      <c r="I23" s="150">
        <v>0</v>
      </c>
      <c r="J23" s="150">
        <v>0</v>
      </c>
      <c r="K23" s="150">
        <v>0</v>
      </c>
      <c r="L23" s="150">
        <v>59.763000000000012</v>
      </c>
      <c r="M23" s="150">
        <v>0</v>
      </c>
      <c r="N23" s="150">
        <v>27.183</v>
      </c>
      <c r="O23" s="150">
        <v>301.55299999999994</v>
      </c>
      <c r="P23" s="150">
        <v>0</v>
      </c>
      <c r="Q23" s="150">
        <v>324.74299999999999</v>
      </c>
      <c r="R23" s="150">
        <v>0</v>
      </c>
      <c r="S23" s="150">
        <v>0</v>
      </c>
      <c r="T23" s="150">
        <v>0</v>
      </c>
      <c r="U23" s="150">
        <v>0</v>
      </c>
      <c r="V23" s="150">
        <v>0</v>
      </c>
      <c r="W23" s="150">
        <v>0</v>
      </c>
      <c r="X23" s="150">
        <v>919.10799999999983</v>
      </c>
      <c r="Y23" s="150">
        <v>0</v>
      </c>
      <c r="Z23" s="150">
        <v>0</v>
      </c>
      <c r="AA23" s="150">
        <v>2.823</v>
      </c>
      <c r="AB23" s="150">
        <v>0</v>
      </c>
      <c r="AC23" s="150">
        <v>0</v>
      </c>
      <c r="AD23" s="150">
        <v>0</v>
      </c>
      <c r="AE23" s="150">
        <v>0</v>
      </c>
      <c r="AF23" s="150">
        <v>0</v>
      </c>
      <c r="AG23" s="151">
        <v>0</v>
      </c>
      <c r="AH23" s="152">
        <f t="shared" si="1"/>
        <v>1635.173</v>
      </c>
      <c r="AI23" s="153"/>
      <c r="AJ23" s="153"/>
      <c r="AK23" s="153"/>
      <c r="AL23" s="154"/>
      <c r="AM23" s="155">
        <f t="shared" si="2"/>
        <v>-0.2348807850462391</v>
      </c>
      <c r="BA23"/>
      <c r="BC23" s="167"/>
      <c r="BF23" s="98">
        <f t="shared" si="4"/>
        <v>2022</v>
      </c>
    </row>
    <row r="24" spans="1:60" ht="14.4" hidden="1" outlineLevel="1" thickBot="1">
      <c r="A24" s="144"/>
      <c r="B24" s="156"/>
      <c r="C24" s="157"/>
      <c r="D24" s="136" t="s">
        <v>108</v>
      </c>
      <c r="E24" s="158">
        <f>E23-1</f>
        <v>2022</v>
      </c>
      <c r="F24" s="159">
        <v>0</v>
      </c>
      <c r="G24" s="160">
        <v>0</v>
      </c>
      <c r="H24" s="160">
        <v>0</v>
      </c>
      <c r="I24" s="160">
        <v>0</v>
      </c>
      <c r="J24" s="160">
        <v>45.586999999999996</v>
      </c>
      <c r="K24" s="160">
        <v>0</v>
      </c>
      <c r="L24" s="160">
        <v>383.32799999999997</v>
      </c>
      <c r="M24" s="160">
        <v>7.9960000000000004</v>
      </c>
      <c r="N24" s="160">
        <v>12.017999999999999</v>
      </c>
      <c r="O24" s="160">
        <v>457.78899999999999</v>
      </c>
      <c r="P24" s="160">
        <v>0</v>
      </c>
      <c r="Q24" s="160">
        <v>294.22000000000003</v>
      </c>
      <c r="R24" s="160">
        <v>0</v>
      </c>
      <c r="S24" s="160">
        <v>0</v>
      </c>
      <c r="T24" s="160">
        <v>0</v>
      </c>
      <c r="U24" s="160">
        <v>0</v>
      </c>
      <c r="V24" s="160">
        <v>0</v>
      </c>
      <c r="W24" s="160">
        <v>0</v>
      </c>
      <c r="X24" s="160">
        <v>926.46399999999994</v>
      </c>
      <c r="Y24" s="160">
        <v>0</v>
      </c>
      <c r="Z24" s="160">
        <v>1.526</v>
      </c>
      <c r="AA24" s="160">
        <v>8.2199999999999989</v>
      </c>
      <c r="AB24" s="160">
        <v>0</v>
      </c>
      <c r="AC24" s="160">
        <v>0</v>
      </c>
      <c r="AD24" s="160">
        <v>0</v>
      </c>
      <c r="AE24" s="160">
        <v>0</v>
      </c>
      <c r="AF24" s="160">
        <v>0</v>
      </c>
      <c r="AG24" s="161">
        <v>0</v>
      </c>
      <c r="AH24" s="162">
        <f t="shared" si="1"/>
        <v>2137.1479999999997</v>
      </c>
      <c r="AI24" s="163"/>
      <c r="AJ24" s="163"/>
      <c r="AK24" s="163"/>
      <c r="AL24" s="164"/>
      <c r="AM24" s="165"/>
      <c r="BA24"/>
      <c r="BC24" s="167"/>
      <c r="BF24" s="98">
        <f t="shared" si="4"/>
        <v>2023</v>
      </c>
    </row>
    <row r="25" spans="1:60" ht="14.4" hidden="1" outlineLevel="1" thickBot="1">
      <c r="A25" s="144"/>
      <c r="B25" s="145" t="s">
        <v>109</v>
      </c>
      <c r="C25" s="146" t="s">
        <v>110</v>
      </c>
      <c r="D25" s="147" t="s">
        <v>111</v>
      </c>
      <c r="E25" s="148">
        <f>$Q$5</f>
        <v>2023</v>
      </c>
      <c r="F25" s="149">
        <v>28.367000000000001</v>
      </c>
      <c r="G25" s="150">
        <v>0</v>
      </c>
      <c r="H25" s="150">
        <v>0.73699999999999999</v>
      </c>
      <c r="I25" s="150">
        <v>12.404999999999999</v>
      </c>
      <c r="J25" s="150">
        <v>82.503</v>
      </c>
      <c r="K25" s="150">
        <v>0</v>
      </c>
      <c r="L25" s="150">
        <v>207.69899999999998</v>
      </c>
      <c r="M25" s="150">
        <v>0</v>
      </c>
      <c r="N25" s="150">
        <v>46.951999999999998</v>
      </c>
      <c r="O25" s="150">
        <v>3273.194</v>
      </c>
      <c r="P25" s="150">
        <v>0</v>
      </c>
      <c r="Q25" s="150">
        <v>631.71400000000006</v>
      </c>
      <c r="R25" s="150">
        <v>0</v>
      </c>
      <c r="S25" s="150">
        <v>0</v>
      </c>
      <c r="T25" s="150">
        <v>0</v>
      </c>
      <c r="U25" s="150">
        <v>0</v>
      </c>
      <c r="V25" s="150">
        <v>0</v>
      </c>
      <c r="W25" s="150">
        <v>5.2999999999999999E-2</v>
      </c>
      <c r="X25" s="150">
        <v>1179.6390000000001</v>
      </c>
      <c r="Y25" s="150">
        <v>0.13200000000000001</v>
      </c>
      <c r="Z25" s="150">
        <v>0</v>
      </c>
      <c r="AA25" s="150">
        <v>1.4420000000000002</v>
      </c>
      <c r="AB25" s="150">
        <v>0</v>
      </c>
      <c r="AC25" s="150">
        <v>0</v>
      </c>
      <c r="AD25" s="150">
        <v>0</v>
      </c>
      <c r="AE25" s="150">
        <v>0</v>
      </c>
      <c r="AF25" s="150">
        <v>0</v>
      </c>
      <c r="AG25" s="151">
        <v>0</v>
      </c>
      <c r="AH25" s="152">
        <f t="shared" si="1"/>
        <v>5464.8369999999995</v>
      </c>
      <c r="AI25" s="153"/>
      <c r="AJ25" s="153"/>
      <c r="AK25" s="153"/>
      <c r="AL25" s="154"/>
      <c r="AM25" s="155">
        <f t="shared" si="2"/>
        <v>-6.8731060935264043E-2</v>
      </c>
      <c r="BA25"/>
      <c r="BC25" s="167"/>
      <c r="BF25" s="98">
        <f t="shared" si="4"/>
        <v>2024</v>
      </c>
      <c r="BH25" s="168"/>
    </row>
    <row r="26" spans="1:60" ht="14.4" hidden="1" outlineLevel="1" thickBot="1">
      <c r="A26" s="144"/>
      <c r="B26" s="156"/>
      <c r="C26" s="157"/>
      <c r="D26" s="136" t="s">
        <v>111</v>
      </c>
      <c r="E26" s="158">
        <f>E25-1</f>
        <v>2022</v>
      </c>
      <c r="F26" s="159">
        <v>24.952999999999999</v>
      </c>
      <c r="G26" s="160">
        <v>0</v>
      </c>
      <c r="H26" s="160">
        <v>1.546</v>
      </c>
      <c r="I26" s="160">
        <v>19.908999999999999</v>
      </c>
      <c r="J26" s="160">
        <v>80.667000000000002</v>
      </c>
      <c r="K26" s="160">
        <v>0</v>
      </c>
      <c r="L26" s="160">
        <v>580.66100000000017</v>
      </c>
      <c r="M26" s="160">
        <v>1.587</v>
      </c>
      <c r="N26" s="160">
        <v>56.474000000000011</v>
      </c>
      <c r="O26" s="160">
        <v>3614.0310000000004</v>
      </c>
      <c r="P26" s="160">
        <v>0</v>
      </c>
      <c r="Q26" s="160">
        <v>455.57900000000001</v>
      </c>
      <c r="R26" s="160">
        <v>0</v>
      </c>
      <c r="S26" s="160">
        <v>0</v>
      </c>
      <c r="T26" s="160">
        <v>0</v>
      </c>
      <c r="U26" s="160">
        <v>0</v>
      </c>
      <c r="V26" s="160">
        <v>0</v>
      </c>
      <c r="W26" s="160">
        <v>2.3769999999999998</v>
      </c>
      <c r="X26" s="160">
        <v>1026.723</v>
      </c>
      <c r="Y26" s="160">
        <v>0</v>
      </c>
      <c r="Z26" s="160">
        <v>0</v>
      </c>
      <c r="AA26" s="160">
        <v>3.6379999999999999</v>
      </c>
      <c r="AB26" s="160">
        <v>0</v>
      </c>
      <c r="AC26" s="160">
        <v>0</v>
      </c>
      <c r="AD26" s="160">
        <v>0</v>
      </c>
      <c r="AE26" s="160">
        <v>0</v>
      </c>
      <c r="AF26" s="160">
        <v>1.7000000000000001E-2</v>
      </c>
      <c r="AG26" s="161">
        <v>0</v>
      </c>
      <c r="AH26" s="162">
        <f t="shared" si="1"/>
        <v>5868.1620000000003</v>
      </c>
      <c r="AI26" s="163"/>
      <c r="AJ26" s="163"/>
      <c r="AK26" s="163"/>
      <c r="AL26" s="164"/>
      <c r="AM26" s="165"/>
      <c r="BA26"/>
      <c r="BC26" s="167"/>
      <c r="BF26" s="98">
        <f t="shared" si="4"/>
        <v>2025</v>
      </c>
    </row>
    <row r="27" spans="1:60" ht="14.4" hidden="1" outlineLevel="1" thickBot="1">
      <c r="A27" s="144"/>
      <c r="B27" s="145" t="s">
        <v>112</v>
      </c>
      <c r="C27" s="146" t="s">
        <v>113</v>
      </c>
      <c r="D27" s="147" t="s">
        <v>114</v>
      </c>
      <c r="E27" s="148">
        <f>$Q$5</f>
        <v>2023</v>
      </c>
      <c r="F27" s="149">
        <v>1035.7841000000001</v>
      </c>
      <c r="G27" s="150">
        <v>2.7650999999999999</v>
      </c>
      <c r="H27" s="150">
        <v>14.786199999999999</v>
      </c>
      <c r="I27" s="150">
        <v>1881.3912</v>
      </c>
      <c r="J27" s="150">
        <v>37790.681499999999</v>
      </c>
      <c r="K27" s="150">
        <v>0</v>
      </c>
      <c r="L27" s="150">
        <v>15378.5489</v>
      </c>
      <c r="M27" s="150">
        <v>461.51299999999998</v>
      </c>
      <c r="N27" s="150">
        <v>11555.092900000001</v>
      </c>
      <c r="O27" s="150">
        <v>18052.492900000001</v>
      </c>
      <c r="P27" s="150">
        <v>0</v>
      </c>
      <c r="Q27" s="150">
        <v>16072.7346</v>
      </c>
      <c r="R27" s="150">
        <v>2.6545999999999998</v>
      </c>
      <c r="S27" s="150">
        <v>0</v>
      </c>
      <c r="T27" s="150">
        <v>0</v>
      </c>
      <c r="U27" s="150">
        <v>5.9241000000000001</v>
      </c>
      <c r="V27" s="150">
        <v>2.7000999999999999</v>
      </c>
      <c r="W27" s="150">
        <v>1.7290000000000001</v>
      </c>
      <c r="X27" s="150">
        <v>79002.808300000004</v>
      </c>
      <c r="Y27" s="150">
        <v>3.4931000000000005</v>
      </c>
      <c r="Z27" s="150">
        <v>26.236599999999999</v>
      </c>
      <c r="AA27" s="150">
        <v>3010.4580999999998</v>
      </c>
      <c r="AB27" s="150">
        <v>34.9193</v>
      </c>
      <c r="AC27" s="150">
        <v>15.726100000000001</v>
      </c>
      <c r="AD27" s="150">
        <v>0</v>
      </c>
      <c r="AE27" s="150">
        <v>14.404000000000002</v>
      </c>
      <c r="AF27" s="150">
        <v>1771.6932999999999</v>
      </c>
      <c r="AG27" s="151">
        <v>0</v>
      </c>
      <c r="AH27" s="152">
        <f t="shared" si="1"/>
        <v>186138.53700000001</v>
      </c>
      <c r="AI27" s="153"/>
      <c r="AJ27" s="153"/>
      <c r="AK27" s="153"/>
      <c r="AL27" s="154"/>
      <c r="AM27" s="155">
        <f t="shared" si="2"/>
        <v>1.4610172081428674E-2</v>
      </c>
      <c r="BA27"/>
      <c r="BC27" s="167"/>
      <c r="BF27" s="98">
        <f t="shared" si="4"/>
        <v>2026</v>
      </c>
    </row>
    <row r="28" spans="1:60" ht="14.4" hidden="1" outlineLevel="1" thickBot="1">
      <c r="A28" s="169"/>
      <c r="B28" s="156"/>
      <c r="C28" s="157"/>
      <c r="D28" s="136" t="s">
        <v>114</v>
      </c>
      <c r="E28" s="158">
        <f>E27-1</f>
        <v>2022</v>
      </c>
      <c r="F28" s="170">
        <v>2153.9492000000005</v>
      </c>
      <c r="G28" s="171">
        <v>0</v>
      </c>
      <c r="H28" s="171">
        <v>10.185499999999999</v>
      </c>
      <c r="I28" s="171">
        <v>1951.8109000000002</v>
      </c>
      <c r="J28" s="171">
        <v>35045.136099999996</v>
      </c>
      <c r="K28" s="171">
        <v>0</v>
      </c>
      <c r="L28" s="171">
        <v>16958.390800000001</v>
      </c>
      <c r="M28" s="171">
        <v>376.41890000000001</v>
      </c>
      <c r="N28" s="171">
        <v>9791.3269999999993</v>
      </c>
      <c r="O28" s="171">
        <v>17824.825200000003</v>
      </c>
      <c r="P28" s="171">
        <v>0</v>
      </c>
      <c r="Q28" s="171">
        <v>14601.8145</v>
      </c>
      <c r="R28" s="171">
        <v>0</v>
      </c>
      <c r="S28" s="171">
        <v>0</v>
      </c>
      <c r="T28" s="171">
        <v>0</v>
      </c>
      <c r="U28" s="171">
        <v>30.9361</v>
      </c>
      <c r="V28" s="171">
        <v>0</v>
      </c>
      <c r="W28" s="171">
        <v>55.299400000000006</v>
      </c>
      <c r="X28" s="171">
        <v>80653.235000000001</v>
      </c>
      <c r="Y28" s="171">
        <v>1.5431000000000001</v>
      </c>
      <c r="Z28" s="171">
        <v>4.6110999999999995</v>
      </c>
      <c r="AA28" s="171">
        <v>2063.0493000000001</v>
      </c>
      <c r="AB28" s="171">
        <v>28.321800000000003</v>
      </c>
      <c r="AC28" s="171">
        <v>1.2948</v>
      </c>
      <c r="AD28" s="171">
        <v>0</v>
      </c>
      <c r="AE28" s="171">
        <v>61.101300000000009</v>
      </c>
      <c r="AF28" s="171">
        <v>1844.9313999999999</v>
      </c>
      <c r="AG28" s="172">
        <v>0</v>
      </c>
      <c r="AH28" s="162">
        <f t="shared" si="1"/>
        <v>183458.18140000006</v>
      </c>
      <c r="AI28" s="163"/>
      <c r="AJ28" s="163"/>
      <c r="AK28" s="163"/>
      <c r="AL28" s="164"/>
      <c r="AM28" s="165"/>
      <c r="BA28"/>
      <c r="BC28" s="167"/>
      <c r="BF28" s="98">
        <f t="shared" si="4"/>
        <v>2027</v>
      </c>
    </row>
    <row r="29" spans="1:60" s="95" customFormat="1" ht="13.8" collapsed="1">
      <c r="A29" s="173" t="s">
        <v>115</v>
      </c>
      <c r="B29" s="123" t="s">
        <v>116</v>
      </c>
      <c r="C29" s="123"/>
      <c r="D29" s="124"/>
      <c r="E29" s="174">
        <f>$Q$5</f>
        <v>2023</v>
      </c>
      <c r="F29" s="125">
        <f t="shared" ref="F29:AG30" si="5">F31+F33+F35+F37+F39+F41+F43+F45</f>
        <v>436.03800000000001</v>
      </c>
      <c r="G29" s="126">
        <f t="shared" si="5"/>
        <v>0</v>
      </c>
      <c r="H29" s="126">
        <f t="shared" si="5"/>
        <v>27.552200000000003</v>
      </c>
      <c r="I29" s="126">
        <f t="shared" si="5"/>
        <v>468.1001</v>
      </c>
      <c r="J29" s="126">
        <f t="shared" si="5"/>
        <v>4887.0843999999997</v>
      </c>
      <c r="K29" s="126">
        <f t="shared" si="5"/>
        <v>0</v>
      </c>
      <c r="L29" s="126">
        <f t="shared" si="5"/>
        <v>12097.627500000001</v>
      </c>
      <c r="M29" s="126">
        <f t="shared" si="5"/>
        <v>2063.7318</v>
      </c>
      <c r="N29" s="126">
        <f t="shared" si="5"/>
        <v>7840.7366000000011</v>
      </c>
      <c r="O29" s="126">
        <f t="shared" si="5"/>
        <v>9107.281500000001</v>
      </c>
      <c r="P29" s="126">
        <f t="shared" si="5"/>
        <v>0</v>
      </c>
      <c r="Q29" s="126">
        <f t="shared" si="5"/>
        <v>37553.830800000003</v>
      </c>
      <c r="R29" s="126">
        <f t="shared" si="5"/>
        <v>162.02000000000001</v>
      </c>
      <c r="S29" s="126">
        <f t="shared" si="5"/>
        <v>7.2899999999999993E-2</v>
      </c>
      <c r="T29" s="126">
        <f t="shared" si="5"/>
        <v>0</v>
      </c>
      <c r="U29" s="126">
        <f t="shared" si="5"/>
        <v>0</v>
      </c>
      <c r="V29" s="126">
        <f t="shared" si="5"/>
        <v>0</v>
      </c>
      <c r="W29" s="126">
        <f t="shared" si="5"/>
        <v>29.217500000000005</v>
      </c>
      <c r="X29" s="126">
        <f t="shared" si="5"/>
        <v>24568.733200000002</v>
      </c>
      <c r="Y29" s="126">
        <f t="shared" si="5"/>
        <v>7.2942999999999998</v>
      </c>
      <c r="Z29" s="126">
        <f t="shared" si="5"/>
        <v>134.43300000000002</v>
      </c>
      <c r="AA29" s="126">
        <f t="shared" si="5"/>
        <v>3090.6058000000003</v>
      </c>
      <c r="AB29" s="126">
        <f t="shared" si="5"/>
        <v>88.880499999999984</v>
      </c>
      <c r="AC29" s="126">
        <f t="shared" si="5"/>
        <v>19.077300000000001</v>
      </c>
      <c r="AD29" s="126">
        <f t="shared" si="5"/>
        <v>0</v>
      </c>
      <c r="AE29" s="126">
        <f t="shared" si="5"/>
        <v>0.30420000000000003</v>
      </c>
      <c r="AF29" s="126">
        <f t="shared" si="5"/>
        <v>735.85069999999996</v>
      </c>
      <c r="AG29" s="127">
        <f t="shared" si="5"/>
        <v>0</v>
      </c>
      <c r="AH29" s="128">
        <f t="shared" si="1"/>
        <v>103318.47230000001</v>
      </c>
      <c r="AI29" s="129"/>
      <c r="AJ29" s="129"/>
      <c r="AK29" s="129"/>
      <c r="AL29" s="130"/>
      <c r="AM29" s="131">
        <f t="shared" si="2"/>
        <v>3.4425304095074827E-2</v>
      </c>
      <c r="BB29" s="99"/>
      <c r="BC29" s="99"/>
      <c r="BF29" s="98"/>
    </row>
    <row r="30" spans="1:60" s="95" customFormat="1" ht="14.4" thickBot="1">
      <c r="A30" s="175"/>
      <c r="B30" s="135"/>
      <c r="C30" s="135"/>
      <c r="D30" s="136"/>
      <c r="E30" s="176">
        <f>E29-1</f>
        <v>2022</v>
      </c>
      <c r="F30" s="137">
        <f t="shared" si="5"/>
        <v>544.92259999999999</v>
      </c>
      <c r="G30" s="138">
        <f t="shared" si="5"/>
        <v>9.8799999999999999E-2</v>
      </c>
      <c r="H30" s="138">
        <f t="shared" si="5"/>
        <v>7.8506999999999989</v>
      </c>
      <c r="I30" s="138">
        <f t="shared" si="5"/>
        <v>731.03820000000007</v>
      </c>
      <c r="J30" s="138">
        <f t="shared" si="5"/>
        <v>5540.4418999999998</v>
      </c>
      <c r="K30" s="138">
        <f t="shared" si="5"/>
        <v>0</v>
      </c>
      <c r="L30" s="138">
        <f t="shared" si="5"/>
        <v>9337.5321000000004</v>
      </c>
      <c r="M30" s="138">
        <f t="shared" si="5"/>
        <v>2331.3795</v>
      </c>
      <c r="N30" s="138">
        <f t="shared" si="5"/>
        <v>9736.1214</v>
      </c>
      <c r="O30" s="138">
        <f t="shared" si="5"/>
        <v>9781.6278000000002</v>
      </c>
      <c r="P30" s="138">
        <f t="shared" si="5"/>
        <v>0</v>
      </c>
      <c r="Q30" s="138">
        <f t="shared" si="5"/>
        <v>36141.4064</v>
      </c>
      <c r="R30" s="138">
        <f t="shared" si="5"/>
        <v>61.430199999999999</v>
      </c>
      <c r="S30" s="138">
        <f t="shared" si="5"/>
        <v>9.6600000000000005E-2</v>
      </c>
      <c r="T30" s="138">
        <f t="shared" si="5"/>
        <v>193.81570000000002</v>
      </c>
      <c r="U30" s="138">
        <f t="shared" si="5"/>
        <v>0</v>
      </c>
      <c r="V30" s="138">
        <f t="shared" si="5"/>
        <v>0</v>
      </c>
      <c r="W30" s="138">
        <f t="shared" si="5"/>
        <v>6.2400000000000004E-2</v>
      </c>
      <c r="X30" s="138">
        <f t="shared" si="5"/>
        <v>21105.8177</v>
      </c>
      <c r="Y30" s="138">
        <f t="shared" si="5"/>
        <v>18.9345</v>
      </c>
      <c r="Z30" s="138">
        <f t="shared" si="5"/>
        <v>231.61060000000001</v>
      </c>
      <c r="AA30" s="138">
        <f t="shared" si="5"/>
        <v>3257.2225000000008</v>
      </c>
      <c r="AB30" s="138">
        <f t="shared" si="5"/>
        <v>114.66479999999999</v>
      </c>
      <c r="AC30" s="138">
        <f t="shared" si="5"/>
        <v>0</v>
      </c>
      <c r="AD30" s="138">
        <f t="shared" si="5"/>
        <v>0</v>
      </c>
      <c r="AE30" s="138">
        <f t="shared" si="5"/>
        <v>0.32890000000000003</v>
      </c>
      <c r="AF30" s="138">
        <f t="shared" si="5"/>
        <v>743.66719999999998</v>
      </c>
      <c r="AG30" s="139">
        <f t="shared" si="5"/>
        <v>0</v>
      </c>
      <c r="AH30" s="140">
        <f t="shared" si="1"/>
        <v>99880.070500000002</v>
      </c>
      <c r="AI30" s="141"/>
      <c r="AJ30" s="141"/>
      <c r="AK30" s="141"/>
      <c r="AL30" s="142"/>
      <c r="AM30" s="143"/>
      <c r="BB30" s="99"/>
      <c r="BC30" s="99"/>
    </row>
    <row r="31" spans="1:60" ht="14.4" hidden="1" outlineLevel="1" thickBot="1">
      <c r="A31" s="144"/>
      <c r="B31" s="145" t="s">
        <v>88</v>
      </c>
      <c r="C31" s="146" t="s">
        <v>89</v>
      </c>
      <c r="D31" s="147" t="s">
        <v>117</v>
      </c>
      <c r="E31" s="148">
        <f>$Q$5</f>
        <v>2023</v>
      </c>
      <c r="F31" s="149">
        <v>0</v>
      </c>
      <c r="G31" s="150">
        <v>0</v>
      </c>
      <c r="H31" s="150">
        <v>0</v>
      </c>
      <c r="I31" s="150">
        <v>0</v>
      </c>
      <c r="J31" s="150">
        <v>0</v>
      </c>
      <c r="K31" s="150">
        <v>0</v>
      </c>
      <c r="L31" s="150">
        <v>0</v>
      </c>
      <c r="M31" s="150">
        <v>0</v>
      </c>
      <c r="N31" s="150">
        <v>0</v>
      </c>
      <c r="O31" s="150">
        <v>0</v>
      </c>
      <c r="P31" s="150">
        <v>0</v>
      </c>
      <c r="Q31" s="150">
        <v>4.4669999999999996</v>
      </c>
      <c r="R31" s="150">
        <v>0</v>
      </c>
      <c r="S31" s="150">
        <v>0</v>
      </c>
      <c r="T31" s="150">
        <v>0</v>
      </c>
      <c r="U31" s="150">
        <v>0</v>
      </c>
      <c r="V31" s="150">
        <v>0</v>
      </c>
      <c r="W31" s="150">
        <v>0</v>
      </c>
      <c r="X31" s="150">
        <v>1E-3</v>
      </c>
      <c r="Y31" s="150">
        <v>0</v>
      </c>
      <c r="Z31" s="150">
        <v>0</v>
      </c>
      <c r="AA31" s="150">
        <v>0</v>
      </c>
      <c r="AB31" s="150">
        <v>0</v>
      </c>
      <c r="AC31" s="150">
        <v>0</v>
      </c>
      <c r="AD31" s="150">
        <v>0</v>
      </c>
      <c r="AE31" s="150">
        <v>0</v>
      </c>
      <c r="AF31" s="150">
        <v>0</v>
      </c>
      <c r="AG31" s="151">
        <v>0</v>
      </c>
      <c r="AH31" s="152">
        <f t="shared" si="1"/>
        <v>4.468</v>
      </c>
      <c r="AI31" s="153"/>
      <c r="AJ31" s="153"/>
      <c r="AK31" s="153"/>
      <c r="AL31" s="154"/>
      <c r="AM31" s="155" t="str">
        <f t="shared" si="2"/>
        <v>++</v>
      </c>
      <c r="BA31"/>
      <c r="BC31" s="167"/>
    </row>
    <row r="32" spans="1:60" ht="14.4" hidden="1" outlineLevel="1" thickBot="1">
      <c r="A32" s="144"/>
      <c r="B32" s="156"/>
      <c r="C32" s="157"/>
      <c r="D32" s="177" t="s">
        <v>117</v>
      </c>
      <c r="E32" s="158">
        <f>E31-1</f>
        <v>2022</v>
      </c>
      <c r="F32" s="159">
        <v>0</v>
      </c>
      <c r="G32" s="160">
        <v>0</v>
      </c>
      <c r="H32" s="160">
        <v>0</v>
      </c>
      <c r="I32" s="160">
        <v>4.0000000000000001E-3</v>
      </c>
      <c r="J32" s="160">
        <v>0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60">
        <v>0</v>
      </c>
      <c r="R32" s="160">
        <v>0</v>
      </c>
      <c r="S32" s="160">
        <v>0</v>
      </c>
      <c r="T32" s="160">
        <v>0</v>
      </c>
      <c r="U32" s="160">
        <v>0</v>
      </c>
      <c r="V32" s="160">
        <v>0</v>
      </c>
      <c r="W32" s="160">
        <v>0</v>
      </c>
      <c r="X32" s="160">
        <v>0.33500000000000002</v>
      </c>
      <c r="Y32" s="160">
        <v>0</v>
      </c>
      <c r="Z32" s="160">
        <v>0</v>
      </c>
      <c r="AA32" s="160">
        <v>0</v>
      </c>
      <c r="AB32" s="160">
        <v>0</v>
      </c>
      <c r="AC32" s="160">
        <v>0</v>
      </c>
      <c r="AD32" s="160">
        <v>0</v>
      </c>
      <c r="AE32" s="160">
        <v>0</v>
      </c>
      <c r="AF32" s="160">
        <v>0</v>
      </c>
      <c r="AG32" s="161">
        <v>0</v>
      </c>
      <c r="AH32" s="162">
        <f t="shared" si="1"/>
        <v>0.33900000000000002</v>
      </c>
      <c r="AI32" s="163"/>
      <c r="AJ32" s="163"/>
      <c r="AK32" s="163"/>
      <c r="AL32" s="164"/>
      <c r="AM32" s="165"/>
      <c r="BA32"/>
      <c r="BC32" s="167"/>
    </row>
    <row r="33" spans="1:55" ht="14.4" hidden="1" outlineLevel="1" thickBot="1">
      <c r="A33" s="144"/>
      <c r="B33" s="145" t="s">
        <v>118</v>
      </c>
      <c r="C33" s="146" t="s">
        <v>95</v>
      </c>
      <c r="D33" s="147" t="s">
        <v>119</v>
      </c>
      <c r="E33" s="148">
        <f>$Q$5</f>
        <v>2023</v>
      </c>
      <c r="F33" s="149">
        <v>0</v>
      </c>
      <c r="G33" s="150">
        <v>0</v>
      </c>
      <c r="H33" s="150">
        <v>0</v>
      </c>
      <c r="I33" s="150">
        <v>0</v>
      </c>
      <c r="J33" s="150">
        <v>0</v>
      </c>
      <c r="K33" s="150">
        <v>0</v>
      </c>
      <c r="L33" s="150">
        <v>0</v>
      </c>
      <c r="M33" s="150">
        <v>0</v>
      </c>
      <c r="N33" s="150">
        <v>4.2000000000000003E-2</v>
      </c>
      <c r="O33" s="150">
        <v>0</v>
      </c>
      <c r="P33" s="150">
        <v>0</v>
      </c>
      <c r="Q33" s="150">
        <v>0</v>
      </c>
      <c r="R33" s="150">
        <v>0</v>
      </c>
      <c r="S33" s="150">
        <v>0</v>
      </c>
      <c r="T33" s="150">
        <v>0</v>
      </c>
      <c r="U33" s="150">
        <v>0</v>
      </c>
      <c r="V33" s="150">
        <v>0</v>
      </c>
      <c r="W33" s="150">
        <v>0</v>
      </c>
      <c r="X33" s="150">
        <v>0</v>
      </c>
      <c r="Y33" s="150">
        <v>0</v>
      </c>
      <c r="Z33" s="150">
        <v>0</v>
      </c>
      <c r="AA33" s="150">
        <v>0</v>
      </c>
      <c r="AB33" s="150">
        <v>0</v>
      </c>
      <c r="AC33" s="150">
        <v>0</v>
      </c>
      <c r="AD33" s="150">
        <v>0</v>
      </c>
      <c r="AE33" s="150">
        <v>0</v>
      </c>
      <c r="AF33" s="150">
        <v>0</v>
      </c>
      <c r="AG33" s="151">
        <v>0</v>
      </c>
      <c r="AH33" s="152">
        <f t="shared" si="1"/>
        <v>4.2000000000000003E-2</v>
      </c>
      <c r="AI33" s="153"/>
      <c r="AJ33" s="153"/>
      <c r="AK33" s="153"/>
      <c r="AL33" s="154"/>
      <c r="AM33" s="155">
        <f t="shared" si="2"/>
        <v>-0.53846153846153844</v>
      </c>
      <c r="BA33"/>
      <c r="BC33" s="167"/>
    </row>
    <row r="34" spans="1:55" ht="14.4" hidden="1" outlineLevel="1" thickBot="1">
      <c r="A34" s="144"/>
      <c r="B34" s="156"/>
      <c r="C34" s="157"/>
      <c r="D34" s="136" t="s">
        <v>119</v>
      </c>
      <c r="E34" s="158">
        <f>E33-1</f>
        <v>2022</v>
      </c>
      <c r="F34" s="159">
        <v>0</v>
      </c>
      <c r="G34" s="160">
        <v>0</v>
      </c>
      <c r="H34" s="160">
        <v>0</v>
      </c>
      <c r="I34" s="160">
        <v>0</v>
      </c>
      <c r="J34" s="160">
        <v>0</v>
      </c>
      <c r="K34" s="160">
        <v>0</v>
      </c>
      <c r="L34" s="160">
        <v>0</v>
      </c>
      <c r="M34" s="160">
        <v>0</v>
      </c>
      <c r="N34" s="160">
        <v>9.0999999999999998E-2</v>
      </c>
      <c r="O34" s="160">
        <v>0</v>
      </c>
      <c r="P34" s="160">
        <v>0</v>
      </c>
      <c r="Q34" s="160">
        <v>0</v>
      </c>
      <c r="R34" s="160">
        <v>0</v>
      </c>
      <c r="S34" s="160">
        <v>0</v>
      </c>
      <c r="T34" s="160">
        <v>0</v>
      </c>
      <c r="U34" s="160">
        <v>0</v>
      </c>
      <c r="V34" s="160">
        <v>0</v>
      </c>
      <c r="W34" s="160">
        <v>0</v>
      </c>
      <c r="X34" s="160">
        <v>0</v>
      </c>
      <c r="Y34" s="160">
        <v>0</v>
      </c>
      <c r="Z34" s="160">
        <v>0</v>
      </c>
      <c r="AA34" s="160">
        <v>0</v>
      </c>
      <c r="AB34" s="160">
        <v>0</v>
      </c>
      <c r="AC34" s="160">
        <v>0</v>
      </c>
      <c r="AD34" s="160">
        <v>0</v>
      </c>
      <c r="AE34" s="160">
        <v>0</v>
      </c>
      <c r="AF34" s="160">
        <v>0</v>
      </c>
      <c r="AG34" s="161">
        <v>0</v>
      </c>
      <c r="AH34" s="162">
        <f t="shared" si="1"/>
        <v>9.0999999999999998E-2</v>
      </c>
      <c r="AI34" s="163"/>
      <c r="AJ34" s="163"/>
      <c r="AK34" s="163"/>
      <c r="AL34" s="164"/>
      <c r="AM34" s="165"/>
      <c r="BA34"/>
      <c r="BC34" s="167"/>
    </row>
    <row r="35" spans="1:55" ht="14.4" hidden="1" outlineLevel="1" thickBot="1">
      <c r="A35" s="144"/>
      <c r="B35" s="145" t="s">
        <v>101</v>
      </c>
      <c r="C35" s="146" t="s">
        <v>102</v>
      </c>
      <c r="D35" s="178" t="s">
        <v>120</v>
      </c>
      <c r="E35" s="148">
        <f>$Q$5</f>
        <v>2023</v>
      </c>
      <c r="F35" s="149">
        <v>0</v>
      </c>
      <c r="G35" s="150">
        <v>0</v>
      </c>
      <c r="H35" s="150">
        <v>0</v>
      </c>
      <c r="I35" s="150">
        <v>0</v>
      </c>
      <c r="J35" s="150">
        <v>0</v>
      </c>
      <c r="K35" s="150">
        <v>0</v>
      </c>
      <c r="L35" s="150">
        <v>3.4859999999999998</v>
      </c>
      <c r="M35" s="150">
        <v>0</v>
      </c>
      <c r="N35" s="150">
        <v>0</v>
      </c>
      <c r="O35" s="150">
        <v>0.10100000000000001</v>
      </c>
      <c r="P35" s="150">
        <v>0</v>
      </c>
      <c r="Q35" s="150">
        <v>0</v>
      </c>
      <c r="R35" s="150">
        <v>0</v>
      </c>
      <c r="S35" s="150">
        <v>0.02</v>
      </c>
      <c r="T35" s="150">
        <v>0</v>
      </c>
      <c r="U35" s="150">
        <v>0</v>
      </c>
      <c r="V35" s="150">
        <v>0</v>
      </c>
      <c r="W35" s="150">
        <v>0</v>
      </c>
      <c r="X35" s="150">
        <v>0.01</v>
      </c>
      <c r="Y35" s="150">
        <v>0</v>
      </c>
      <c r="Z35" s="150">
        <v>0</v>
      </c>
      <c r="AA35" s="150">
        <v>1.355</v>
      </c>
      <c r="AB35" s="150">
        <v>0</v>
      </c>
      <c r="AC35" s="150">
        <v>0</v>
      </c>
      <c r="AD35" s="150">
        <v>0</v>
      </c>
      <c r="AE35" s="150">
        <v>0</v>
      </c>
      <c r="AF35" s="150">
        <v>0</v>
      </c>
      <c r="AG35" s="151">
        <v>0</v>
      </c>
      <c r="AH35" s="152">
        <f t="shared" si="1"/>
        <v>4.9719999999999995</v>
      </c>
      <c r="AI35" s="153"/>
      <c r="AJ35" s="153"/>
      <c r="AK35" s="153"/>
      <c r="AL35" s="154"/>
      <c r="AM35" s="155">
        <f t="shared" si="2"/>
        <v>0.60128824476650555</v>
      </c>
      <c r="BA35"/>
      <c r="BC35" s="167"/>
    </row>
    <row r="36" spans="1:55" ht="14.4" hidden="1" outlineLevel="1" thickBot="1">
      <c r="A36" s="144"/>
      <c r="B36" s="156"/>
      <c r="C36" s="157"/>
      <c r="D36" s="136" t="s">
        <v>120</v>
      </c>
      <c r="E36" s="158">
        <f>E35-1</f>
        <v>2022</v>
      </c>
      <c r="F36" s="159">
        <v>0</v>
      </c>
      <c r="G36" s="160">
        <v>0</v>
      </c>
      <c r="H36" s="160">
        <v>0</v>
      </c>
      <c r="I36" s="160">
        <v>0</v>
      </c>
      <c r="J36" s="160">
        <v>0</v>
      </c>
      <c r="K36" s="160">
        <v>0</v>
      </c>
      <c r="L36" s="160">
        <v>0.90700000000000003</v>
      </c>
      <c r="M36" s="160">
        <v>0</v>
      </c>
      <c r="N36" s="160">
        <v>0</v>
      </c>
      <c r="O36" s="160">
        <v>0.185</v>
      </c>
      <c r="P36" s="160">
        <v>0</v>
      </c>
      <c r="Q36" s="160">
        <v>0</v>
      </c>
      <c r="R36" s="160">
        <v>0</v>
      </c>
      <c r="S36" s="160">
        <v>1.7000000000000001E-2</v>
      </c>
      <c r="T36" s="160">
        <v>0</v>
      </c>
      <c r="U36" s="160">
        <v>0</v>
      </c>
      <c r="V36" s="160">
        <v>0</v>
      </c>
      <c r="W36" s="160">
        <v>0</v>
      </c>
      <c r="X36" s="160">
        <v>0.10299999999999999</v>
      </c>
      <c r="Y36" s="160">
        <v>0</v>
      </c>
      <c r="Z36" s="160">
        <v>0</v>
      </c>
      <c r="AA36" s="160">
        <v>1.893</v>
      </c>
      <c r="AB36" s="160">
        <v>0</v>
      </c>
      <c r="AC36" s="160">
        <v>0</v>
      </c>
      <c r="AD36" s="160">
        <v>0</v>
      </c>
      <c r="AE36" s="160">
        <v>0</v>
      </c>
      <c r="AF36" s="160">
        <v>0</v>
      </c>
      <c r="AG36" s="161">
        <v>0</v>
      </c>
      <c r="AH36" s="162">
        <f t="shared" si="1"/>
        <v>3.105</v>
      </c>
      <c r="AI36" s="163"/>
      <c r="AJ36" s="163"/>
      <c r="AK36" s="163"/>
      <c r="AL36" s="164"/>
      <c r="AM36" s="165"/>
      <c r="BA36"/>
      <c r="BC36" s="167"/>
    </row>
    <row r="37" spans="1:55" ht="14.4" hidden="1" outlineLevel="1" thickBot="1">
      <c r="A37" s="144"/>
      <c r="B37" s="145" t="s">
        <v>106</v>
      </c>
      <c r="C37" s="146" t="s">
        <v>107</v>
      </c>
      <c r="D37" s="178" t="s">
        <v>121</v>
      </c>
      <c r="E37" s="148">
        <f>$Q$5</f>
        <v>2023</v>
      </c>
      <c r="F37" s="149">
        <v>0</v>
      </c>
      <c r="G37" s="150">
        <v>0</v>
      </c>
      <c r="H37" s="150">
        <v>0</v>
      </c>
      <c r="I37" s="150">
        <v>0</v>
      </c>
      <c r="J37" s="150">
        <v>0</v>
      </c>
      <c r="K37" s="150">
        <v>0</v>
      </c>
      <c r="L37" s="150">
        <v>0</v>
      </c>
      <c r="M37" s="150">
        <v>0</v>
      </c>
      <c r="N37" s="150">
        <v>0</v>
      </c>
      <c r="O37" s="150">
        <v>0</v>
      </c>
      <c r="P37" s="150">
        <v>0</v>
      </c>
      <c r="Q37" s="150">
        <v>0</v>
      </c>
      <c r="R37" s="150">
        <v>0</v>
      </c>
      <c r="S37" s="150">
        <v>0</v>
      </c>
      <c r="T37" s="150">
        <v>0</v>
      </c>
      <c r="U37" s="150">
        <v>0</v>
      </c>
      <c r="V37" s="150">
        <v>0</v>
      </c>
      <c r="W37" s="150">
        <v>0</v>
      </c>
      <c r="X37" s="150">
        <v>7.0000000000000001E-3</v>
      </c>
      <c r="Y37" s="150">
        <v>0</v>
      </c>
      <c r="Z37" s="150">
        <v>0</v>
      </c>
      <c r="AA37" s="150">
        <v>27.184000000000001</v>
      </c>
      <c r="AB37" s="150">
        <v>0</v>
      </c>
      <c r="AC37" s="150">
        <v>0</v>
      </c>
      <c r="AD37" s="150">
        <v>0</v>
      </c>
      <c r="AE37" s="150">
        <v>0</v>
      </c>
      <c r="AF37" s="150">
        <v>0</v>
      </c>
      <c r="AG37" s="151">
        <v>0</v>
      </c>
      <c r="AH37" s="152">
        <f t="shared" si="1"/>
        <v>27.191000000000003</v>
      </c>
      <c r="AI37" s="153"/>
      <c r="AJ37" s="153"/>
      <c r="AK37" s="153"/>
      <c r="AL37" s="154"/>
      <c r="AM37" s="155" t="str">
        <f t="shared" si="2"/>
        <v>++</v>
      </c>
      <c r="BA37"/>
      <c r="BC37" s="167"/>
    </row>
    <row r="38" spans="1:55" ht="14.4" hidden="1" outlineLevel="1" thickBot="1">
      <c r="A38" s="144"/>
      <c r="B38" s="156"/>
      <c r="C38" s="157"/>
      <c r="D38" s="136" t="s">
        <v>121</v>
      </c>
      <c r="E38" s="158">
        <f>E37-1</f>
        <v>2022</v>
      </c>
      <c r="F38" s="159">
        <v>0</v>
      </c>
      <c r="G38" s="160">
        <v>0</v>
      </c>
      <c r="H38" s="160">
        <v>0</v>
      </c>
      <c r="I38" s="160">
        <v>0</v>
      </c>
      <c r="J38" s="160">
        <v>0</v>
      </c>
      <c r="K38" s="160">
        <v>0</v>
      </c>
      <c r="L38" s="160">
        <v>0</v>
      </c>
      <c r="M38" s="160">
        <v>0</v>
      </c>
      <c r="N38" s="160">
        <v>0</v>
      </c>
      <c r="O38" s="160">
        <v>1.2509999999999999</v>
      </c>
      <c r="P38" s="160">
        <v>0</v>
      </c>
      <c r="Q38" s="160">
        <v>0</v>
      </c>
      <c r="R38" s="160">
        <v>0</v>
      </c>
      <c r="S38" s="160">
        <v>0</v>
      </c>
      <c r="T38" s="160">
        <v>0</v>
      </c>
      <c r="U38" s="160">
        <v>0</v>
      </c>
      <c r="V38" s="160">
        <v>0</v>
      </c>
      <c r="W38" s="160">
        <v>0</v>
      </c>
      <c r="X38" s="160">
        <v>3.2000000000000001E-2</v>
      </c>
      <c r="Y38" s="160">
        <v>0</v>
      </c>
      <c r="Z38" s="160">
        <v>0</v>
      </c>
      <c r="AA38" s="160">
        <v>6.0119999999999996</v>
      </c>
      <c r="AB38" s="160">
        <v>0</v>
      </c>
      <c r="AC38" s="160">
        <v>0</v>
      </c>
      <c r="AD38" s="160">
        <v>0</v>
      </c>
      <c r="AE38" s="160">
        <v>0</v>
      </c>
      <c r="AF38" s="160">
        <v>0</v>
      </c>
      <c r="AG38" s="161">
        <v>0</v>
      </c>
      <c r="AH38" s="162">
        <f t="shared" si="1"/>
        <v>7.2949999999999999</v>
      </c>
      <c r="AI38" s="163"/>
      <c r="AJ38" s="163"/>
      <c r="AK38" s="163"/>
      <c r="AL38" s="164"/>
      <c r="AM38" s="165"/>
      <c r="BA38"/>
      <c r="BC38" s="167"/>
    </row>
    <row r="39" spans="1:55" ht="14.4" hidden="1" outlineLevel="1" thickBot="1">
      <c r="A39" s="144"/>
      <c r="B39" s="145" t="s">
        <v>109</v>
      </c>
      <c r="C39" s="146" t="s">
        <v>110</v>
      </c>
      <c r="D39" s="178" t="s">
        <v>122</v>
      </c>
      <c r="E39" s="148">
        <f>$Q$5</f>
        <v>2023</v>
      </c>
      <c r="F39" s="149">
        <v>5.9980000000000002</v>
      </c>
      <c r="G39" s="150">
        <v>0</v>
      </c>
      <c r="H39" s="150">
        <v>0</v>
      </c>
      <c r="I39" s="150">
        <v>0</v>
      </c>
      <c r="J39" s="150">
        <v>5.1970000000000001</v>
      </c>
      <c r="K39" s="150">
        <v>0</v>
      </c>
      <c r="L39" s="150">
        <v>84.695999999999998</v>
      </c>
      <c r="M39" s="150">
        <v>0</v>
      </c>
      <c r="N39" s="150">
        <v>2.8620000000000001</v>
      </c>
      <c r="O39" s="150">
        <v>66.349999999999994</v>
      </c>
      <c r="P39" s="150">
        <v>0</v>
      </c>
      <c r="Q39" s="150">
        <v>0</v>
      </c>
      <c r="R39" s="150">
        <v>6.6000000000000003E-2</v>
      </c>
      <c r="S39" s="150">
        <v>2.3E-2</v>
      </c>
      <c r="T39" s="150">
        <v>0</v>
      </c>
      <c r="U39" s="150">
        <v>0</v>
      </c>
      <c r="V39" s="150">
        <v>0</v>
      </c>
      <c r="W39" s="150">
        <v>0</v>
      </c>
      <c r="X39" s="150">
        <v>29.428999999999998</v>
      </c>
      <c r="Y39" s="150">
        <v>0</v>
      </c>
      <c r="Z39" s="150">
        <v>0</v>
      </c>
      <c r="AA39" s="150">
        <v>0</v>
      </c>
      <c r="AB39" s="150">
        <v>1.1890000000000001</v>
      </c>
      <c r="AC39" s="150">
        <v>0.56399999999999995</v>
      </c>
      <c r="AD39" s="150">
        <v>0</v>
      </c>
      <c r="AE39" s="150">
        <v>0</v>
      </c>
      <c r="AF39" s="150">
        <v>0</v>
      </c>
      <c r="AG39" s="151">
        <v>0</v>
      </c>
      <c r="AH39" s="152">
        <f t="shared" si="1"/>
        <v>196.37399999999997</v>
      </c>
      <c r="AI39" s="153"/>
      <c r="AJ39" s="153"/>
      <c r="AK39" s="153"/>
      <c r="AL39" s="154"/>
      <c r="AM39" s="155">
        <f t="shared" si="2"/>
        <v>-0.13094621685851249</v>
      </c>
      <c r="BA39"/>
      <c r="BC39" s="167"/>
    </row>
    <row r="40" spans="1:55" ht="14.4" hidden="1" outlineLevel="1" thickBot="1">
      <c r="A40" s="144"/>
      <c r="B40" s="156"/>
      <c r="C40" s="157"/>
      <c r="D40" s="136" t="s">
        <v>122</v>
      </c>
      <c r="E40" s="158">
        <f>E39-1</f>
        <v>2022</v>
      </c>
      <c r="F40" s="159">
        <v>39.311</v>
      </c>
      <c r="G40" s="160">
        <v>0</v>
      </c>
      <c r="H40" s="160">
        <v>0</v>
      </c>
      <c r="I40" s="160">
        <v>0</v>
      </c>
      <c r="J40" s="160">
        <v>7.2219999999999995</v>
      </c>
      <c r="K40" s="160">
        <v>0</v>
      </c>
      <c r="L40" s="160">
        <v>46.023000000000003</v>
      </c>
      <c r="M40" s="160">
        <v>38.302999999999997</v>
      </c>
      <c r="N40" s="160">
        <v>0.44999999999999996</v>
      </c>
      <c r="O40" s="160">
        <v>57.224000000000004</v>
      </c>
      <c r="P40" s="160">
        <v>0</v>
      </c>
      <c r="Q40" s="160">
        <v>4.75</v>
      </c>
      <c r="R40" s="160">
        <v>0</v>
      </c>
      <c r="S40" s="160">
        <v>2.5000000000000001E-2</v>
      </c>
      <c r="T40" s="160">
        <v>0</v>
      </c>
      <c r="U40" s="160">
        <v>0</v>
      </c>
      <c r="V40" s="160">
        <v>0</v>
      </c>
      <c r="W40" s="160">
        <v>0</v>
      </c>
      <c r="X40" s="160">
        <v>31.516999999999999</v>
      </c>
      <c r="Y40" s="160">
        <v>0</v>
      </c>
      <c r="Z40" s="160">
        <v>0</v>
      </c>
      <c r="AA40" s="160">
        <v>0</v>
      </c>
      <c r="AB40" s="160">
        <v>0.374</v>
      </c>
      <c r="AC40" s="160">
        <v>0</v>
      </c>
      <c r="AD40" s="160">
        <v>0</v>
      </c>
      <c r="AE40" s="160">
        <v>0</v>
      </c>
      <c r="AF40" s="160">
        <v>0.76400000000000001</v>
      </c>
      <c r="AG40" s="161">
        <v>0</v>
      </c>
      <c r="AH40" s="162">
        <f t="shared" si="1"/>
        <v>225.96300000000002</v>
      </c>
      <c r="AI40" s="163"/>
      <c r="AJ40" s="163"/>
      <c r="AK40" s="163"/>
      <c r="AL40" s="164"/>
      <c r="AM40" s="165"/>
      <c r="BA40"/>
      <c r="BC40" s="167"/>
    </row>
    <row r="41" spans="1:55" ht="14.4" hidden="1" outlineLevel="1" thickBot="1">
      <c r="A41" s="144"/>
      <c r="B41" s="145" t="s">
        <v>123</v>
      </c>
      <c r="C41" s="146" t="s">
        <v>124</v>
      </c>
      <c r="D41" s="178" t="s">
        <v>125</v>
      </c>
      <c r="E41" s="148">
        <f>$Q$5</f>
        <v>2023</v>
      </c>
      <c r="F41" s="149">
        <v>0</v>
      </c>
      <c r="G41" s="150">
        <v>0</v>
      </c>
      <c r="H41" s="150">
        <v>0</v>
      </c>
      <c r="I41" s="150">
        <v>26.594100000000001</v>
      </c>
      <c r="J41" s="150">
        <v>3.5906000000000002</v>
      </c>
      <c r="K41" s="150">
        <v>0</v>
      </c>
      <c r="L41" s="150">
        <v>3020.4863</v>
      </c>
      <c r="M41" s="150">
        <v>0</v>
      </c>
      <c r="N41" s="150">
        <v>0</v>
      </c>
      <c r="O41" s="150">
        <v>113.81500000000003</v>
      </c>
      <c r="P41" s="150">
        <v>0</v>
      </c>
      <c r="Q41" s="150">
        <v>5.5419</v>
      </c>
      <c r="R41" s="150">
        <v>0</v>
      </c>
      <c r="S41" s="150">
        <v>0</v>
      </c>
      <c r="T41" s="150">
        <v>0</v>
      </c>
      <c r="U41" s="150">
        <v>0</v>
      </c>
      <c r="V41" s="150">
        <v>0</v>
      </c>
      <c r="W41" s="150">
        <v>0</v>
      </c>
      <c r="X41" s="150">
        <v>2.4700000000000003E-2</v>
      </c>
      <c r="Y41" s="150">
        <v>0</v>
      </c>
      <c r="Z41" s="150">
        <v>0</v>
      </c>
      <c r="AA41" s="150">
        <v>0</v>
      </c>
      <c r="AB41" s="150">
        <v>0</v>
      </c>
      <c r="AC41" s="150">
        <v>0</v>
      </c>
      <c r="AD41" s="150">
        <v>0</v>
      </c>
      <c r="AE41" s="150">
        <v>0</v>
      </c>
      <c r="AF41" s="150">
        <v>0</v>
      </c>
      <c r="AG41" s="151">
        <v>0</v>
      </c>
      <c r="AH41" s="152">
        <f t="shared" si="1"/>
        <v>3170.0526</v>
      </c>
      <c r="AI41" s="153"/>
      <c r="AJ41" s="153"/>
      <c r="AK41" s="153"/>
      <c r="AL41" s="154"/>
      <c r="AM41" s="155" t="str">
        <f t="shared" si="2"/>
        <v>++</v>
      </c>
      <c r="BA41"/>
      <c r="BC41" s="167"/>
    </row>
    <row r="42" spans="1:55" ht="14.4" hidden="1" outlineLevel="1" thickBot="1">
      <c r="A42" s="144"/>
      <c r="B42" s="156"/>
      <c r="C42" s="157"/>
      <c r="D42" s="136" t="s">
        <v>125</v>
      </c>
      <c r="E42" s="158">
        <f>E41-1</f>
        <v>2022</v>
      </c>
      <c r="F42" s="159">
        <v>0</v>
      </c>
      <c r="G42" s="160">
        <v>0</v>
      </c>
      <c r="H42" s="160">
        <v>0</v>
      </c>
      <c r="I42" s="160">
        <v>186.53829999999999</v>
      </c>
      <c r="J42" s="160">
        <v>6.9875000000000007</v>
      </c>
      <c r="K42" s="160">
        <v>0</v>
      </c>
      <c r="L42" s="160">
        <v>39.842400000000005</v>
      </c>
      <c r="M42" s="160">
        <v>0</v>
      </c>
      <c r="N42" s="160">
        <v>0</v>
      </c>
      <c r="O42" s="160">
        <v>145.5181</v>
      </c>
      <c r="P42" s="160">
        <v>0</v>
      </c>
      <c r="Q42" s="160">
        <v>0.26519999999999999</v>
      </c>
      <c r="R42" s="160">
        <v>0</v>
      </c>
      <c r="S42" s="160">
        <v>0</v>
      </c>
      <c r="T42" s="160">
        <v>13.985399999999998</v>
      </c>
      <c r="U42" s="160">
        <v>0</v>
      </c>
      <c r="V42" s="160">
        <v>0</v>
      </c>
      <c r="W42" s="160">
        <v>0</v>
      </c>
      <c r="X42" s="160">
        <v>1.3000000000000002E-3</v>
      </c>
      <c r="Y42" s="160">
        <v>0</v>
      </c>
      <c r="Z42" s="160">
        <v>0</v>
      </c>
      <c r="AA42" s="160">
        <v>0</v>
      </c>
      <c r="AB42" s="160">
        <v>64.997399999999999</v>
      </c>
      <c r="AC42" s="160">
        <v>0</v>
      </c>
      <c r="AD42" s="160">
        <v>0</v>
      </c>
      <c r="AE42" s="160">
        <v>0</v>
      </c>
      <c r="AF42" s="160">
        <v>0</v>
      </c>
      <c r="AG42" s="161">
        <v>0</v>
      </c>
      <c r="AH42" s="162">
        <f t="shared" si="1"/>
        <v>458.13559999999995</v>
      </c>
      <c r="AI42" s="163"/>
      <c r="AJ42" s="163"/>
      <c r="AK42" s="163"/>
      <c r="AL42" s="164"/>
      <c r="AM42" s="165"/>
      <c r="BA42"/>
      <c r="BC42" s="167"/>
    </row>
    <row r="43" spans="1:55" ht="14.4" hidden="1" outlineLevel="1" thickBot="1">
      <c r="A43" s="144"/>
      <c r="B43" s="145" t="s">
        <v>126</v>
      </c>
      <c r="C43" s="146" t="s">
        <v>127</v>
      </c>
      <c r="D43" s="178" t="s">
        <v>128</v>
      </c>
      <c r="E43" s="148">
        <f>$Q$5</f>
        <v>2023</v>
      </c>
      <c r="F43" s="149">
        <v>0</v>
      </c>
      <c r="G43" s="150">
        <v>0</v>
      </c>
      <c r="H43" s="150">
        <v>0</v>
      </c>
      <c r="I43" s="150">
        <v>0.47060000000000002</v>
      </c>
      <c r="J43" s="150">
        <v>0</v>
      </c>
      <c r="K43" s="150">
        <v>0</v>
      </c>
      <c r="L43" s="150">
        <v>136.12690000000001</v>
      </c>
      <c r="M43" s="150">
        <v>0</v>
      </c>
      <c r="N43" s="150">
        <v>0</v>
      </c>
      <c r="O43" s="150">
        <v>1.6899999999999998E-2</v>
      </c>
      <c r="P43" s="150">
        <v>0</v>
      </c>
      <c r="Q43" s="150">
        <v>0</v>
      </c>
      <c r="R43" s="150">
        <v>0.39</v>
      </c>
      <c r="S43" s="150">
        <v>0</v>
      </c>
      <c r="T43" s="150">
        <v>0</v>
      </c>
      <c r="U43" s="150">
        <v>0</v>
      </c>
      <c r="V43" s="150">
        <v>0</v>
      </c>
      <c r="W43" s="150">
        <v>0</v>
      </c>
      <c r="X43" s="150">
        <v>0.1638</v>
      </c>
      <c r="Y43" s="150">
        <v>0</v>
      </c>
      <c r="Z43" s="150">
        <v>0</v>
      </c>
      <c r="AA43" s="150">
        <v>0</v>
      </c>
      <c r="AB43" s="150">
        <v>0</v>
      </c>
      <c r="AC43" s="150">
        <v>0</v>
      </c>
      <c r="AD43" s="150">
        <v>0</v>
      </c>
      <c r="AE43" s="150">
        <v>0</v>
      </c>
      <c r="AF43" s="150">
        <v>0</v>
      </c>
      <c r="AG43" s="151">
        <v>0</v>
      </c>
      <c r="AH43" s="152">
        <f t="shared" si="1"/>
        <v>137.16819999999998</v>
      </c>
      <c r="AI43" s="153"/>
      <c r="AJ43" s="153"/>
      <c r="AK43" s="153"/>
      <c r="AL43" s="154"/>
      <c r="AM43" s="155">
        <f t="shared" si="2"/>
        <v>0.49041598982978996</v>
      </c>
      <c r="BA43"/>
      <c r="BC43" s="167"/>
    </row>
    <row r="44" spans="1:55" ht="14.4" hidden="1" outlineLevel="1" thickBot="1">
      <c r="A44" s="144"/>
      <c r="B44" s="156"/>
      <c r="C44" s="157"/>
      <c r="D44" s="136" t="s">
        <v>128</v>
      </c>
      <c r="E44" s="158">
        <f>E43-1</f>
        <v>2022</v>
      </c>
      <c r="F44" s="159">
        <v>0</v>
      </c>
      <c r="G44" s="160">
        <v>0</v>
      </c>
      <c r="H44" s="160">
        <v>0</v>
      </c>
      <c r="I44" s="160">
        <v>0</v>
      </c>
      <c r="J44" s="160">
        <v>0</v>
      </c>
      <c r="K44" s="160">
        <v>0</v>
      </c>
      <c r="L44" s="160">
        <v>56.588999999999999</v>
      </c>
      <c r="M44" s="160">
        <v>0</v>
      </c>
      <c r="N44" s="160">
        <v>0</v>
      </c>
      <c r="O44" s="160">
        <v>3.5295000000000005</v>
      </c>
      <c r="P44" s="160">
        <v>0</v>
      </c>
      <c r="Q44" s="160">
        <v>0</v>
      </c>
      <c r="R44" s="160">
        <v>31.833099999999998</v>
      </c>
      <c r="S44" s="160">
        <v>0</v>
      </c>
      <c r="T44" s="160">
        <v>0</v>
      </c>
      <c r="U44" s="160">
        <v>0</v>
      </c>
      <c r="V44" s="160">
        <v>0</v>
      </c>
      <c r="W44" s="160">
        <v>0</v>
      </c>
      <c r="X44" s="160">
        <v>8.1900000000000014E-2</v>
      </c>
      <c r="Y44" s="160">
        <v>0</v>
      </c>
      <c r="Z44" s="160">
        <v>0</v>
      </c>
      <c r="AA44" s="160">
        <v>0</v>
      </c>
      <c r="AB44" s="160">
        <v>0</v>
      </c>
      <c r="AC44" s="160">
        <v>0</v>
      </c>
      <c r="AD44" s="160">
        <v>0</v>
      </c>
      <c r="AE44" s="160">
        <v>0</v>
      </c>
      <c r="AF44" s="160">
        <v>0</v>
      </c>
      <c r="AG44" s="161">
        <v>0</v>
      </c>
      <c r="AH44" s="162">
        <f t="shared" si="1"/>
        <v>92.033500000000004</v>
      </c>
      <c r="AI44" s="163"/>
      <c r="AJ44" s="163"/>
      <c r="AK44" s="163"/>
      <c r="AL44" s="164"/>
      <c r="AM44" s="165"/>
      <c r="BA44"/>
      <c r="BC44" s="167"/>
    </row>
    <row r="45" spans="1:55" ht="14.4" hidden="1" outlineLevel="1" thickBot="1">
      <c r="A45" s="144"/>
      <c r="B45" s="145" t="s">
        <v>129</v>
      </c>
      <c r="C45" s="146" t="s">
        <v>130</v>
      </c>
      <c r="D45" s="178" t="s">
        <v>131</v>
      </c>
      <c r="E45" s="148">
        <f>$Q$5</f>
        <v>2023</v>
      </c>
      <c r="F45" s="149">
        <v>430.04</v>
      </c>
      <c r="G45" s="150">
        <v>0</v>
      </c>
      <c r="H45" s="150">
        <v>27.552200000000003</v>
      </c>
      <c r="I45" s="150">
        <v>441.03539999999998</v>
      </c>
      <c r="J45" s="150">
        <v>4878.2968000000001</v>
      </c>
      <c r="K45" s="150">
        <v>0</v>
      </c>
      <c r="L45" s="150">
        <v>8852.8323</v>
      </c>
      <c r="M45" s="150">
        <v>2063.7318</v>
      </c>
      <c r="N45" s="150">
        <v>7837.8326000000006</v>
      </c>
      <c r="O45" s="150">
        <v>8926.9986000000008</v>
      </c>
      <c r="P45" s="150">
        <v>0</v>
      </c>
      <c r="Q45" s="150">
        <v>37543.821900000003</v>
      </c>
      <c r="R45" s="150">
        <v>161.56400000000002</v>
      </c>
      <c r="S45" s="150">
        <v>2.9899999999999999E-2</v>
      </c>
      <c r="T45" s="150">
        <v>0</v>
      </c>
      <c r="U45" s="150">
        <v>0</v>
      </c>
      <c r="V45" s="150">
        <v>0</v>
      </c>
      <c r="W45" s="150">
        <v>29.217500000000005</v>
      </c>
      <c r="X45" s="150">
        <v>24539.097700000002</v>
      </c>
      <c r="Y45" s="150">
        <v>7.2942999999999998</v>
      </c>
      <c r="Z45" s="150">
        <v>134.43300000000002</v>
      </c>
      <c r="AA45" s="150">
        <v>3062.0668000000001</v>
      </c>
      <c r="AB45" s="150">
        <v>87.691499999999991</v>
      </c>
      <c r="AC45" s="150">
        <v>18.513300000000001</v>
      </c>
      <c r="AD45" s="150">
        <v>0</v>
      </c>
      <c r="AE45" s="150">
        <v>0.30420000000000003</v>
      </c>
      <c r="AF45" s="150">
        <v>735.85069999999996</v>
      </c>
      <c r="AG45" s="151">
        <v>0</v>
      </c>
      <c r="AH45" s="152">
        <f t="shared" si="1"/>
        <v>99778.204499999993</v>
      </c>
      <c r="AI45" s="153"/>
      <c r="AJ45" s="153"/>
      <c r="AK45" s="153"/>
      <c r="AL45" s="154"/>
      <c r="AM45" s="155">
        <f t="shared" si="2"/>
        <v>6.9136604054695905E-3</v>
      </c>
      <c r="BA45"/>
      <c r="BC45" s="167"/>
    </row>
    <row r="46" spans="1:55" ht="14.4" hidden="1" outlineLevel="1" thickBot="1">
      <c r="A46" s="144"/>
      <c r="B46" s="179"/>
      <c r="C46" s="180"/>
      <c r="D46" s="181" t="s">
        <v>131</v>
      </c>
      <c r="E46" s="182">
        <f>E45-1</f>
        <v>2022</v>
      </c>
      <c r="F46" s="170">
        <v>505.61159999999995</v>
      </c>
      <c r="G46" s="171">
        <v>9.8799999999999999E-2</v>
      </c>
      <c r="H46" s="171">
        <v>7.8506999999999989</v>
      </c>
      <c r="I46" s="171">
        <v>544.49590000000012</v>
      </c>
      <c r="J46" s="171">
        <v>5526.2323999999999</v>
      </c>
      <c r="K46" s="171">
        <v>0</v>
      </c>
      <c r="L46" s="171">
        <v>9194.1707000000006</v>
      </c>
      <c r="M46" s="171">
        <v>2293.0765000000001</v>
      </c>
      <c r="N46" s="171">
        <v>9735.5804000000007</v>
      </c>
      <c r="O46" s="171">
        <v>9573.9202000000005</v>
      </c>
      <c r="P46" s="171">
        <v>0</v>
      </c>
      <c r="Q46" s="171">
        <v>36136.391199999998</v>
      </c>
      <c r="R46" s="171">
        <v>29.597100000000001</v>
      </c>
      <c r="S46" s="171">
        <v>5.4600000000000003E-2</v>
      </c>
      <c r="T46" s="171">
        <v>179.83030000000002</v>
      </c>
      <c r="U46" s="171">
        <v>0</v>
      </c>
      <c r="V46" s="171">
        <v>0</v>
      </c>
      <c r="W46" s="171">
        <v>6.2400000000000004E-2</v>
      </c>
      <c r="X46" s="171">
        <v>21073.747500000001</v>
      </c>
      <c r="Y46" s="171">
        <v>18.9345</v>
      </c>
      <c r="Z46" s="171">
        <v>231.61060000000001</v>
      </c>
      <c r="AA46" s="171">
        <v>3249.3175000000006</v>
      </c>
      <c r="AB46" s="171">
        <v>49.293399999999998</v>
      </c>
      <c r="AC46" s="171">
        <v>0</v>
      </c>
      <c r="AD46" s="171">
        <v>0</v>
      </c>
      <c r="AE46" s="171">
        <v>0.32890000000000003</v>
      </c>
      <c r="AF46" s="171">
        <v>742.90319999999997</v>
      </c>
      <c r="AG46" s="172">
        <v>0</v>
      </c>
      <c r="AH46" s="183">
        <f t="shared" si="1"/>
        <v>99093.108399999997</v>
      </c>
      <c r="AI46" s="184"/>
      <c r="AJ46" s="184"/>
      <c r="AK46" s="184"/>
      <c r="AL46" s="185"/>
      <c r="AM46" s="186"/>
      <c r="BA46"/>
      <c r="BC46" s="167"/>
    </row>
    <row r="47" spans="1:55" s="95" customFormat="1" ht="13.8" collapsed="1">
      <c r="A47" s="187" t="s">
        <v>132</v>
      </c>
      <c r="B47" s="188" t="s">
        <v>133</v>
      </c>
      <c r="C47" s="188"/>
      <c r="D47" s="189" t="s">
        <v>132</v>
      </c>
      <c r="E47" s="190">
        <f>$Q$5</f>
        <v>2023</v>
      </c>
      <c r="F47" s="116">
        <v>5.3040000000000003</v>
      </c>
      <c r="G47" s="117">
        <v>0</v>
      </c>
      <c r="H47" s="117">
        <v>0</v>
      </c>
      <c r="I47" s="117">
        <v>34.365000000000002</v>
      </c>
      <c r="J47" s="117">
        <v>1371.6249999999998</v>
      </c>
      <c r="K47" s="117">
        <v>0</v>
      </c>
      <c r="L47" s="117">
        <v>1203.1439999999998</v>
      </c>
      <c r="M47" s="117">
        <v>31.384</v>
      </c>
      <c r="N47" s="117">
        <v>168.328</v>
      </c>
      <c r="O47" s="117">
        <v>6426.4169999999995</v>
      </c>
      <c r="P47" s="117">
        <v>0</v>
      </c>
      <c r="Q47" s="117">
        <v>17.122999999999998</v>
      </c>
      <c r="R47" s="117">
        <v>2.3050000000000002</v>
      </c>
      <c r="S47" s="117">
        <v>0</v>
      </c>
      <c r="T47" s="117">
        <v>109.622</v>
      </c>
      <c r="U47" s="117">
        <v>0</v>
      </c>
      <c r="V47" s="117">
        <v>0</v>
      </c>
      <c r="W47" s="117">
        <v>0.155</v>
      </c>
      <c r="X47" s="117">
        <v>1067.559</v>
      </c>
      <c r="Y47" s="117">
        <v>0.193</v>
      </c>
      <c r="Z47" s="117">
        <v>50.238</v>
      </c>
      <c r="AA47" s="117">
        <v>0</v>
      </c>
      <c r="AB47" s="117">
        <v>0</v>
      </c>
      <c r="AC47" s="117">
        <v>3.69</v>
      </c>
      <c r="AD47" s="117">
        <v>0</v>
      </c>
      <c r="AE47" s="117">
        <v>0</v>
      </c>
      <c r="AF47" s="117">
        <v>21</v>
      </c>
      <c r="AG47" s="118">
        <v>0</v>
      </c>
      <c r="AH47" s="128">
        <f t="shared" si="1"/>
        <v>10512.451999999997</v>
      </c>
      <c r="AI47" s="129"/>
      <c r="AJ47" s="129"/>
      <c r="AK47" s="129"/>
      <c r="AL47" s="130"/>
      <c r="AM47" s="131">
        <f t="shared" si="2"/>
        <v>-2.1456474092145461E-2</v>
      </c>
      <c r="BB47" s="99"/>
      <c r="BC47" s="99"/>
    </row>
    <row r="48" spans="1:55" s="95" customFormat="1" ht="14.4" thickBot="1">
      <c r="A48" s="191"/>
      <c r="B48" s="192"/>
      <c r="C48" s="192"/>
      <c r="D48" s="102" t="s">
        <v>132</v>
      </c>
      <c r="E48" s="103">
        <f>E47-1</f>
        <v>2022</v>
      </c>
      <c r="F48" s="104">
        <v>3.6669999999999994</v>
      </c>
      <c r="G48" s="105">
        <v>0</v>
      </c>
      <c r="H48" s="105">
        <v>0</v>
      </c>
      <c r="I48" s="105">
        <v>18.972000000000001</v>
      </c>
      <c r="J48" s="105">
        <v>1410.4279999999997</v>
      </c>
      <c r="K48" s="105">
        <v>0</v>
      </c>
      <c r="L48" s="105">
        <v>895.64599999999962</v>
      </c>
      <c r="M48" s="105">
        <v>34.201999999999998</v>
      </c>
      <c r="N48" s="105">
        <v>181.51700000000002</v>
      </c>
      <c r="O48" s="105">
        <v>6701.1090000000013</v>
      </c>
      <c r="P48" s="105">
        <v>8.4949999999999992</v>
      </c>
      <c r="Q48" s="105">
        <v>299.63799999999998</v>
      </c>
      <c r="R48" s="105">
        <v>0</v>
      </c>
      <c r="S48" s="105">
        <v>1.6E-2</v>
      </c>
      <c r="T48" s="105">
        <v>38.923999999999999</v>
      </c>
      <c r="U48" s="105">
        <v>0</v>
      </c>
      <c r="V48" s="105">
        <v>0</v>
      </c>
      <c r="W48" s="105">
        <v>1E-3</v>
      </c>
      <c r="X48" s="105">
        <v>974.68000000000006</v>
      </c>
      <c r="Y48" s="105">
        <v>32.481000000000002</v>
      </c>
      <c r="Z48" s="105">
        <v>119.19800000000001</v>
      </c>
      <c r="AA48" s="105">
        <v>13.314</v>
      </c>
      <c r="AB48" s="105">
        <v>0.77900000000000003</v>
      </c>
      <c r="AC48" s="105">
        <v>2E-3</v>
      </c>
      <c r="AD48" s="105">
        <v>0</v>
      </c>
      <c r="AE48" s="105">
        <v>0</v>
      </c>
      <c r="AF48" s="105">
        <v>9.8890000000000011</v>
      </c>
      <c r="AG48" s="106">
        <v>0</v>
      </c>
      <c r="AH48" s="107">
        <f t="shared" si="1"/>
        <v>10742.958000000004</v>
      </c>
      <c r="AI48" s="108"/>
      <c r="AJ48" s="108"/>
      <c r="AK48" s="108"/>
      <c r="AL48" s="109"/>
      <c r="AM48" s="110"/>
      <c r="BB48" s="99"/>
      <c r="BC48" s="99"/>
    </row>
    <row r="49" spans="1:55" s="95" customFormat="1" ht="13.8">
      <c r="A49" s="173" t="s">
        <v>134</v>
      </c>
      <c r="B49" s="123" t="s">
        <v>135</v>
      </c>
      <c r="C49" s="123"/>
      <c r="D49" s="124"/>
      <c r="E49" s="174">
        <f>$Q$5</f>
        <v>2023</v>
      </c>
      <c r="F49" s="116">
        <f t="shared" ref="F49:AG50" si="6">F51+F53</f>
        <v>1.5106500000000003</v>
      </c>
      <c r="G49" s="117">
        <f t="shared" si="6"/>
        <v>0</v>
      </c>
      <c r="H49" s="117">
        <f t="shared" si="6"/>
        <v>0.27675</v>
      </c>
      <c r="I49" s="117">
        <f t="shared" si="6"/>
        <v>0.18625000000000003</v>
      </c>
      <c r="J49" s="117">
        <f t="shared" si="6"/>
        <v>19.229399999999998</v>
      </c>
      <c r="K49" s="117">
        <f t="shared" si="6"/>
        <v>1.4850000000000002E-2</v>
      </c>
      <c r="L49" s="117">
        <f t="shared" si="6"/>
        <v>148.76595</v>
      </c>
      <c r="M49" s="117">
        <f t="shared" si="6"/>
        <v>0</v>
      </c>
      <c r="N49" s="117">
        <f t="shared" si="6"/>
        <v>0.28350000000000003</v>
      </c>
      <c r="O49" s="117">
        <f t="shared" si="6"/>
        <v>2389.2057000000004</v>
      </c>
      <c r="P49" s="117">
        <f t="shared" si="6"/>
        <v>1.07325</v>
      </c>
      <c r="Q49" s="117">
        <f t="shared" si="6"/>
        <v>37.894500000000001</v>
      </c>
      <c r="R49" s="117">
        <f t="shared" si="6"/>
        <v>0</v>
      </c>
      <c r="S49" s="117">
        <f t="shared" si="6"/>
        <v>0</v>
      </c>
      <c r="T49" s="117">
        <f t="shared" si="6"/>
        <v>4.5225000000000009</v>
      </c>
      <c r="U49" s="117">
        <f t="shared" si="6"/>
        <v>1.3500000000000001E-3</v>
      </c>
      <c r="V49" s="117">
        <f t="shared" si="6"/>
        <v>5.4000000000000003E-3</v>
      </c>
      <c r="W49" s="117">
        <f t="shared" si="6"/>
        <v>4.4334000000000007</v>
      </c>
      <c r="X49" s="117">
        <f t="shared" si="6"/>
        <v>0.21330000000000002</v>
      </c>
      <c r="Y49" s="117">
        <f t="shared" si="6"/>
        <v>1.6200000000000003E-2</v>
      </c>
      <c r="Z49" s="117">
        <f t="shared" si="6"/>
        <v>0</v>
      </c>
      <c r="AA49" s="117">
        <f t="shared" si="6"/>
        <v>6.7500000000000008E-3</v>
      </c>
      <c r="AB49" s="117">
        <f t="shared" si="6"/>
        <v>5.3729999999999993</v>
      </c>
      <c r="AC49" s="117">
        <f t="shared" si="6"/>
        <v>39.307949999999998</v>
      </c>
      <c r="AD49" s="117">
        <f t="shared" si="6"/>
        <v>0</v>
      </c>
      <c r="AE49" s="117">
        <f t="shared" si="6"/>
        <v>0.40635000000000004</v>
      </c>
      <c r="AF49" s="117">
        <f t="shared" si="6"/>
        <v>7.6000000000000012E-2</v>
      </c>
      <c r="AG49" s="118">
        <f t="shared" si="6"/>
        <v>0</v>
      </c>
      <c r="AH49" s="128">
        <f t="shared" si="1"/>
        <v>2652.8030000000003</v>
      </c>
      <c r="AI49" s="129"/>
      <c r="AJ49" s="129"/>
      <c r="AK49" s="129"/>
      <c r="AL49" s="130"/>
      <c r="AM49" s="131">
        <f t="shared" si="2"/>
        <v>-5.8384346182786429E-2</v>
      </c>
      <c r="BB49" s="99"/>
      <c r="BC49" s="99"/>
    </row>
    <row r="50" spans="1:55" s="95" customFormat="1" ht="14.4" thickBot="1">
      <c r="A50" s="175"/>
      <c r="B50" s="135"/>
      <c r="C50" s="135"/>
      <c r="D50" s="136"/>
      <c r="E50" s="176">
        <f>E49-1</f>
        <v>2022</v>
      </c>
      <c r="F50" s="137">
        <f t="shared" si="6"/>
        <v>1.6200000000000003E-2</v>
      </c>
      <c r="G50" s="138">
        <f t="shared" si="6"/>
        <v>0</v>
      </c>
      <c r="H50" s="138">
        <f t="shared" si="6"/>
        <v>0</v>
      </c>
      <c r="I50" s="138">
        <f t="shared" si="6"/>
        <v>2.3652000000000002</v>
      </c>
      <c r="J50" s="138">
        <f t="shared" si="6"/>
        <v>43.02855000000001</v>
      </c>
      <c r="K50" s="138">
        <f t="shared" si="6"/>
        <v>0</v>
      </c>
      <c r="L50" s="138">
        <f t="shared" si="6"/>
        <v>106.12345000000001</v>
      </c>
      <c r="M50" s="138">
        <f t="shared" si="6"/>
        <v>0</v>
      </c>
      <c r="N50" s="138">
        <f t="shared" si="6"/>
        <v>1.9101000000000004</v>
      </c>
      <c r="O50" s="138">
        <f t="shared" si="6"/>
        <v>2598.8525999999997</v>
      </c>
      <c r="P50" s="138">
        <f t="shared" si="6"/>
        <v>4.3186499999999999</v>
      </c>
      <c r="Q50" s="138">
        <f t="shared" si="6"/>
        <v>33.883650000000003</v>
      </c>
      <c r="R50" s="138">
        <f t="shared" si="6"/>
        <v>1.6254000000000002</v>
      </c>
      <c r="S50" s="138">
        <f t="shared" si="6"/>
        <v>0</v>
      </c>
      <c r="T50" s="138">
        <f t="shared" si="6"/>
        <v>0</v>
      </c>
      <c r="U50" s="138">
        <f t="shared" si="6"/>
        <v>0</v>
      </c>
      <c r="V50" s="138">
        <f t="shared" si="6"/>
        <v>0.89235000000000009</v>
      </c>
      <c r="W50" s="138">
        <f t="shared" si="6"/>
        <v>2.3260500000000004</v>
      </c>
      <c r="X50" s="138">
        <f t="shared" si="6"/>
        <v>0.10530000000000002</v>
      </c>
      <c r="Y50" s="138">
        <f t="shared" si="6"/>
        <v>0</v>
      </c>
      <c r="Z50" s="138">
        <f t="shared" si="6"/>
        <v>0</v>
      </c>
      <c r="AA50" s="138">
        <f t="shared" si="6"/>
        <v>1.3500000000000001E-3</v>
      </c>
      <c r="AB50" s="138">
        <f t="shared" si="6"/>
        <v>3.5099999999999999E-2</v>
      </c>
      <c r="AC50" s="138">
        <f t="shared" si="6"/>
        <v>21.041900000000002</v>
      </c>
      <c r="AD50" s="138">
        <f t="shared" si="6"/>
        <v>5.4000000000000003E-3</v>
      </c>
      <c r="AE50" s="138">
        <f t="shared" si="6"/>
        <v>0</v>
      </c>
      <c r="AF50" s="138">
        <f t="shared" si="6"/>
        <v>0.75730000000000008</v>
      </c>
      <c r="AG50" s="139">
        <f t="shared" si="6"/>
        <v>0</v>
      </c>
      <c r="AH50" s="140">
        <f t="shared" si="1"/>
        <v>2817.2885500000007</v>
      </c>
      <c r="AI50" s="141"/>
      <c r="AJ50" s="141"/>
      <c r="AK50" s="141"/>
      <c r="AL50" s="142"/>
      <c r="AM50" s="143"/>
      <c r="BB50" s="99"/>
      <c r="BC50" s="99"/>
    </row>
    <row r="51" spans="1:55" ht="14.4" hidden="1" outlineLevel="1" thickBot="1">
      <c r="A51" s="144"/>
      <c r="B51" s="145" t="s">
        <v>118</v>
      </c>
      <c r="C51" s="146" t="s">
        <v>136</v>
      </c>
      <c r="D51" s="147" t="s">
        <v>137</v>
      </c>
      <c r="E51" s="148">
        <f>$Q$5</f>
        <v>2023</v>
      </c>
      <c r="F51" s="149">
        <v>0</v>
      </c>
      <c r="G51" s="150">
        <v>0</v>
      </c>
      <c r="H51" s="150">
        <v>0</v>
      </c>
      <c r="I51" s="150">
        <v>4.0000000000000001E-3</v>
      </c>
      <c r="J51" s="150">
        <v>0</v>
      </c>
      <c r="K51" s="150">
        <v>0</v>
      </c>
      <c r="L51" s="150">
        <v>0</v>
      </c>
      <c r="M51" s="150">
        <v>0</v>
      </c>
      <c r="N51" s="150">
        <v>0</v>
      </c>
      <c r="O51" s="150">
        <v>0</v>
      </c>
      <c r="P51" s="150">
        <v>0</v>
      </c>
      <c r="Q51" s="150">
        <v>0</v>
      </c>
      <c r="R51" s="150">
        <v>0</v>
      </c>
      <c r="S51" s="150">
        <v>0</v>
      </c>
      <c r="T51" s="150">
        <v>0</v>
      </c>
      <c r="U51" s="150">
        <v>0</v>
      </c>
      <c r="V51" s="150">
        <v>0</v>
      </c>
      <c r="W51" s="150">
        <v>0</v>
      </c>
      <c r="X51" s="150">
        <v>0</v>
      </c>
      <c r="Y51" s="150">
        <v>0</v>
      </c>
      <c r="Z51" s="150">
        <v>0</v>
      </c>
      <c r="AA51" s="150">
        <v>0</v>
      </c>
      <c r="AB51" s="150">
        <v>0</v>
      </c>
      <c r="AC51" s="150">
        <v>0</v>
      </c>
      <c r="AD51" s="150">
        <v>0</v>
      </c>
      <c r="AE51" s="150">
        <v>0</v>
      </c>
      <c r="AF51" s="150">
        <v>2.2000000000000002E-2</v>
      </c>
      <c r="AG51" s="151">
        <v>0</v>
      </c>
      <c r="AH51" s="152">
        <f t="shared" si="1"/>
        <v>2.6000000000000002E-2</v>
      </c>
      <c r="AI51" s="153"/>
      <c r="AJ51" s="153"/>
      <c r="AK51" s="153"/>
      <c r="AL51" s="154"/>
      <c r="AM51" s="155">
        <f t="shared" si="2"/>
        <v>-0.92215568862275443</v>
      </c>
      <c r="BA51"/>
      <c r="BC51" s="167"/>
    </row>
    <row r="52" spans="1:55" ht="14.4" hidden="1" outlineLevel="1" thickBot="1">
      <c r="A52" s="144"/>
      <c r="B52" s="156"/>
      <c r="C52" s="157"/>
      <c r="D52" s="136" t="s">
        <v>137</v>
      </c>
      <c r="E52" s="158">
        <f>E51-1</f>
        <v>2022</v>
      </c>
      <c r="F52" s="159">
        <v>0</v>
      </c>
      <c r="G52" s="160">
        <v>0</v>
      </c>
      <c r="H52" s="160">
        <v>0</v>
      </c>
      <c r="I52" s="160">
        <v>0</v>
      </c>
      <c r="J52" s="160">
        <v>0</v>
      </c>
      <c r="K52" s="160">
        <v>0</v>
      </c>
      <c r="L52" s="160">
        <v>4.0000000000000001E-3</v>
      </c>
      <c r="M52" s="160">
        <v>0</v>
      </c>
      <c r="N52" s="160">
        <v>0.28199999999999997</v>
      </c>
      <c r="O52" s="160">
        <v>0</v>
      </c>
      <c r="P52" s="160">
        <v>0</v>
      </c>
      <c r="Q52" s="160">
        <v>0</v>
      </c>
      <c r="R52" s="160">
        <v>0</v>
      </c>
      <c r="S52" s="160">
        <v>0</v>
      </c>
      <c r="T52" s="160">
        <v>0</v>
      </c>
      <c r="U52" s="160">
        <v>0</v>
      </c>
      <c r="V52" s="160">
        <v>0</v>
      </c>
      <c r="W52" s="160">
        <v>0</v>
      </c>
      <c r="X52" s="160">
        <v>0</v>
      </c>
      <c r="Y52" s="160">
        <v>0</v>
      </c>
      <c r="Z52" s="160">
        <v>0</v>
      </c>
      <c r="AA52" s="160">
        <v>0</v>
      </c>
      <c r="AB52" s="160">
        <v>0</v>
      </c>
      <c r="AC52" s="160">
        <v>4.3999999999999997E-2</v>
      </c>
      <c r="AD52" s="160">
        <v>0</v>
      </c>
      <c r="AE52" s="160">
        <v>0</v>
      </c>
      <c r="AF52" s="160">
        <v>4.0000000000000001E-3</v>
      </c>
      <c r="AG52" s="161">
        <v>0</v>
      </c>
      <c r="AH52" s="162">
        <f t="shared" si="1"/>
        <v>0.33399999999999996</v>
      </c>
      <c r="AI52" s="163"/>
      <c r="AJ52" s="163"/>
      <c r="AK52" s="163"/>
      <c r="AL52" s="164"/>
      <c r="AM52" s="165"/>
      <c r="BA52"/>
      <c r="BC52" s="167"/>
    </row>
    <row r="53" spans="1:55" ht="14.4" hidden="1" outlineLevel="1" thickBot="1">
      <c r="A53" s="144"/>
      <c r="B53" s="145" t="s">
        <v>109</v>
      </c>
      <c r="C53" s="146" t="s">
        <v>138</v>
      </c>
      <c r="D53" s="147" t="s">
        <v>139</v>
      </c>
      <c r="E53" s="148">
        <f>$Q$5</f>
        <v>2023</v>
      </c>
      <c r="F53" s="149">
        <v>1.5106500000000003</v>
      </c>
      <c r="G53" s="150">
        <v>0</v>
      </c>
      <c r="H53" s="150">
        <v>0.27675</v>
      </c>
      <c r="I53" s="150">
        <v>0.18225000000000002</v>
      </c>
      <c r="J53" s="150">
        <v>19.229399999999998</v>
      </c>
      <c r="K53" s="150">
        <v>1.4850000000000002E-2</v>
      </c>
      <c r="L53" s="150">
        <v>148.76595</v>
      </c>
      <c r="M53" s="150">
        <v>0</v>
      </c>
      <c r="N53" s="150">
        <v>0.28350000000000003</v>
      </c>
      <c r="O53" s="150">
        <v>2389.2057000000004</v>
      </c>
      <c r="P53" s="150">
        <v>1.07325</v>
      </c>
      <c r="Q53" s="150">
        <v>37.894500000000001</v>
      </c>
      <c r="R53" s="150">
        <v>0</v>
      </c>
      <c r="S53" s="150">
        <v>0</v>
      </c>
      <c r="T53" s="150">
        <v>4.5225000000000009</v>
      </c>
      <c r="U53" s="150">
        <v>1.3500000000000001E-3</v>
      </c>
      <c r="V53" s="150">
        <v>5.4000000000000003E-3</v>
      </c>
      <c r="W53" s="150">
        <v>4.4334000000000007</v>
      </c>
      <c r="X53" s="150">
        <v>0.21330000000000002</v>
      </c>
      <c r="Y53" s="150">
        <v>1.6200000000000003E-2</v>
      </c>
      <c r="Z53" s="150">
        <v>0</v>
      </c>
      <c r="AA53" s="150">
        <v>6.7500000000000008E-3</v>
      </c>
      <c r="AB53" s="150">
        <v>5.3729999999999993</v>
      </c>
      <c r="AC53" s="150">
        <v>39.307949999999998</v>
      </c>
      <c r="AD53" s="150">
        <v>0</v>
      </c>
      <c r="AE53" s="150">
        <v>0.40635000000000004</v>
      </c>
      <c r="AF53" s="150">
        <v>5.4000000000000006E-2</v>
      </c>
      <c r="AG53" s="151">
        <v>0</v>
      </c>
      <c r="AH53" s="152">
        <f t="shared" si="1"/>
        <v>2652.7770000000005</v>
      </c>
      <c r="AI53" s="153"/>
      <c r="AJ53" s="153"/>
      <c r="AK53" s="153"/>
      <c r="AL53" s="154"/>
      <c r="AM53" s="155">
        <f t="shared" si="2"/>
        <v>-5.8281930746805766E-2</v>
      </c>
      <c r="BA53"/>
      <c r="BC53" s="167"/>
    </row>
    <row r="54" spans="1:55" ht="14.4" hidden="1" outlineLevel="1" thickBot="1">
      <c r="A54" s="144"/>
      <c r="B54" s="179"/>
      <c r="C54" s="180"/>
      <c r="D54" s="136" t="s">
        <v>139</v>
      </c>
      <c r="E54" s="182">
        <f>E53-1</f>
        <v>2022</v>
      </c>
      <c r="F54" s="170">
        <v>1.6200000000000003E-2</v>
      </c>
      <c r="G54" s="171">
        <v>0</v>
      </c>
      <c r="H54" s="171">
        <v>0</v>
      </c>
      <c r="I54" s="171">
        <v>2.3652000000000002</v>
      </c>
      <c r="J54" s="171">
        <v>43.02855000000001</v>
      </c>
      <c r="K54" s="171">
        <v>0</v>
      </c>
      <c r="L54" s="171">
        <v>106.11945</v>
      </c>
      <c r="M54" s="171">
        <v>0</v>
      </c>
      <c r="N54" s="171">
        <v>1.6281000000000003</v>
      </c>
      <c r="O54" s="171">
        <v>2598.8525999999997</v>
      </c>
      <c r="P54" s="171">
        <v>4.3186499999999999</v>
      </c>
      <c r="Q54" s="171">
        <v>33.883650000000003</v>
      </c>
      <c r="R54" s="171">
        <v>1.6254000000000002</v>
      </c>
      <c r="S54" s="171">
        <v>0</v>
      </c>
      <c r="T54" s="171">
        <v>0</v>
      </c>
      <c r="U54" s="171">
        <v>0</v>
      </c>
      <c r="V54" s="171">
        <v>0.89235000000000009</v>
      </c>
      <c r="W54" s="171">
        <v>2.3260500000000004</v>
      </c>
      <c r="X54" s="171">
        <v>0.10530000000000002</v>
      </c>
      <c r="Y54" s="171">
        <v>0</v>
      </c>
      <c r="Z54" s="171">
        <v>0</v>
      </c>
      <c r="AA54" s="171">
        <v>1.3500000000000001E-3</v>
      </c>
      <c r="AB54" s="171">
        <v>3.5099999999999999E-2</v>
      </c>
      <c r="AC54" s="171">
        <v>20.997900000000001</v>
      </c>
      <c r="AD54" s="171">
        <v>5.4000000000000003E-3</v>
      </c>
      <c r="AE54" s="171">
        <v>0</v>
      </c>
      <c r="AF54" s="171">
        <v>0.75330000000000008</v>
      </c>
      <c r="AG54" s="172">
        <v>0</v>
      </c>
      <c r="AH54" s="193">
        <f t="shared" si="1"/>
        <v>2816.9545499999999</v>
      </c>
      <c r="AI54" s="194"/>
      <c r="AJ54" s="184"/>
      <c r="AK54" s="184"/>
      <c r="AL54" s="185"/>
      <c r="AM54" s="186"/>
      <c r="BA54"/>
      <c r="BC54" s="167"/>
    </row>
    <row r="55" spans="1:55" s="95" customFormat="1" ht="13.8" collapsed="1">
      <c r="A55" s="187" t="s">
        <v>134</v>
      </c>
      <c r="B55" s="188" t="s">
        <v>140</v>
      </c>
      <c r="C55" s="188"/>
      <c r="D55" s="124"/>
      <c r="E55" s="174">
        <f>$Q$5</f>
        <v>2023</v>
      </c>
      <c r="F55" s="116">
        <f t="shared" ref="F55:AG56" si="7">F57+F59+F61</f>
        <v>0.25600000000000001</v>
      </c>
      <c r="G55" s="117">
        <f t="shared" si="7"/>
        <v>0</v>
      </c>
      <c r="H55" s="117">
        <f t="shared" si="7"/>
        <v>0</v>
      </c>
      <c r="I55" s="117">
        <f t="shared" si="7"/>
        <v>5.0000000000000001E-3</v>
      </c>
      <c r="J55" s="117">
        <f t="shared" si="7"/>
        <v>8.463000000000001</v>
      </c>
      <c r="K55" s="117">
        <f t="shared" si="7"/>
        <v>0</v>
      </c>
      <c r="L55" s="117">
        <f t="shared" si="7"/>
        <v>25.954999999999995</v>
      </c>
      <c r="M55" s="117">
        <f t="shared" si="7"/>
        <v>0</v>
      </c>
      <c r="N55" s="117">
        <f t="shared" si="7"/>
        <v>5.0000000000000001E-3</v>
      </c>
      <c r="O55" s="117">
        <f t="shared" si="7"/>
        <v>3.9140000000000001</v>
      </c>
      <c r="P55" s="117">
        <f t="shared" si="7"/>
        <v>0</v>
      </c>
      <c r="Q55" s="117">
        <f t="shared" si="7"/>
        <v>0.96</v>
      </c>
      <c r="R55" s="117">
        <f t="shared" si="7"/>
        <v>0</v>
      </c>
      <c r="S55" s="117">
        <f t="shared" si="7"/>
        <v>0</v>
      </c>
      <c r="T55" s="117">
        <f t="shared" si="7"/>
        <v>0</v>
      </c>
      <c r="U55" s="117">
        <f t="shared" si="7"/>
        <v>0</v>
      </c>
      <c r="V55" s="117">
        <f t="shared" si="7"/>
        <v>0.78</v>
      </c>
      <c r="W55" s="117">
        <f t="shared" si="7"/>
        <v>2E-3</v>
      </c>
      <c r="X55" s="117">
        <f t="shared" si="7"/>
        <v>22.241999999999997</v>
      </c>
      <c r="Y55" s="117">
        <f t="shared" si="7"/>
        <v>0</v>
      </c>
      <c r="Z55" s="117">
        <f t="shared" si="7"/>
        <v>0.35399999999999998</v>
      </c>
      <c r="AA55" s="117">
        <f t="shared" si="7"/>
        <v>0.02</v>
      </c>
      <c r="AB55" s="117">
        <f t="shared" si="7"/>
        <v>1E-3</v>
      </c>
      <c r="AC55" s="117">
        <f t="shared" si="7"/>
        <v>0</v>
      </c>
      <c r="AD55" s="117">
        <f t="shared" si="7"/>
        <v>0</v>
      </c>
      <c r="AE55" s="117">
        <f t="shared" si="7"/>
        <v>2.5999999999999999E-2</v>
      </c>
      <c r="AF55" s="117">
        <f t="shared" si="7"/>
        <v>0.02</v>
      </c>
      <c r="AG55" s="118">
        <f t="shared" si="7"/>
        <v>0</v>
      </c>
      <c r="AH55" s="119">
        <f t="shared" si="1"/>
        <v>63.003000000000007</v>
      </c>
      <c r="AI55" s="120"/>
      <c r="AJ55" s="129"/>
      <c r="AK55" s="129"/>
      <c r="AL55" s="130"/>
      <c r="AM55" s="131">
        <f t="shared" si="2"/>
        <v>0.60202914028530019</v>
      </c>
      <c r="BB55" s="99"/>
      <c r="BC55" s="99"/>
    </row>
    <row r="56" spans="1:55" s="95" customFormat="1" ht="14.4" thickBot="1">
      <c r="A56" s="175"/>
      <c r="B56" s="135"/>
      <c r="C56" s="135"/>
      <c r="D56" s="136"/>
      <c r="E56" s="176">
        <f>E55-1</f>
        <v>2022</v>
      </c>
      <c r="F56" s="137">
        <f t="shared" si="7"/>
        <v>3.9E-2</v>
      </c>
      <c r="G56" s="138">
        <f t="shared" si="7"/>
        <v>0</v>
      </c>
      <c r="H56" s="138">
        <f t="shared" si="7"/>
        <v>0.30000000000000004</v>
      </c>
      <c r="I56" s="138">
        <f t="shared" si="7"/>
        <v>0.42699999999999999</v>
      </c>
      <c r="J56" s="138">
        <f t="shared" si="7"/>
        <v>4.8040000000000003</v>
      </c>
      <c r="K56" s="138">
        <f t="shared" si="7"/>
        <v>0</v>
      </c>
      <c r="L56" s="138">
        <f t="shared" si="7"/>
        <v>27.135000000000002</v>
      </c>
      <c r="M56" s="138">
        <f t="shared" si="7"/>
        <v>0</v>
      </c>
      <c r="N56" s="138">
        <f t="shared" si="7"/>
        <v>0.36799999999999999</v>
      </c>
      <c r="O56" s="138">
        <f t="shared" si="7"/>
        <v>2.4E-2</v>
      </c>
      <c r="P56" s="138">
        <f t="shared" si="7"/>
        <v>0</v>
      </c>
      <c r="Q56" s="138">
        <f t="shared" si="7"/>
        <v>0</v>
      </c>
      <c r="R56" s="138">
        <f t="shared" si="7"/>
        <v>0</v>
      </c>
      <c r="S56" s="138">
        <f t="shared" si="7"/>
        <v>0</v>
      </c>
      <c r="T56" s="138">
        <f t="shared" si="7"/>
        <v>0</v>
      </c>
      <c r="U56" s="138">
        <f t="shared" si="7"/>
        <v>0</v>
      </c>
      <c r="V56" s="138">
        <f t="shared" si="7"/>
        <v>0</v>
      </c>
      <c r="W56" s="138">
        <f t="shared" si="7"/>
        <v>3.0000000000000001E-3</v>
      </c>
      <c r="X56" s="138">
        <f t="shared" si="7"/>
        <v>5.15</v>
      </c>
      <c r="Y56" s="138">
        <f t="shared" si="7"/>
        <v>0</v>
      </c>
      <c r="Z56" s="138">
        <f t="shared" si="7"/>
        <v>5.1000000000000004E-2</v>
      </c>
      <c r="AA56" s="138">
        <f t="shared" si="7"/>
        <v>8.9999999999999993E-3</v>
      </c>
      <c r="AB56" s="138">
        <f t="shared" si="7"/>
        <v>0</v>
      </c>
      <c r="AC56" s="138">
        <f t="shared" si="7"/>
        <v>0</v>
      </c>
      <c r="AD56" s="138">
        <f t="shared" si="7"/>
        <v>0</v>
      </c>
      <c r="AE56" s="138">
        <f t="shared" si="7"/>
        <v>2.0999999999999998E-2</v>
      </c>
      <c r="AF56" s="138">
        <f t="shared" si="7"/>
        <v>0.996</v>
      </c>
      <c r="AG56" s="139">
        <f t="shared" si="7"/>
        <v>0</v>
      </c>
      <c r="AH56" s="140">
        <f t="shared" si="1"/>
        <v>39.327000000000005</v>
      </c>
      <c r="AI56" s="141"/>
      <c r="AJ56" s="141"/>
      <c r="AK56" s="141"/>
      <c r="AL56" s="142"/>
      <c r="AM56" s="143"/>
      <c r="BB56" s="99"/>
      <c r="BC56" s="99"/>
    </row>
    <row r="57" spans="1:55" ht="14.4" hidden="1" outlineLevel="1" thickBot="1">
      <c r="A57" s="144"/>
      <c r="B57" s="145" t="s">
        <v>141</v>
      </c>
      <c r="C57" s="146" t="s">
        <v>142</v>
      </c>
      <c r="D57" s="147" t="s">
        <v>143</v>
      </c>
      <c r="E57" s="148">
        <f>$Q$5</f>
        <v>2023</v>
      </c>
      <c r="F57" s="149">
        <v>0</v>
      </c>
      <c r="G57" s="150">
        <v>0</v>
      </c>
      <c r="H57" s="150">
        <v>0</v>
      </c>
      <c r="I57" s="150">
        <v>0</v>
      </c>
      <c r="J57" s="150">
        <v>0</v>
      </c>
      <c r="K57" s="150">
        <v>0</v>
      </c>
      <c r="L57" s="150">
        <v>0</v>
      </c>
      <c r="M57" s="150">
        <v>0</v>
      </c>
      <c r="N57" s="150">
        <v>0</v>
      </c>
      <c r="O57" s="150">
        <v>0.98299999999999998</v>
      </c>
      <c r="P57" s="150">
        <v>0</v>
      </c>
      <c r="Q57" s="150">
        <v>0</v>
      </c>
      <c r="R57" s="150">
        <v>0</v>
      </c>
      <c r="S57" s="150">
        <v>0</v>
      </c>
      <c r="T57" s="150">
        <v>0</v>
      </c>
      <c r="U57" s="150">
        <v>0</v>
      </c>
      <c r="V57" s="150">
        <v>0</v>
      </c>
      <c r="W57" s="150">
        <v>0</v>
      </c>
      <c r="X57" s="150">
        <v>0</v>
      </c>
      <c r="Y57" s="150">
        <v>0</v>
      </c>
      <c r="Z57" s="150">
        <v>0</v>
      </c>
      <c r="AA57" s="150">
        <v>0</v>
      </c>
      <c r="AB57" s="150">
        <v>0</v>
      </c>
      <c r="AC57" s="150">
        <v>0</v>
      </c>
      <c r="AD57" s="150">
        <v>0</v>
      </c>
      <c r="AE57" s="150">
        <v>0</v>
      </c>
      <c r="AF57" s="150">
        <v>0</v>
      </c>
      <c r="AG57" s="151">
        <v>0</v>
      </c>
      <c r="AH57" s="152">
        <f t="shared" si="1"/>
        <v>0.98299999999999998</v>
      </c>
      <c r="AI57" s="153"/>
      <c r="AJ57" s="153"/>
      <c r="AK57" s="153"/>
      <c r="AL57" s="154"/>
      <c r="AM57" s="155" t="str">
        <f t="shared" si="2"/>
        <v/>
      </c>
      <c r="BA57"/>
      <c r="BC57" s="167"/>
    </row>
    <row r="58" spans="1:55" ht="14.4" hidden="1" outlineLevel="1" thickBot="1">
      <c r="A58" s="144"/>
      <c r="B58" s="156"/>
      <c r="C58" s="157"/>
      <c r="D58" s="136" t="s">
        <v>143</v>
      </c>
      <c r="E58" s="158">
        <f>E57-1</f>
        <v>2022</v>
      </c>
      <c r="F58" s="159">
        <v>0</v>
      </c>
      <c r="G58" s="160">
        <v>0</v>
      </c>
      <c r="H58" s="160">
        <v>0</v>
      </c>
      <c r="I58" s="160">
        <v>0</v>
      </c>
      <c r="J58" s="160">
        <v>0</v>
      </c>
      <c r="K58" s="160">
        <v>0</v>
      </c>
      <c r="L58" s="160">
        <v>0</v>
      </c>
      <c r="M58" s="160">
        <v>0</v>
      </c>
      <c r="N58" s="160">
        <v>0</v>
      </c>
      <c r="O58" s="160">
        <v>0</v>
      </c>
      <c r="P58" s="160">
        <v>0</v>
      </c>
      <c r="Q58" s="160">
        <v>0</v>
      </c>
      <c r="R58" s="160">
        <v>0</v>
      </c>
      <c r="S58" s="160">
        <v>0</v>
      </c>
      <c r="T58" s="160">
        <v>0</v>
      </c>
      <c r="U58" s="160">
        <v>0</v>
      </c>
      <c r="V58" s="160">
        <v>0</v>
      </c>
      <c r="W58" s="160">
        <v>0</v>
      </c>
      <c r="X58" s="160">
        <v>0</v>
      </c>
      <c r="Y58" s="160">
        <v>0</v>
      </c>
      <c r="Z58" s="160">
        <v>0</v>
      </c>
      <c r="AA58" s="160">
        <v>0</v>
      </c>
      <c r="AB58" s="160">
        <v>0</v>
      </c>
      <c r="AC58" s="160">
        <v>0</v>
      </c>
      <c r="AD58" s="160">
        <v>0</v>
      </c>
      <c r="AE58" s="160">
        <v>0</v>
      </c>
      <c r="AF58" s="160">
        <v>0</v>
      </c>
      <c r="AG58" s="161">
        <v>0</v>
      </c>
      <c r="AH58" s="162">
        <f t="shared" si="1"/>
        <v>0</v>
      </c>
      <c r="AI58" s="163"/>
      <c r="AJ58" s="163"/>
      <c r="AK58" s="163"/>
      <c r="AL58" s="164"/>
      <c r="AM58" s="165"/>
      <c r="BA58"/>
      <c r="BC58" s="167"/>
    </row>
    <row r="59" spans="1:55" ht="14.4" hidden="1" outlineLevel="1" thickBot="1">
      <c r="A59" s="144"/>
      <c r="B59" s="145" t="s">
        <v>144</v>
      </c>
      <c r="C59" s="146" t="s">
        <v>145</v>
      </c>
      <c r="D59" s="147" t="s">
        <v>146</v>
      </c>
      <c r="E59" s="148">
        <f>$Q$5</f>
        <v>2023</v>
      </c>
      <c r="F59" s="149">
        <v>0</v>
      </c>
      <c r="G59" s="150">
        <v>0</v>
      </c>
      <c r="H59" s="150">
        <v>0</v>
      </c>
      <c r="I59" s="150">
        <v>0</v>
      </c>
      <c r="J59" s="150">
        <v>0</v>
      </c>
      <c r="K59" s="150">
        <v>0</v>
      </c>
      <c r="L59" s="150">
        <v>0</v>
      </c>
      <c r="M59" s="150">
        <v>0</v>
      </c>
      <c r="N59" s="150">
        <v>0</v>
      </c>
      <c r="O59" s="150">
        <v>0</v>
      </c>
      <c r="P59" s="150">
        <v>0</v>
      </c>
      <c r="Q59" s="150">
        <v>0</v>
      </c>
      <c r="R59" s="150">
        <v>0</v>
      </c>
      <c r="S59" s="150">
        <v>0</v>
      </c>
      <c r="T59" s="150">
        <v>0</v>
      </c>
      <c r="U59" s="150">
        <v>0</v>
      </c>
      <c r="V59" s="150">
        <v>0</v>
      </c>
      <c r="W59" s="150">
        <v>0</v>
      </c>
      <c r="X59" s="150">
        <v>9.0000000000000011E-3</v>
      </c>
      <c r="Y59" s="150">
        <v>0</v>
      </c>
      <c r="Z59" s="150">
        <v>0</v>
      </c>
      <c r="AA59" s="150">
        <v>0</v>
      </c>
      <c r="AB59" s="150">
        <v>1E-3</v>
      </c>
      <c r="AC59" s="150">
        <v>0</v>
      </c>
      <c r="AD59" s="150">
        <v>0</v>
      </c>
      <c r="AE59" s="150">
        <v>0</v>
      </c>
      <c r="AF59" s="150">
        <v>0</v>
      </c>
      <c r="AG59" s="151">
        <v>0</v>
      </c>
      <c r="AH59" s="152">
        <f t="shared" si="1"/>
        <v>1.0000000000000002E-2</v>
      </c>
      <c r="AI59" s="153"/>
      <c r="AJ59" s="153"/>
      <c r="AK59" s="153"/>
      <c r="AL59" s="154"/>
      <c r="AM59" s="155">
        <f t="shared" si="2"/>
        <v>-0.37500000000000011</v>
      </c>
      <c r="BA59"/>
      <c r="BC59" s="167"/>
    </row>
    <row r="60" spans="1:55" ht="14.4" hidden="1" outlineLevel="1" thickBot="1">
      <c r="A60" s="144"/>
      <c r="B60" s="156"/>
      <c r="C60" s="157"/>
      <c r="D60" s="136" t="s">
        <v>146</v>
      </c>
      <c r="E60" s="158">
        <f>E59-1</f>
        <v>2022</v>
      </c>
      <c r="F60" s="159">
        <v>0</v>
      </c>
      <c r="G60" s="160">
        <v>0</v>
      </c>
      <c r="H60" s="160">
        <v>0</v>
      </c>
      <c r="I60" s="160">
        <v>0</v>
      </c>
      <c r="J60" s="160">
        <v>0</v>
      </c>
      <c r="K60" s="160">
        <v>0</v>
      </c>
      <c r="L60" s="160">
        <v>0</v>
      </c>
      <c r="M60" s="160">
        <v>0</v>
      </c>
      <c r="N60" s="160">
        <v>0</v>
      </c>
      <c r="O60" s="160">
        <v>0</v>
      </c>
      <c r="P60" s="160">
        <v>0</v>
      </c>
      <c r="Q60" s="160">
        <v>0</v>
      </c>
      <c r="R60" s="160">
        <v>0</v>
      </c>
      <c r="S60" s="160">
        <v>0</v>
      </c>
      <c r="T60" s="160">
        <v>0</v>
      </c>
      <c r="U60" s="160">
        <v>0</v>
      </c>
      <c r="V60" s="160">
        <v>0</v>
      </c>
      <c r="W60" s="160">
        <v>0</v>
      </c>
      <c r="X60" s="160">
        <v>1.4000000000000005E-2</v>
      </c>
      <c r="Y60" s="160">
        <v>0</v>
      </c>
      <c r="Z60" s="160">
        <v>0</v>
      </c>
      <c r="AA60" s="160">
        <v>0</v>
      </c>
      <c r="AB60" s="160">
        <v>0</v>
      </c>
      <c r="AC60" s="160">
        <v>0</v>
      </c>
      <c r="AD60" s="160">
        <v>0</v>
      </c>
      <c r="AE60" s="160">
        <v>0</v>
      </c>
      <c r="AF60" s="160">
        <v>2E-3</v>
      </c>
      <c r="AG60" s="161">
        <v>0</v>
      </c>
      <c r="AH60" s="162">
        <f t="shared" si="1"/>
        <v>1.6000000000000007E-2</v>
      </c>
      <c r="AI60" s="163"/>
      <c r="AJ60" s="163"/>
      <c r="AK60" s="163"/>
      <c r="AL60" s="164"/>
      <c r="AM60" s="165"/>
      <c r="BA60"/>
      <c r="BC60" s="167"/>
    </row>
    <row r="61" spans="1:55" ht="14.4" hidden="1" outlineLevel="1" thickBot="1">
      <c r="A61" s="144"/>
      <c r="B61" s="145" t="s">
        <v>147</v>
      </c>
      <c r="C61" s="146" t="s">
        <v>148</v>
      </c>
      <c r="D61" s="147" t="s">
        <v>149</v>
      </c>
      <c r="E61" s="148">
        <f>$Q$5</f>
        <v>2023</v>
      </c>
      <c r="F61" s="149">
        <v>0.25600000000000001</v>
      </c>
      <c r="G61" s="150">
        <v>0</v>
      </c>
      <c r="H61" s="150">
        <v>0</v>
      </c>
      <c r="I61" s="150">
        <v>5.0000000000000001E-3</v>
      </c>
      <c r="J61" s="150">
        <v>8.463000000000001</v>
      </c>
      <c r="K61" s="150">
        <v>0</v>
      </c>
      <c r="L61" s="150">
        <v>25.954999999999995</v>
      </c>
      <c r="M61" s="150">
        <v>0</v>
      </c>
      <c r="N61" s="150">
        <v>5.0000000000000001E-3</v>
      </c>
      <c r="O61" s="150">
        <v>2.931</v>
      </c>
      <c r="P61" s="150">
        <v>0</v>
      </c>
      <c r="Q61" s="150">
        <v>0.96</v>
      </c>
      <c r="R61" s="150">
        <v>0</v>
      </c>
      <c r="S61" s="150">
        <v>0</v>
      </c>
      <c r="T61" s="150">
        <v>0</v>
      </c>
      <c r="U61" s="150">
        <v>0</v>
      </c>
      <c r="V61" s="150">
        <v>0.78</v>
      </c>
      <c r="W61" s="150">
        <v>2E-3</v>
      </c>
      <c r="X61" s="150">
        <v>22.232999999999997</v>
      </c>
      <c r="Y61" s="150">
        <v>0</v>
      </c>
      <c r="Z61" s="150">
        <v>0.35399999999999998</v>
      </c>
      <c r="AA61" s="150">
        <v>0.02</v>
      </c>
      <c r="AB61" s="150">
        <v>0</v>
      </c>
      <c r="AC61" s="150">
        <v>0</v>
      </c>
      <c r="AD61" s="150">
        <v>0</v>
      </c>
      <c r="AE61" s="150">
        <v>2.5999999999999999E-2</v>
      </c>
      <c r="AF61" s="150">
        <v>0.02</v>
      </c>
      <c r="AG61" s="151">
        <v>0</v>
      </c>
      <c r="AH61" s="152">
        <f t="shared" si="1"/>
        <v>62.010000000000005</v>
      </c>
      <c r="AI61" s="153"/>
      <c r="AJ61" s="153"/>
      <c r="AK61" s="153"/>
      <c r="AL61" s="154"/>
      <c r="AM61" s="155">
        <f t="shared" si="2"/>
        <v>0.57742107806975129</v>
      </c>
      <c r="BA61"/>
      <c r="BC61" s="167"/>
    </row>
    <row r="62" spans="1:55" ht="14.4" hidden="1" outlineLevel="1" thickBot="1">
      <c r="A62" s="144"/>
      <c r="B62" s="179"/>
      <c r="C62" s="180"/>
      <c r="D62" s="136" t="s">
        <v>149</v>
      </c>
      <c r="E62" s="195">
        <f>E61-1</f>
        <v>2022</v>
      </c>
      <c r="F62" s="170">
        <v>3.9E-2</v>
      </c>
      <c r="G62" s="171">
        <v>0</v>
      </c>
      <c r="H62" s="171">
        <v>0.30000000000000004</v>
      </c>
      <c r="I62" s="171">
        <v>0.42699999999999999</v>
      </c>
      <c r="J62" s="171">
        <v>4.8040000000000003</v>
      </c>
      <c r="K62" s="171">
        <v>0</v>
      </c>
      <c r="L62" s="171">
        <v>27.135000000000002</v>
      </c>
      <c r="M62" s="171">
        <v>0</v>
      </c>
      <c r="N62" s="171">
        <v>0.36799999999999999</v>
      </c>
      <c r="O62" s="171">
        <v>2.4E-2</v>
      </c>
      <c r="P62" s="171">
        <v>0</v>
      </c>
      <c r="Q62" s="171">
        <v>0</v>
      </c>
      <c r="R62" s="171">
        <v>0</v>
      </c>
      <c r="S62" s="171">
        <v>0</v>
      </c>
      <c r="T62" s="171">
        <v>0</v>
      </c>
      <c r="U62" s="171">
        <v>0</v>
      </c>
      <c r="V62" s="171">
        <v>0</v>
      </c>
      <c r="W62" s="171">
        <v>3.0000000000000001E-3</v>
      </c>
      <c r="X62" s="171">
        <v>5.1360000000000001</v>
      </c>
      <c r="Y62" s="171">
        <v>0</v>
      </c>
      <c r="Z62" s="171">
        <v>5.1000000000000004E-2</v>
      </c>
      <c r="AA62" s="171">
        <v>8.9999999999999993E-3</v>
      </c>
      <c r="AB62" s="171">
        <v>0</v>
      </c>
      <c r="AC62" s="171">
        <v>0</v>
      </c>
      <c r="AD62" s="171">
        <v>0</v>
      </c>
      <c r="AE62" s="171">
        <v>2.0999999999999998E-2</v>
      </c>
      <c r="AF62" s="171">
        <v>0.99399999999999999</v>
      </c>
      <c r="AG62" s="172">
        <v>0</v>
      </c>
      <c r="AH62" s="193">
        <f t="shared" si="1"/>
        <v>39.311000000000007</v>
      </c>
      <c r="AI62" s="184"/>
      <c r="AJ62" s="184"/>
      <c r="AK62" s="184"/>
      <c r="AL62" s="185"/>
      <c r="AM62" s="186"/>
      <c r="BA62"/>
      <c r="BC62" s="167"/>
    </row>
    <row r="63" spans="1:55" s="95" customFormat="1" ht="13.8" collapsed="1">
      <c r="A63" s="187" t="s">
        <v>150</v>
      </c>
      <c r="B63" s="188" t="s">
        <v>151</v>
      </c>
      <c r="C63" s="188"/>
      <c r="D63" s="124" t="s">
        <v>150</v>
      </c>
      <c r="E63" s="115">
        <f>$Q$5</f>
        <v>2023</v>
      </c>
      <c r="F63" s="116">
        <v>3773.1630000000005</v>
      </c>
      <c r="G63" s="117">
        <v>0</v>
      </c>
      <c r="H63" s="117">
        <v>0</v>
      </c>
      <c r="I63" s="117">
        <v>1.4000000000000002E-2</v>
      </c>
      <c r="J63" s="117">
        <v>268.601</v>
      </c>
      <c r="K63" s="117">
        <v>0</v>
      </c>
      <c r="L63" s="117">
        <v>565.76700000000005</v>
      </c>
      <c r="M63" s="117">
        <v>0</v>
      </c>
      <c r="N63" s="117">
        <v>14</v>
      </c>
      <c r="O63" s="117">
        <v>1549.8209999999999</v>
      </c>
      <c r="P63" s="117">
        <v>0</v>
      </c>
      <c r="Q63" s="117">
        <v>664.54</v>
      </c>
      <c r="R63" s="117">
        <v>0</v>
      </c>
      <c r="S63" s="117">
        <v>0</v>
      </c>
      <c r="T63" s="117">
        <v>94.64</v>
      </c>
      <c r="U63" s="117">
        <v>0</v>
      </c>
      <c r="V63" s="117">
        <v>0.19900000000000001</v>
      </c>
      <c r="W63" s="117">
        <v>0.21300000000000002</v>
      </c>
      <c r="X63" s="117">
        <v>1824.3440000000005</v>
      </c>
      <c r="Y63" s="117">
        <v>0</v>
      </c>
      <c r="Z63" s="117">
        <v>544.024</v>
      </c>
      <c r="AA63" s="117">
        <v>4.2000000000000003E-2</v>
      </c>
      <c r="AB63" s="117">
        <v>15.899999999999999</v>
      </c>
      <c r="AC63" s="117">
        <v>3.08</v>
      </c>
      <c r="AD63" s="117">
        <v>0</v>
      </c>
      <c r="AE63" s="117">
        <v>1.0999999999999999E-2</v>
      </c>
      <c r="AF63" s="117">
        <v>20.060000000000002</v>
      </c>
      <c r="AG63" s="118">
        <v>0</v>
      </c>
      <c r="AH63" s="119">
        <f t="shared" si="1"/>
        <v>9338.4189999999999</v>
      </c>
      <c r="AI63" s="129"/>
      <c r="AJ63" s="129"/>
      <c r="AK63" s="129"/>
      <c r="AL63" s="130"/>
      <c r="AM63" s="131">
        <f t="shared" si="2"/>
        <v>-0.71470463875920132</v>
      </c>
      <c r="BB63" s="99"/>
      <c r="BC63" s="99"/>
    </row>
    <row r="64" spans="1:55" s="95" customFormat="1" ht="14.4" thickBot="1">
      <c r="A64" s="191"/>
      <c r="B64" s="135"/>
      <c r="C64" s="135"/>
      <c r="D64" s="102" t="s">
        <v>150</v>
      </c>
      <c r="E64" s="103">
        <f>E63-1</f>
        <v>2022</v>
      </c>
      <c r="F64" s="104">
        <v>3676.817</v>
      </c>
      <c r="G64" s="105">
        <v>1E-3</v>
      </c>
      <c r="H64" s="105">
        <v>0</v>
      </c>
      <c r="I64" s="105">
        <v>15.085000000000001</v>
      </c>
      <c r="J64" s="105">
        <v>598.91700000000003</v>
      </c>
      <c r="K64" s="105">
        <v>0</v>
      </c>
      <c r="L64" s="105">
        <v>1618.9460000000001</v>
      </c>
      <c r="M64" s="105">
        <v>0</v>
      </c>
      <c r="N64" s="105">
        <v>35.08</v>
      </c>
      <c r="O64" s="105">
        <v>1112.7809999999999</v>
      </c>
      <c r="P64" s="105">
        <v>0</v>
      </c>
      <c r="Q64" s="105">
        <v>845.16000000000008</v>
      </c>
      <c r="R64" s="105">
        <v>0</v>
      </c>
      <c r="S64" s="105">
        <v>0</v>
      </c>
      <c r="T64" s="105">
        <v>16.643999999999998</v>
      </c>
      <c r="U64" s="105">
        <v>0</v>
      </c>
      <c r="V64" s="105">
        <v>0</v>
      </c>
      <c r="W64" s="105">
        <v>1E-3</v>
      </c>
      <c r="X64" s="105">
        <v>24292.753000000012</v>
      </c>
      <c r="Y64" s="105">
        <v>0</v>
      </c>
      <c r="Z64" s="105">
        <v>465.52</v>
      </c>
      <c r="AA64" s="105">
        <v>2.1999999999999999E-2</v>
      </c>
      <c r="AB64" s="105">
        <v>22.4</v>
      </c>
      <c r="AC64" s="105">
        <v>0</v>
      </c>
      <c r="AD64" s="105">
        <v>0</v>
      </c>
      <c r="AE64" s="105">
        <v>0</v>
      </c>
      <c r="AF64" s="105">
        <v>32.332999999999991</v>
      </c>
      <c r="AG64" s="106">
        <v>0</v>
      </c>
      <c r="AH64" s="107">
        <f t="shared" si="1"/>
        <v>32732.460000000014</v>
      </c>
      <c r="AI64" s="108"/>
      <c r="AJ64" s="108"/>
      <c r="AK64" s="108"/>
      <c r="AL64" s="109"/>
      <c r="AM64" s="110"/>
      <c r="BB64" s="99"/>
      <c r="BC64" s="99"/>
    </row>
    <row r="65" spans="1:55" s="95" customFormat="1" ht="13.8">
      <c r="A65" s="173" t="s">
        <v>152</v>
      </c>
      <c r="B65" s="123" t="s">
        <v>153</v>
      </c>
      <c r="C65" s="123"/>
      <c r="D65" s="124"/>
      <c r="E65" s="115">
        <f>$Q$5</f>
        <v>2023</v>
      </c>
      <c r="F65" s="116">
        <f t="shared" ref="F65:AG66" si="8">F67+F71+F73</f>
        <v>4585.3077500000018</v>
      </c>
      <c r="G65" s="117">
        <f t="shared" si="8"/>
        <v>26.909399999999998</v>
      </c>
      <c r="H65" s="117">
        <f t="shared" si="8"/>
        <v>1.2306999999999999</v>
      </c>
      <c r="I65" s="117">
        <f t="shared" si="8"/>
        <v>1004.80745</v>
      </c>
      <c r="J65" s="117">
        <f t="shared" si="8"/>
        <v>1158.8964000000001</v>
      </c>
      <c r="K65" s="117">
        <f t="shared" si="8"/>
        <v>0</v>
      </c>
      <c r="L65" s="117">
        <f t="shared" si="8"/>
        <v>3159.77315</v>
      </c>
      <c r="M65" s="117">
        <f t="shared" si="8"/>
        <v>27.202749999999998</v>
      </c>
      <c r="N65" s="117">
        <f t="shared" si="8"/>
        <v>568.71929999999998</v>
      </c>
      <c r="O65" s="117">
        <f t="shared" si="8"/>
        <v>1962.6250499999999</v>
      </c>
      <c r="P65" s="117">
        <f t="shared" si="8"/>
        <v>227.71875000000003</v>
      </c>
      <c r="Q65" s="117">
        <f t="shared" si="8"/>
        <v>2859.964649999999</v>
      </c>
      <c r="R65" s="117">
        <f t="shared" si="8"/>
        <v>157.74155000000002</v>
      </c>
      <c r="S65" s="117">
        <f t="shared" si="8"/>
        <v>3.7199999999999997E-2</v>
      </c>
      <c r="T65" s="117">
        <f t="shared" si="8"/>
        <v>12.766249999999999</v>
      </c>
      <c r="U65" s="117">
        <f t="shared" si="8"/>
        <v>0</v>
      </c>
      <c r="V65" s="117">
        <f t="shared" si="8"/>
        <v>9.2116000000000007</v>
      </c>
      <c r="W65" s="117">
        <f t="shared" si="8"/>
        <v>565.62639999999999</v>
      </c>
      <c r="X65" s="117">
        <f t="shared" si="8"/>
        <v>3194.1547500000001</v>
      </c>
      <c r="Y65" s="117">
        <f t="shared" si="8"/>
        <v>41.312049999999999</v>
      </c>
      <c r="Z65" s="117">
        <f t="shared" si="8"/>
        <v>0</v>
      </c>
      <c r="AA65" s="117">
        <f t="shared" si="8"/>
        <v>13.776249999999999</v>
      </c>
      <c r="AB65" s="117">
        <f t="shared" si="8"/>
        <v>153.64250000000004</v>
      </c>
      <c r="AC65" s="117">
        <f t="shared" si="8"/>
        <v>7.6626000000000003</v>
      </c>
      <c r="AD65" s="117">
        <f t="shared" si="8"/>
        <v>0</v>
      </c>
      <c r="AE65" s="117">
        <f t="shared" si="8"/>
        <v>0</v>
      </c>
      <c r="AF65" s="117">
        <f t="shared" si="8"/>
        <v>27.288300000000003</v>
      </c>
      <c r="AG65" s="118">
        <f t="shared" si="8"/>
        <v>0</v>
      </c>
      <c r="AH65" s="119">
        <f t="shared" si="1"/>
        <v>19766.374800000009</v>
      </c>
      <c r="AI65" s="120"/>
      <c r="AJ65" s="120"/>
      <c r="AK65" s="120"/>
      <c r="AL65" s="121"/>
      <c r="AM65" s="131">
        <f t="shared" si="2"/>
        <v>-0.19074966537072779</v>
      </c>
      <c r="BB65" s="99"/>
      <c r="BC65" s="99"/>
    </row>
    <row r="66" spans="1:55" s="95" customFormat="1" ht="14.4" thickBot="1">
      <c r="A66" s="196"/>
      <c r="B66" s="135"/>
      <c r="C66" s="135"/>
      <c r="D66" s="136"/>
      <c r="E66" s="176">
        <f>E65-1</f>
        <v>2022</v>
      </c>
      <c r="F66" s="232">
        <f t="shared" si="8"/>
        <v>5698.2127499999988</v>
      </c>
      <c r="G66" s="197">
        <f t="shared" si="8"/>
        <v>30.862500000000001</v>
      </c>
      <c r="H66" s="197">
        <f t="shared" si="8"/>
        <v>3.5678499999999995</v>
      </c>
      <c r="I66" s="197">
        <f t="shared" si="8"/>
        <v>1003.68755</v>
      </c>
      <c r="J66" s="197">
        <f t="shared" si="8"/>
        <v>1573.3124000000003</v>
      </c>
      <c r="K66" s="197">
        <f t="shared" si="8"/>
        <v>16.567499999999999</v>
      </c>
      <c r="L66" s="197">
        <f t="shared" si="8"/>
        <v>3187.405400000001</v>
      </c>
      <c r="M66" s="197">
        <f t="shared" si="8"/>
        <v>198.8381</v>
      </c>
      <c r="N66" s="197">
        <f t="shared" si="8"/>
        <v>732.64490000000001</v>
      </c>
      <c r="O66" s="197">
        <f t="shared" si="8"/>
        <v>2575.9929999999999</v>
      </c>
      <c r="P66" s="197">
        <f t="shared" si="8"/>
        <v>200.7799</v>
      </c>
      <c r="Q66" s="197">
        <f t="shared" si="8"/>
        <v>3042.5216999999998</v>
      </c>
      <c r="R66" s="197">
        <f t="shared" si="8"/>
        <v>139.02284999999998</v>
      </c>
      <c r="S66" s="197">
        <f t="shared" si="8"/>
        <v>3.15E-2</v>
      </c>
      <c r="T66" s="197">
        <f t="shared" si="8"/>
        <v>0</v>
      </c>
      <c r="U66" s="197">
        <f t="shared" si="8"/>
        <v>0</v>
      </c>
      <c r="V66" s="197">
        <f t="shared" si="8"/>
        <v>1.4438</v>
      </c>
      <c r="W66" s="197">
        <f t="shared" si="8"/>
        <v>598.61879999999996</v>
      </c>
      <c r="X66" s="197">
        <f t="shared" si="8"/>
        <v>5022.9598499999993</v>
      </c>
      <c r="Y66" s="197">
        <f t="shared" si="8"/>
        <v>78.588499999999996</v>
      </c>
      <c r="Z66" s="197">
        <f t="shared" si="8"/>
        <v>7.8750000000000001E-2</v>
      </c>
      <c r="AA66" s="197">
        <f t="shared" si="8"/>
        <v>3.0176499999999997</v>
      </c>
      <c r="AB66" s="197">
        <f t="shared" si="8"/>
        <v>148.20999999999998</v>
      </c>
      <c r="AC66" s="197">
        <f t="shared" si="8"/>
        <v>111.0775</v>
      </c>
      <c r="AD66" s="197">
        <f t="shared" si="8"/>
        <v>0</v>
      </c>
      <c r="AE66" s="197">
        <f t="shared" si="8"/>
        <v>6.2500000000000003E-3</v>
      </c>
      <c r="AF66" s="197">
        <f t="shared" si="8"/>
        <v>58.088999999999999</v>
      </c>
      <c r="AG66" s="198">
        <f t="shared" si="8"/>
        <v>0</v>
      </c>
      <c r="AH66" s="199">
        <f t="shared" si="1"/>
        <v>24425.538000000004</v>
      </c>
      <c r="AI66" s="244"/>
      <c r="AJ66" s="244"/>
      <c r="AK66" s="244"/>
      <c r="AL66" s="245"/>
      <c r="AM66" s="246"/>
      <c r="BB66" s="99"/>
      <c r="BC66" s="99"/>
    </row>
    <row r="67" spans="1:55" ht="15" hidden="1" outlineLevel="1" thickTop="1" thickBot="1">
      <c r="A67" s="144"/>
      <c r="B67" s="145" t="s">
        <v>154</v>
      </c>
      <c r="C67" s="146" t="s">
        <v>155</v>
      </c>
      <c r="D67" s="147" t="s">
        <v>156</v>
      </c>
      <c r="E67" s="148">
        <f>$Q$5</f>
        <v>2023</v>
      </c>
      <c r="F67" s="149">
        <v>359.04375000000005</v>
      </c>
      <c r="G67" s="150">
        <v>0</v>
      </c>
      <c r="H67" s="150">
        <v>3.7499999999999999E-3</v>
      </c>
      <c r="I67" s="150">
        <v>0.01</v>
      </c>
      <c r="J67" s="150">
        <v>500.47874999999999</v>
      </c>
      <c r="K67" s="150">
        <v>0</v>
      </c>
      <c r="L67" s="150">
        <v>60.396249999999995</v>
      </c>
      <c r="M67" s="150">
        <v>0</v>
      </c>
      <c r="N67" s="150">
        <v>403.81874999999997</v>
      </c>
      <c r="O67" s="150">
        <v>85.309999999999988</v>
      </c>
      <c r="P67" s="150">
        <v>0</v>
      </c>
      <c r="Q67" s="150">
        <v>134.10374999999999</v>
      </c>
      <c r="R67" s="150">
        <v>26.308750000000003</v>
      </c>
      <c r="S67" s="150">
        <v>7.4999999999999997E-3</v>
      </c>
      <c r="T67" s="150">
        <v>0</v>
      </c>
      <c r="U67" s="150">
        <v>0</v>
      </c>
      <c r="V67" s="150">
        <v>0</v>
      </c>
      <c r="W67" s="150">
        <v>413.20499999999998</v>
      </c>
      <c r="X67" s="150">
        <v>1615.3300000000002</v>
      </c>
      <c r="Y67" s="150">
        <v>0</v>
      </c>
      <c r="Z67" s="150">
        <v>0</v>
      </c>
      <c r="AA67" s="150">
        <v>2.4474999999999998</v>
      </c>
      <c r="AB67" s="150">
        <v>0</v>
      </c>
      <c r="AC67" s="150">
        <v>0</v>
      </c>
      <c r="AD67" s="150">
        <v>0</v>
      </c>
      <c r="AE67" s="150">
        <v>0</v>
      </c>
      <c r="AF67" s="150">
        <v>3.7499999999999999E-3</v>
      </c>
      <c r="AG67" s="151">
        <v>0</v>
      </c>
      <c r="AH67" s="152">
        <f t="shared" si="1"/>
        <v>3600.4674999999997</v>
      </c>
      <c r="AI67" s="153"/>
      <c r="AJ67" s="153"/>
      <c r="AK67" s="153"/>
      <c r="AL67" s="154"/>
      <c r="AM67" s="155">
        <f t="shared" si="2"/>
        <v>-6.8025921046160454E-2</v>
      </c>
      <c r="BA67"/>
      <c r="BC67" s="167"/>
    </row>
    <row r="68" spans="1:55" ht="15" hidden="1" outlineLevel="1" thickTop="1" thickBot="1">
      <c r="A68" s="144"/>
      <c r="B68" s="156"/>
      <c r="C68" s="157"/>
      <c r="D68" s="136" t="s">
        <v>156</v>
      </c>
      <c r="E68" s="158">
        <f>E67-1</f>
        <v>2022</v>
      </c>
      <c r="F68" s="159">
        <v>559.00375000000008</v>
      </c>
      <c r="G68" s="160">
        <v>0</v>
      </c>
      <c r="H68" s="160">
        <v>0</v>
      </c>
      <c r="I68" s="160">
        <v>0</v>
      </c>
      <c r="J68" s="160">
        <v>862.25875000000008</v>
      </c>
      <c r="K68" s="160">
        <v>0</v>
      </c>
      <c r="L68" s="160">
        <v>106.97374999999998</v>
      </c>
      <c r="M68" s="160">
        <v>20.936249999999998</v>
      </c>
      <c r="N68" s="160">
        <v>303.09999999999997</v>
      </c>
      <c r="O68" s="160">
        <v>84.37</v>
      </c>
      <c r="P68" s="160">
        <v>0</v>
      </c>
      <c r="Q68" s="160">
        <v>43.511250000000004</v>
      </c>
      <c r="R68" s="160">
        <v>3.9412500000000001</v>
      </c>
      <c r="S68" s="160">
        <v>1.125E-2</v>
      </c>
      <c r="T68" s="160">
        <v>0</v>
      </c>
      <c r="U68" s="160">
        <v>0</v>
      </c>
      <c r="V68" s="160">
        <v>0</v>
      </c>
      <c r="W68" s="160">
        <v>468.44749999999999</v>
      </c>
      <c r="X68" s="160">
        <v>1388.33</v>
      </c>
      <c r="Y68" s="160">
        <v>0</v>
      </c>
      <c r="Z68" s="160">
        <v>0</v>
      </c>
      <c r="AA68" s="160">
        <v>2.9699999999999998</v>
      </c>
      <c r="AB68" s="160">
        <v>0</v>
      </c>
      <c r="AC68" s="160">
        <v>0.03</v>
      </c>
      <c r="AD68" s="160">
        <v>0</v>
      </c>
      <c r="AE68" s="160">
        <v>6.2500000000000003E-3</v>
      </c>
      <c r="AF68" s="160">
        <v>19.38</v>
      </c>
      <c r="AG68" s="161">
        <v>0</v>
      </c>
      <c r="AH68" s="162">
        <f t="shared" si="1"/>
        <v>3863.27</v>
      </c>
      <c r="AI68" s="163"/>
      <c r="AJ68" s="163"/>
      <c r="AK68" s="163"/>
      <c r="AL68" s="164"/>
      <c r="AM68" s="165"/>
      <c r="BA68"/>
      <c r="BC68" s="167"/>
    </row>
    <row r="69" spans="1:55" ht="15" hidden="1" outlineLevel="1" thickTop="1" thickBot="1">
      <c r="A69" s="144"/>
      <c r="B69" s="145"/>
      <c r="C69" s="146" t="s">
        <v>157</v>
      </c>
      <c r="D69" s="147"/>
      <c r="E69" s="148">
        <f>E67</f>
        <v>2023</v>
      </c>
      <c r="F69" s="149">
        <f>F71+F73</f>
        <v>4226.2640000000019</v>
      </c>
      <c r="G69" s="150">
        <f t="shared" ref="G69:AG70" si="9">G71+G73</f>
        <v>26.909399999999998</v>
      </c>
      <c r="H69" s="150">
        <f t="shared" si="9"/>
        <v>1.22695</v>
      </c>
      <c r="I69" s="150">
        <f t="shared" si="9"/>
        <v>1004.79745</v>
      </c>
      <c r="J69" s="150">
        <f t="shared" si="9"/>
        <v>658.41765000000009</v>
      </c>
      <c r="K69" s="150">
        <f t="shared" si="9"/>
        <v>0</v>
      </c>
      <c r="L69" s="150">
        <f t="shared" si="9"/>
        <v>3099.3769000000002</v>
      </c>
      <c r="M69" s="150">
        <f t="shared" si="9"/>
        <v>27.202749999999998</v>
      </c>
      <c r="N69" s="150">
        <f t="shared" si="9"/>
        <v>164.90054999999998</v>
      </c>
      <c r="O69" s="150">
        <f t="shared" si="9"/>
        <v>1877.3150499999999</v>
      </c>
      <c r="P69" s="150">
        <f>P71+P73</f>
        <v>227.71875000000003</v>
      </c>
      <c r="Q69" s="150">
        <f t="shared" si="9"/>
        <v>2725.8608999999992</v>
      </c>
      <c r="R69" s="150">
        <f t="shared" si="9"/>
        <v>131.43280000000001</v>
      </c>
      <c r="S69" s="150">
        <f t="shared" si="9"/>
        <v>2.9700000000000001E-2</v>
      </c>
      <c r="T69" s="150">
        <f t="shared" si="9"/>
        <v>12.766249999999999</v>
      </c>
      <c r="U69" s="150">
        <f t="shared" si="9"/>
        <v>0</v>
      </c>
      <c r="V69" s="150">
        <f t="shared" si="9"/>
        <v>9.2116000000000007</v>
      </c>
      <c r="W69" s="150">
        <f t="shared" si="9"/>
        <v>152.42140000000001</v>
      </c>
      <c r="X69" s="150">
        <f t="shared" si="9"/>
        <v>1578.82475</v>
      </c>
      <c r="Y69" s="150">
        <f t="shared" si="9"/>
        <v>41.312049999999999</v>
      </c>
      <c r="Z69" s="150">
        <f t="shared" si="9"/>
        <v>0</v>
      </c>
      <c r="AA69" s="150">
        <f t="shared" si="9"/>
        <v>11.328749999999999</v>
      </c>
      <c r="AB69" s="150">
        <f t="shared" si="9"/>
        <v>153.64250000000004</v>
      </c>
      <c r="AC69" s="150">
        <f t="shared" si="9"/>
        <v>7.6626000000000003</v>
      </c>
      <c r="AD69" s="150">
        <f t="shared" si="9"/>
        <v>0</v>
      </c>
      <c r="AE69" s="150">
        <f t="shared" si="9"/>
        <v>0</v>
      </c>
      <c r="AF69" s="150">
        <f t="shared" si="9"/>
        <v>27.284550000000003</v>
      </c>
      <c r="AG69" s="151">
        <f t="shared" si="9"/>
        <v>0</v>
      </c>
      <c r="AH69" s="152">
        <f t="shared" si="1"/>
        <v>16165.907300000003</v>
      </c>
      <c r="AI69" s="153"/>
      <c r="AJ69" s="153"/>
      <c r="AK69" s="153"/>
      <c r="AL69" s="154"/>
      <c r="AM69" s="155">
        <f>IF(ISERROR(AH69/AH70),"",IF(AH69/AH70&gt;2,"++",AH69/AH70-1))</f>
        <v>-0.21380718800085685</v>
      </c>
      <c r="BA69"/>
      <c r="BC69" s="167"/>
    </row>
    <row r="70" spans="1:55" ht="15" hidden="1" outlineLevel="1" thickTop="1" thickBot="1">
      <c r="A70" s="144"/>
      <c r="B70" s="156"/>
      <c r="C70" s="157"/>
      <c r="D70" s="136"/>
      <c r="E70" s="158">
        <f>E68</f>
        <v>2022</v>
      </c>
      <c r="F70" s="200">
        <f>F72+F74</f>
        <v>5139.2089999999989</v>
      </c>
      <c r="G70" s="201">
        <f t="shared" si="9"/>
        <v>30.862500000000001</v>
      </c>
      <c r="H70" s="201">
        <f t="shared" si="9"/>
        <v>3.5678499999999995</v>
      </c>
      <c r="I70" s="201">
        <f t="shared" si="9"/>
        <v>1003.68755</v>
      </c>
      <c r="J70" s="201">
        <f t="shared" si="9"/>
        <v>711.05365000000006</v>
      </c>
      <c r="K70" s="201">
        <f t="shared" si="9"/>
        <v>16.567499999999999</v>
      </c>
      <c r="L70" s="201">
        <f t="shared" si="9"/>
        <v>3080.4316500000009</v>
      </c>
      <c r="M70" s="201">
        <f t="shared" si="9"/>
        <v>177.90185</v>
      </c>
      <c r="N70" s="201">
        <f t="shared" si="9"/>
        <v>429.5449000000001</v>
      </c>
      <c r="O70" s="201">
        <f t="shared" si="9"/>
        <v>2491.623</v>
      </c>
      <c r="P70" s="201">
        <f>P72+P74</f>
        <v>200.7799</v>
      </c>
      <c r="Q70" s="201">
        <f t="shared" si="9"/>
        <v>2999.0104499999998</v>
      </c>
      <c r="R70" s="201">
        <f t="shared" si="9"/>
        <v>135.08159999999998</v>
      </c>
      <c r="S70" s="201">
        <f t="shared" si="9"/>
        <v>2.0250000000000001E-2</v>
      </c>
      <c r="T70" s="201">
        <f t="shared" si="9"/>
        <v>0</v>
      </c>
      <c r="U70" s="201">
        <f t="shared" si="9"/>
        <v>0</v>
      </c>
      <c r="V70" s="201">
        <f t="shared" si="9"/>
        <v>1.4438</v>
      </c>
      <c r="W70" s="201">
        <f t="shared" si="9"/>
        <v>130.17130000000003</v>
      </c>
      <c r="X70" s="201">
        <f t="shared" si="9"/>
        <v>3634.6298499999998</v>
      </c>
      <c r="Y70" s="201">
        <f t="shared" si="9"/>
        <v>78.588499999999996</v>
      </c>
      <c r="Z70" s="201">
        <f t="shared" si="9"/>
        <v>7.8750000000000001E-2</v>
      </c>
      <c r="AA70" s="201">
        <f t="shared" si="9"/>
        <v>4.7650000000000005E-2</v>
      </c>
      <c r="AB70" s="201">
        <f t="shared" si="9"/>
        <v>148.20999999999998</v>
      </c>
      <c r="AC70" s="201">
        <f t="shared" si="9"/>
        <v>111.0475</v>
      </c>
      <c r="AD70" s="201">
        <f t="shared" si="9"/>
        <v>0</v>
      </c>
      <c r="AE70" s="201">
        <f t="shared" si="9"/>
        <v>0</v>
      </c>
      <c r="AF70" s="201">
        <f t="shared" si="9"/>
        <v>38.708999999999996</v>
      </c>
      <c r="AG70" s="202">
        <f t="shared" si="9"/>
        <v>0</v>
      </c>
      <c r="AH70" s="203">
        <f t="shared" si="1"/>
        <v>20562.268000000007</v>
      </c>
      <c r="AI70" s="204"/>
      <c r="AJ70" s="204"/>
      <c r="AK70" s="204"/>
      <c r="AL70" s="205"/>
      <c r="AM70" s="206"/>
      <c r="BA70"/>
      <c r="BC70" s="167"/>
    </row>
    <row r="71" spans="1:55" ht="15" hidden="1" outlineLevel="1" thickTop="1" thickBot="1">
      <c r="A71" s="144"/>
      <c r="B71" s="145" t="s">
        <v>158</v>
      </c>
      <c r="C71" s="146" t="s">
        <v>159</v>
      </c>
      <c r="D71" s="147" t="s">
        <v>160</v>
      </c>
      <c r="E71" s="148">
        <f>$Q$5</f>
        <v>2023</v>
      </c>
      <c r="F71" s="149">
        <v>0</v>
      </c>
      <c r="G71" s="150">
        <v>0</v>
      </c>
      <c r="H71" s="150">
        <v>0</v>
      </c>
      <c r="I71" s="150">
        <v>0</v>
      </c>
      <c r="J71" s="150">
        <v>0</v>
      </c>
      <c r="K71" s="150">
        <v>0</v>
      </c>
      <c r="L71" s="150">
        <v>0</v>
      </c>
      <c r="M71" s="150">
        <v>0</v>
      </c>
      <c r="N71" s="150">
        <v>0</v>
      </c>
      <c r="O71" s="150">
        <v>0</v>
      </c>
      <c r="P71" s="150">
        <v>0</v>
      </c>
      <c r="Q71" s="150">
        <v>0</v>
      </c>
      <c r="R71" s="150">
        <v>0</v>
      </c>
      <c r="S71" s="150">
        <v>0</v>
      </c>
      <c r="T71" s="150">
        <v>0</v>
      </c>
      <c r="U71" s="150">
        <v>0</v>
      </c>
      <c r="V71" s="150">
        <v>0</v>
      </c>
      <c r="W71" s="150">
        <v>0</v>
      </c>
      <c r="X71" s="150">
        <v>0</v>
      </c>
      <c r="Y71" s="150">
        <v>0</v>
      </c>
      <c r="Z71" s="150">
        <v>0</v>
      </c>
      <c r="AA71" s="150">
        <v>0</v>
      </c>
      <c r="AB71" s="150">
        <v>0</v>
      </c>
      <c r="AC71" s="150">
        <v>0</v>
      </c>
      <c r="AD71" s="150">
        <v>0</v>
      </c>
      <c r="AE71" s="150">
        <v>0</v>
      </c>
      <c r="AF71" s="150">
        <v>0</v>
      </c>
      <c r="AG71" s="151">
        <v>0</v>
      </c>
      <c r="AH71" s="152">
        <f t="shared" si="1"/>
        <v>0</v>
      </c>
      <c r="AI71" s="153"/>
      <c r="AJ71" s="153"/>
      <c r="AK71" s="153"/>
      <c r="AL71" s="154"/>
      <c r="AM71" s="155" t="str">
        <f t="shared" si="2"/>
        <v/>
      </c>
      <c r="BA71"/>
      <c r="BC71" s="167"/>
    </row>
    <row r="72" spans="1:55" ht="15" hidden="1" outlineLevel="1" thickTop="1" thickBot="1">
      <c r="A72" s="144"/>
      <c r="B72" s="179"/>
      <c r="C72" s="180"/>
      <c r="D72" s="136" t="s">
        <v>160</v>
      </c>
      <c r="E72" s="182">
        <f>E71-1</f>
        <v>2022</v>
      </c>
      <c r="F72" s="200">
        <v>0</v>
      </c>
      <c r="G72" s="201">
        <v>0</v>
      </c>
      <c r="H72" s="201">
        <v>0</v>
      </c>
      <c r="I72" s="201">
        <v>0</v>
      </c>
      <c r="J72" s="201">
        <v>0</v>
      </c>
      <c r="K72" s="201">
        <v>0</v>
      </c>
      <c r="L72" s="201">
        <v>0</v>
      </c>
      <c r="M72" s="201">
        <v>0</v>
      </c>
      <c r="N72" s="201">
        <v>0</v>
      </c>
      <c r="O72" s="201">
        <v>0</v>
      </c>
      <c r="P72" s="201">
        <v>0</v>
      </c>
      <c r="Q72" s="201">
        <v>0</v>
      </c>
      <c r="R72" s="201">
        <v>0</v>
      </c>
      <c r="S72" s="201">
        <v>0</v>
      </c>
      <c r="T72" s="201">
        <v>0</v>
      </c>
      <c r="U72" s="201">
        <v>0</v>
      </c>
      <c r="V72" s="201">
        <v>0</v>
      </c>
      <c r="W72" s="201">
        <v>0</v>
      </c>
      <c r="X72" s="201">
        <v>0</v>
      </c>
      <c r="Y72" s="201">
        <v>0</v>
      </c>
      <c r="Z72" s="201">
        <v>0</v>
      </c>
      <c r="AA72" s="201">
        <v>0</v>
      </c>
      <c r="AB72" s="201">
        <v>0</v>
      </c>
      <c r="AC72" s="201">
        <v>0</v>
      </c>
      <c r="AD72" s="201">
        <v>0</v>
      </c>
      <c r="AE72" s="201">
        <v>0</v>
      </c>
      <c r="AF72" s="201">
        <v>0</v>
      </c>
      <c r="AG72" s="202">
        <v>0</v>
      </c>
      <c r="AH72" s="203">
        <f t="shared" si="1"/>
        <v>0</v>
      </c>
      <c r="AI72" s="204"/>
      <c r="AJ72" s="204"/>
      <c r="AK72" s="204"/>
      <c r="AL72" s="205"/>
      <c r="AM72" s="206"/>
      <c r="BA72"/>
      <c r="BC72" s="167"/>
    </row>
    <row r="73" spans="1:55" ht="15" hidden="1" outlineLevel="1" thickTop="1" thickBot="1">
      <c r="A73" s="144"/>
      <c r="B73" s="207"/>
      <c r="C73" s="208" t="s">
        <v>161</v>
      </c>
      <c r="D73" s="7" t="s">
        <v>162</v>
      </c>
      <c r="E73" s="209">
        <f>$Q$5</f>
        <v>2023</v>
      </c>
      <c r="F73" s="210">
        <v>4226.2640000000019</v>
      </c>
      <c r="G73" s="211">
        <v>26.909399999999998</v>
      </c>
      <c r="H73" s="211">
        <v>1.22695</v>
      </c>
      <c r="I73" s="211">
        <v>1004.79745</v>
      </c>
      <c r="J73" s="211">
        <v>658.41765000000009</v>
      </c>
      <c r="K73" s="211">
        <v>0</v>
      </c>
      <c r="L73" s="211">
        <v>3099.3769000000002</v>
      </c>
      <c r="M73" s="211">
        <v>27.202749999999998</v>
      </c>
      <c r="N73" s="211">
        <v>164.90054999999998</v>
      </c>
      <c r="O73" s="211">
        <v>1877.3150499999999</v>
      </c>
      <c r="P73" s="211">
        <v>227.71875000000003</v>
      </c>
      <c r="Q73" s="211">
        <v>2725.8608999999992</v>
      </c>
      <c r="R73" s="211">
        <v>131.43280000000001</v>
      </c>
      <c r="S73" s="211">
        <v>2.9700000000000001E-2</v>
      </c>
      <c r="T73" s="211">
        <v>12.766249999999999</v>
      </c>
      <c r="U73" s="211">
        <v>0</v>
      </c>
      <c r="V73" s="211">
        <v>9.2116000000000007</v>
      </c>
      <c r="W73" s="211">
        <v>152.42140000000001</v>
      </c>
      <c r="X73" s="211">
        <v>1578.82475</v>
      </c>
      <c r="Y73" s="211">
        <v>41.312049999999999</v>
      </c>
      <c r="Z73" s="211">
        <v>0</v>
      </c>
      <c r="AA73" s="211">
        <v>11.328749999999999</v>
      </c>
      <c r="AB73" s="211">
        <v>153.64250000000004</v>
      </c>
      <c r="AC73" s="211">
        <v>7.6626000000000003</v>
      </c>
      <c r="AD73" s="211">
        <v>0</v>
      </c>
      <c r="AE73" s="211">
        <v>0</v>
      </c>
      <c r="AF73" s="211">
        <v>27.284550000000003</v>
      </c>
      <c r="AG73" s="212">
        <v>0</v>
      </c>
      <c r="AH73" s="213">
        <f t="shared" si="1"/>
        <v>16165.907300000003</v>
      </c>
      <c r="AI73" s="214"/>
      <c r="AJ73" s="214"/>
      <c r="AK73" s="214"/>
      <c r="AL73" s="215"/>
      <c r="AM73" s="216">
        <f t="shared" si="2"/>
        <v>-0.21380718800085685</v>
      </c>
      <c r="BA73"/>
      <c r="BC73" s="167"/>
    </row>
    <row r="74" spans="1:55" ht="15" hidden="1" outlineLevel="1" thickTop="1" thickBot="1">
      <c r="A74" s="144"/>
      <c r="B74" s="207"/>
      <c r="C74" s="208"/>
      <c r="D74" s="217" t="str">
        <f>D73</f>
        <v>1602Other</v>
      </c>
      <c r="E74" s="209">
        <f>E73-1</f>
        <v>2022</v>
      </c>
      <c r="F74" s="218">
        <v>5139.2089999999989</v>
      </c>
      <c r="G74" s="219">
        <v>30.862500000000001</v>
      </c>
      <c r="H74" s="219">
        <v>3.5678499999999995</v>
      </c>
      <c r="I74" s="219">
        <v>1003.68755</v>
      </c>
      <c r="J74" s="219">
        <v>711.05365000000006</v>
      </c>
      <c r="K74" s="219">
        <v>16.567499999999999</v>
      </c>
      <c r="L74" s="219">
        <v>3080.4316500000009</v>
      </c>
      <c r="M74" s="219">
        <v>177.90185</v>
      </c>
      <c r="N74" s="219">
        <v>429.5449000000001</v>
      </c>
      <c r="O74" s="219">
        <v>2491.623</v>
      </c>
      <c r="P74" s="219">
        <v>200.7799</v>
      </c>
      <c r="Q74" s="219">
        <v>2999.0104499999998</v>
      </c>
      <c r="R74" s="219">
        <v>135.08159999999998</v>
      </c>
      <c r="S74" s="219">
        <v>2.0250000000000001E-2</v>
      </c>
      <c r="T74" s="219">
        <v>0</v>
      </c>
      <c r="U74" s="219">
        <v>0</v>
      </c>
      <c r="V74" s="219">
        <v>1.4438</v>
      </c>
      <c r="W74" s="219">
        <v>130.17130000000003</v>
      </c>
      <c r="X74" s="219">
        <v>3634.6298499999998</v>
      </c>
      <c r="Y74" s="219">
        <v>78.588499999999996</v>
      </c>
      <c r="Z74" s="219">
        <v>7.8750000000000001E-2</v>
      </c>
      <c r="AA74" s="219">
        <v>4.7650000000000005E-2</v>
      </c>
      <c r="AB74" s="219">
        <v>148.20999999999998</v>
      </c>
      <c r="AC74" s="219">
        <v>111.0475</v>
      </c>
      <c r="AD74" s="219">
        <v>0</v>
      </c>
      <c r="AE74" s="219">
        <v>0</v>
      </c>
      <c r="AF74" s="219">
        <v>38.708999999999996</v>
      </c>
      <c r="AG74" s="220">
        <v>0</v>
      </c>
      <c r="AH74" s="221">
        <f t="shared" si="1"/>
        <v>20562.268000000007</v>
      </c>
      <c r="AI74" s="222"/>
      <c r="AJ74" s="222"/>
      <c r="AK74" s="222"/>
      <c r="AL74" s="223"/>
      <c r="AM74" s="224"/>
      <c r="BA74"/>
      <c r="BC74" s="167"/>
    </row>
    <row r="75" spans="1:55" ht="14.4" collapsed="1" thickTop="1">
      <c r="A75" s="225" t="s">
        <v>163</v>
      </c>
      <c r="B75" s="226"/>
      <c r="C75" s="226"/>
      <c r="D75" s="227"/>
      <c r="E75" s="228">
        <f>$Q$5</f>
        <v>2023</v>
      </c>
      <c r="F75" s="116">
        <f t="shared" ref="F75:AG76" si="10">F11+F13+F15+F29+F47+F49+F55+F63+F65</f>
        <v>9866.2545000000027</v>
      </c>
      <c r="G75" s="117">
        <f t="shared" si="10"/>
        <v>32.066499999999998</v>
      </c>
      <c r="H75" s="117">
        <f t="shared" si="10"/>
        <v>44.582850000000001</v>
      </c>
      <c r="I75" s="117">
        <f t="shared" si="10"/>
        <v>3401.2759999999998</v>
      </c>
      <c r="J75" s="117">
        <f t="shared" si="10"/>
        <v>45608.007659999996</v>
      </c>
      <c r="K75" s="117">
        <f t="shared" si="10"/>
        <v>1.4850000000000002E-2</v>
      </c>
      <c r="L75" s="117">
        <f t="shared" si="10"/>
        <v>38825.907940000005</v>
      </c>
      <c r="M75" s="117">
        <f t="shared" si="10"/>
        <v>2583.8315499999999</v>
      </c>
      <c r="N75" s="117">
        <f t="shared" si="10"/>
        <v>20263.340400000008</v>
      </c>
      <c r="O75" s="117">
        <f t="shared" si="10"/>
        <v>56732.475049999994</v>
      </c>
      <c r="P75" s="117">
        <f t="shared" si="10"/>
        <v>228.79200000000003</v>
      </c>
      <c r="Q75" s="117">
        <f t="shared" si="10"/>
        <v>58175.174690000007</v>
      </c>
      <c r="R75" s="117">
        <f t="shared" si="10"/>
        <v>324.72115000000002</v>
      </c>
      <c r="S75" s="117">
        <f t="shared" si="10"/>
        <v>0.11009999999999999</v>
      </c>
      <c r="T75" s="117">
        <f t="shared" si="10"/>
        <v>221.55074999999999</v>
      </c>
      <c r="U75" s="117">
        <f t="shared" si="10"/>
        <v>5.9254500000000005</v>
      </c>
      <c r="V75" s="117">
        <f t="shared" si="10"/>
        <v>33.160170000000001</v>
      </c>
      <c r="W75" s="117">
        <f t="shared" si="10"/>
        <v>601.42930000000001</v>
      </c>
      <c r="X75" s="117">
        <f t="shared" si="10"/>
        <v>113028.35127000001</v>
      </c>
      <c r="Y75" s="117">
        <f t="shared" si="10"/>
        <v>67.727550000000008</v>
      </c>
      <c r="Z75" s="117">
        <f t="shared" si="10"/>
        <v>755.28560000000004</v>
      </c>
      <c r="AA75" s="117">
        <f t="shared" si="10"/>
        <v>6119.1739000000007</v>
      </c>
      <c r="AB75" s="117">
        <f t="shared" si="10"/>
        <v>318.83049000000005</v>
      </c>
      <c r="AC75" s="117">
        <f t="shared" si="10"/>
        <v>98.774879999999996</v>
      </c>
      <c r="AD75" s="117">
        <f t="shared" si="10"/>
        <v>0</v>
      </c>
      <c r="AE75" s="117">
        <f t="shared" si="10"/>
        <v>15.15555</v>
      </c>
      <c r="AF75" s="117">
        <f t="shared" si="10"/>
        <v>2576.2543000000001</v>
      </c>
      <c r="AG75" s="118">
        <f t="shared" si="10"/>
        <v>0</v>
      </c>
      <c r="AH75" s="91">
        <f t="shared" si="1"/>
        <v>359928.17444999999</v>
      </c>
      <c r="AI75" s="92"/>
      <c r="AJ75" s="92"/>
      <c r="AK75" s="92"/>
      <c r="AL75" s="93"/>
      <c r="AM75" s="94">
        <f t="shared" si="2"/>
        <v>-8.3493619054525126E-2</v>
      </c>
      <c r="BA75"/>
      <c r="BC75" s="167"/>
    </row>
    <row r="76" spans="1:55" ht="14.4" thickBot="1">
      <c r="A76" s="229"/>
      <c r="B76" s="230"/>
      <c r="C76" s="230"/>
      <c r="D76" s="76"/>
      <c r="E76" s="231">
        <f>E75-1</f>
        <v>2022</v>
      </c>
      <c r="F76" s="232">
        <f t="shared" si="10"/>
        <v>12102.57675</v>
      </c>
      <c r="G76" s="197">
        <f t="shared" si="10"/>
        <v>63.643100000000004</v>
      </c>
      <c r="H76" s="197">
        <f t="shared" si="10"/>
        <v>23.450049999999997</v>
      </c>
      <c r="I76" s="197">
        <f t="shared" si="10"/>
        <v>3756.1618500000009</v>
      </c>
      <c r="J76" s="197">
        <f t="shared" si="10"/>
        <v>44364.575189999996</v>
      </c>
      <c r="K76" s="197">
        <f t="shared" si="10"/>
        <v>16.567499999999999</v>
      </c>
      <c r="L76" s="197">
        <f t="shared" si="10"/>
        <v>40016.982890000007</v>
      </c>
      <c r="M76" s="197">
        <f t="shared" si="10"/>
        <v>2950.6007</v>
      </c>
      <c r="N76" s="197">
        <f t="shared" si="10"/>
        <v>21014.30745</v>
      </c>
      <c r="O76" s="197">
        <f t="shared" si="10"/>
        <v>65981.749620000002</v>
      </c>
      <c r="P76" s="197">
        <f t="shared" si="10"/>
        <v>213.59354999999999</v>
      </c>
      <c r="Q76" s="197">
        <f t="shared" si="10"/>
        <v>55873.339450000007</v>
      </c>
      <c r="R76" s="197">
        <f t="shared" si="10"/>
        <v>202.07844999999998</v>
      </c>
      <c r="S76" s="197">
        <f t="shared" si="10"/>
        <v>0.14410000000000001</v>
      </c>
      <c r="T76" s="197">
        <f t="shared" si="10"/>
        <v>249.38370000000003</v>
      </c>
      <c r="U76" s="197">
        <f t="shared" si="10"/>
        <v>30.9361</v>
      </c>
      <c r="V76" s="197">
        <f t="shared" si="10"/>
        <v>2.3361499999999999</v>
      </c>
      <c r="W76" s="197">
        <f t="shared" si="10"/>
        <v>658.68864999999994</v>
      </c>
      <c r="X76" s="197">
        <f t="shared" si="10"/>
        <v>135587.12159</v>
      </c>
      <c r="Y76" s="197">
        <f t="shared" si="10"/>
        <v>138.34132</v>
      </c>
      <c r="Z76" s="197">
        <f t="shared" si="10"/>
        <v>909.38845000000003</v>
      </c>
      <c r="AA76" s="197">
        <f t="shared" si="10"/>
        <v>5350.2507999999998</v>
      </c>
      <c r="AB76" s="197">
        <f t="shared" si="10"/>
        <v>325.8107</v>
      </c>
      <c r="AC76" s="197">
        <f t="shared" si="10"/>
        <v>133.4162</v>
      </c>
      <c r="AD76" s="197">
        <f t="shared" si="10"/>
        <v>5.4000000000000003E-3</v>
      </c>
      <c r="AE76" s="197">
        <f t="shared" si="10"/>
        <v>61.457450000000009</v>
      </c>
      <c r="AF76" s="197">
        <f t="shared" si="10"/>
        <v>2690.6799000000005</v>
      </c>
      <c r="AG76" s="198">
        <f t="shared" si="10"/>
        <v>0</v>
      </c>
      <c r="AH76" s="233">
        <f t="shared" ref="AH76:AH82" si="11">SUM(F76:AG76)</f>
        <v>392717.58705999993</v>
      </c>
      <c r="AI76" s="234"/>
      <c r="AJ76" s="234"/>
      <c r="AK76" s="234"/>
      <c r="AL76" s="235"/>
      <c r="AM76" s="236"/>
      <c r="BA76"/>
      <c r="BC76" s="167"/>
    </row>
    <row r="77" spans="1:55" ht="5.25" customHeight="1" thickTop="1">
      <c r="A77" s="237"/>
      <c r="B77" s="8"/>
      <c r="C77" s="8"/>
      <c r="D77" s="7"/>
      <c r="E77" s="8"/>
      <c r="F77" s="238"/>
      <c r="G77" s="238"/>
      <c r="H77" s="238"/>
      <c r="I77" s="238"/>
      <c r="J77" s="238"/>
      <c r="K77" s="238"/>
      <c r="L77" s="238"/>
      <c r="M77" s="238"/>
      <c r="N77" s="238"/>
      <c r="O77" s="238"/>
      <c r="P77" s="238"/>
      <c r="Q77" s="238"/>
      <c r="R77" s="238"/>
      <c r="S77" s="238"/>
      <c r="T77" s="238"/>
      <c r="U77" s="238"/>
      <c r="V77" s="238"/>
      <c r="W77" s="238"/>
      <c r="X77" s="238"/>
      <c r="Y77" s="238"/>
      <c r="Z77" s="238"/>
      <c r="AA77" s="238"/>
      <c r="AB77" s="238"/>
      <c r="AC77" s="238"/>
      <c r="AD77" s="238"/>
      <c r="AE77" s="238"/>
      <c r="AF77" s="238"/>
      <c r="AG77" s="238"/>
      <c r="AH77" s="238"/>
      <c r="AI77" s="238"/>
      <c r="AJ77" s="238"/>
      <c r="AK77" s="238"/>
      <c r="AL77" s="238"/>
      <c r="AM77" s="239" t="str">
        <f t="shared" si="2"/>
        <v/>
      </c>
      <c r="BA77"/>
      <c r="BC77" s="167"/>
    </row>
    <row r="78" spans="1:55" ht="14.4" thickBot="1">
      <c r="A78" s="240" t="s">
        <v>164</v>
      </c>
      <c r="B78" s="8"/>
      <c r="C78" s="8"/>
      <c r="D78" s="7"/>
      <c r="E78" s="8"/>
      <c r="F78" s="238"/>
      <c r="G78" s="238"/>
      <c r="H78" s="238"/>
      <c r="I78" s="238"/>
      <c r="J78" s="238"/>
      <c r="K78" s="238"/>
      <c r="L78" s="238"/>
      <c r="M78" s="238"/>
      <c r="N78" s="238"/>
      <c r="O78" s="238"/>
      <c r="P78" s="238"/>
      <c r="Q78" s="238"/>
      <c r="R78" s="238"/>
      <c r="S78" s="238"/>
      <c r="T78" s="238"/>
      <c r="U78" s="238"/>
      <c r="V78" s="238"/>
      <c r="W78" s="238"/>
      <c r="X78" s="238"/>
      <c r="Y78" s="238"/>
      <c r="Z78" s="238"/>
      <c r="AA78" s="238"/>
      <c r="AB78" s="238"/>
      <c r="AC78" s="238"/>
      <c r="AD78" s="238"/>
      <c r="AE78" s="238"/>
      <c r="AF78" s="238"/>
      <c r="AG78" s="238"/>
      <c r="AH78" s="238"/>
      <c r="AI78" s="238"/>
      <c r="AJ78" s="238"/>
      <c r="AK78" s="238"/>
      <c r="AL78" s="238"/>
      <c r="AM78" s="239"/>
      <c r="BA78"/>
      <c r="BC78" s="167"/>
    </row>
    <row r="79" spans="1:55" s="95" customFormat="1" ht="14.4" thickTop="1">
      <c r="A79" s="50"/>
      <c r="B79" s="226"/>
      <c r="C79" s="587" t="s">
        <v>165</v>
      </c>
      <c r="D79" s="588"/>
      <c r="E79" s="87">
        <f>$Q$5</f>
        <v>2023</v>
      </c>
      <c r="F79" s="88">
        <f t="shared" ref="F79:AG80" si="12">F11+F13</f>
        <v>0</v>
      </c>
      <c r="G79" s="89">
        <f t="shared" si="12"/>
        <v>0</v>
      </c>
      <c r="H79" s="89">
        <f t="shared" si="12"/>
        <v>0</v>
      </c>
      <c r="I79" s="89">
        <f t="shared" si="12"/>
        <v>0</v>
      </c>
      <c r="J79" s="89">
        <f t="shared" si="12"/>
        <v>20.923960000000001</v>
      </c>
      <c r="K79" s="89">
        <f t="shared" si="12"/>
        <v>0</v>
      </c>
      <c r="L79" s="89">
        <f t="shared" si="12"/>
        <v>3.8004400000000005</v>
      </c>
      <c r="M79" s="89">
        <f t="shared" si="12"/>
        <v>0</v>
      </c>
      <c r="N79" s="89">
        <f t="shared" si="12"/>
        <v>41.912100000000002</v>
      </c>
      <c r="O79" s="89">
        <f t="shared" si="12"/>
        <v>5.4899000000000004</v>
      </c>
      <c r="P79" s="89">
        <f t="shared" si="12"/>
        <v>0</v>
      </c>
      <c r="Q79" s="89">
        <f t="shared" si="12"/>
        <v>5.0691400000000009</v>
      </c>
      <c r="R79" s="89">
        <f t="shared" si="12"/>
        <v>0</v>
      </c>
      <c r="S79" s="89">
        <f t="shared" si="12"/>
        <v>0</v>
      </c>
      <c r="T79" s="89">
        <f t="shared" si="12"/>
        <v>0</v>
      </c>
      <c r="U79" s="89">
        <f t="shared" si="12"/>
        <v>0</v>
      </c>
      <c r="V79" s="89">
        <f t="shared" si="12"/>
        <v>20.264069999999997</v>
      </c>
      <c r="W79" s="89">
        <f t="shared" si="12"/>
        <v>0</v>
      </c>
      <c r="X79" s="89">
        <f t="shared" si="12"/>
        <v>15.957719999999998</v>
      </c>
      <c r="Y79" s="89">
        <f t="shared" si="12"/>
        <v>15.286900000000001</v>
      </c>
      <c r="Z79" s="89">
        <f t="shared" si="12"/>
        <v>0</v>
      </c>
      <c r="AA79" s="89">
        <f t="shared" si="12"/>
        <v>0</v>
      </c>
      <c r="AB79" s="89">
        <f t="shared" si="12"/>
        <v>20.114190000000001</v>
      </c>
      <c r="AC79" s="89">
        <f t="shared" si="12"/>
        <v>10.230930000000001</v>
      </c>
      <c r="AD79" s="89">
        <f t="shared" si="12"/>
        <v>0</v>
      </c>
      <c r="AE79" s="89">
        <f t="shared" si="12"/>
        <v>0</v>
      </c>
      <c r="AF79" s="89">
        <f t="shared" si="12"/>
        <v>0</v>
      </c>
      <c r="AG79" s="90">
        <f t="shared" si="12"/>
        <v>0</v>
      </c>
      <c r="AH79" s="589">
        <f t="shared" si="11"/>
        <v>159.04935000000003</v>
      </c>
      <c r="AI79" s="590"/>
      <c r="AJ79" s="92"/>
      <c r="AK79" s="92"/>
      <c r="AL79" s="93"/>
      <c r="AM79" s="94">
        <f>IF(ISERROR(AH79/AH80),"",IF(AH79/AH80&gt;2,"++",AH79/AH80-1))</f>
        <v>-0.8361600704008787</v>
      </c>
      <c r="BB79" s="99"/>
      <c r="BC79" s="99"/>
    </row>
    <row r="80" spans="1:55" s="95" customFormat="1" ht="14.4" thickBot="1">
      <c r="A80" s="591"/>
      <c r="B80" s="230"/>
      <c r="C80" s="592"/>
      <c r="D80" s="593"/>
      <c r="E80" s="594">
        <f>E79-1</f>
        <v>2022</v>
      </c>
      <c r="F80" s="232">
        <f t="shared" si="12"/>
        <v>0</v>
      </c>
      <c r="G80" s="197">
        <f t="shared" si="12"/>
        <v>32.680800000000005</v>
      </c>
      <c r="H80" s="197">
        <f t="shared" si="12"/>
        <v>0</v>
      </c>
      <c r="I80" s="197">
        <f t="shared" si="12"/>
        <v>0</v>
      </c>
      <c r="J80" s="197">
        <f t="shared" si="12"/>
        <v>5.6612399999999985</v>
      </c>
      <c r="K80" s="197">
        <f t="shared" si="12"/>
        <v>0</v>
      </c>
      <c r="L80" s="197">
        <f t="shared" si="12"/>
        <v>37.096139999999998</v>
      </c>
      <c r="M80" s="197">
        <f t="shared" si="12"/>
        <v>0.17920000000000003</v>
      </c>
      <c r="N80" s="197">
        <f t="shared" si="12"/>
        <v>466.84705000000002</v>
      </c>
      <c r="O80" s="197">
        <f t="shared" si="12"/>
        <v>326.71902</v>
      </c>
      <c r="P80" s="197">
        <f t="shared" si="12"/>
        <v>0</v>
      </c>
      <c r="Q80" s="197">
        <f t="shared" si="12"/>
        <v>4.4672000000000001</v>
      </c>
      <c r="R80" s="197">
        <f t="shared" si="12"/>
        <v>0</v>
      </c>
      <c r="S80" s="197">
        <f t="shared" si="12"/>
        <v>0</v>
      </c>
      <c r="T80" s="197">
        <f t="shared" si="12"/>
        <v>0</v>
      </c>
      <c r="U80" s="197">
        <f t="shared" si="12"/>
        <v>0</v>
      </c>
      <c r="V80" s="197">
        <f t="shared" si="12"/>
        <v>0</v>
      </c>
      <c r="W80" s="197">
        <f t="shared" si="12"/>
        <v>0</v>
      </c>
      <c r="X80" s="197">
        <f t="shared" si="12"/>
        <v>78.91574</v>
      </c>
      <c r="Y80" s="197">
        <f t="shared" si="12"/>
        <v>6.794220000000001</v>
      </c>
      <c r="Z80" s="197">
        <f t="shared" si="12"/>
        <v>0</v>
      </c>
      <c r="AA80" s="197">
        <f t="shared" si="12"/>
        <v>0</v>
      </c>
      <c r="AB80" s="197">
        <f t="shared" si="12"/>
        <v>11.399999999999999</v>
      </c>
      <c r="AC80" s="197">
        <f t="shared" si="12"/>
        <v>0</v>
      </c>
      <c r="AD80" s="197">
        <f t="shared" si="12"/>
        <v>0</v>
      </c>
      <c r="AE80" s="197">
        <f t="shared" si="12"/>
        <v>0</v>
      </c>
      <c r="AF80" s="197">
        <f t="shared" si="12"/>
        <v>0</v>
      </c>
      <c r="AG80" s="198">
        <f t="shared" si="12"/>
        <v>0</v>
      </c>
      <c r="AH80" s="595">
        <f t="shared" si="11"/>
        <v>970.76061000000004</v>
      </c>
      <c r="AI80" s="596"/>
      <c r="AJ80" s="244"/>
      <c r="AK80" s="244"/>
      <c r="AL80" s="245"/>
      <c r="AM80" s="246"/>
      <c r="BB80" s="99"/>
      <c r="BC80" s="99"/>
    </row>
    <row r="81" spans="1:55" s="95" customFormat="1" ht="14.4" thickTop="1">
      <c r="A81" s="62"/>
      <c r="B81" s="597"/>
      <c r="C81" s="598" t="s">
        <v>166</v>
      </c>
      <c r="D81" s="599"/>
      <c r="E81" s="115">
        <f>$Q$5</f>
        <v>2023</v>
      </c>
      <c r="F81" s="116">
        <f t="shared" ref="F81:AF82" si="13">F15+F29+F49+F67</f>
        <v>1861.2675000000002</v>
      </c>
      <c r="G81" s="117">
        <f t="shared" si="13"/>
        <v>5.1570999999999998</v>
      </c>
      <c r="H81" s="117">
        <f t="shared" si="13"/>
        <v>43.355899999999998</v>
      </c>
      <c r="I81" s="117">
        <f t="shared" si="13"/>
        <v>2362.0945500000003</v>
      </c>
      <c r="J81" s="117">
        <f t="shared" si="13"/>
        <v>43279.977049999994</v>
      </c>
      <c r="K81" s="117">
        <f t="shared" si="13"/>
        <v>1.4850000000000002E-2</v>
      </c>
      <c r="L81" s="117">
        <f t="shared" si="13"/>
        <v>33927.864600000001</v>
      </c>
      <c r="M81" s="117">
        <f t="shared" si="13"/>
        <v>2525.2447999999999</v>
      </c>
      <c r="N81" s="117">
        <f t="shared" si="13"/>
        <v>19874.194750000002</v>
      </c>
      <c r="O81" s="117">
        <f t="shared" si="13"/>
        <v>46869.518099999994</v>
      </c>
      <c r="P81" s="117">
        <f>P15+P29+P49+P67</f>
        <v>1.07325</v>
      </c>
      <c r="Q81" s="117">
        <f t="shared" si="13"/>
        <v>54761.621650000008</v>
      </c>
      <c r="R81" s="117">
        <f t="shared" si="13"/>
        <v>190.98335</v>
      </c>
      <c r="S81" s="117">
        <f t="shared" si="13"/>
        <v>8.0399999999999999E-2</v>
      </c>
      <c r="T81" s="117">
        <f t="shared" si="13"/>
        <v>4.5225000000000009</v>
      </c>
      <c r="U81" s="117">
        <f t="shared" si="13"/>
        <v>5.9254500000000005</v>
      </c>
      <c r="V81" s="117">
        <f t="shared" si="13"/>
        <v>2.7054999999999998</v>
      </c>
      <c r="W81" s="117">
        <f t="shared" si="13"/>
        <v>448.6379</v>
      </c>
      <c r="X81" s="117">
        <f t="shared" si="13"/>
        <v>108519.42380000002</v>
      </c>
      <c r="Y81" s="117">
        <f t="shared" si="13"/>
        <v>10.935599999999999</v>
      </c>
      <c r="Z81" s="117">
        <f t="shared" si="13"/>
        <v>160.66960000000003</v>
      </c>
      <c r="AA81" s="117">
        <f t="shared" si="13"/>
        <v>6107.7831500000002</v>
      </c>
      <c r="AB81" s="117">
        <f t="shared" si="13"/>
        <v>129.17279999999997</v>
      </c>
      <c r="AC81" s="117">
        <f t="shared" si="13"/>
        <v>74.111350000000002</v>
      </c>
      <c r="AD81" s="117">
        <f t="shared" si="13"/>
        <v>0</v>
      </c>
      <c r="AE81" s="117">
        <f t="shared" si="13"/>
        <v>15.118550000000001</v>
      </c>
      <c r="AF81" s="117">
        <f t="shared" si="13"/>
        <v>2507.8897499999998</v>
      </c>
      <c r="AG81" s="118">
        <f>AG15+AG29+AG49+AG67</f>
        <v>0</v>
      </c>
      <c r="AH81" s="600">
        <f t="shared" si="11"/>
        <v>323689.34380000009</v>
      </c>
      <c r="AI81" s="601"/>
      <c r="AJ81" s="120"/>
      <c r="AK81" s="120"/>
      <c r="AL81" s="121"/>
      <c r="AM81" s="122">
        <f>IF(ISERROR(AH81/AH82),"",IF(AH81/AH82&gt;2,"++",AH81/AH82-1))</f>
        <v>-1.2147806989267651E-2</v>
      </c>
      <c r="BB81" s="99"/>
      <c r="BC81" s="99"/>
    </row>
    <row r="82" spans="1:55" s="95" customFormat="1" ht="14.4" thickBot="1">
      <c r="A82" s="591"/>
      <c r="B82" s="230"/>
      <c r="C82" s="592"/>
      <c r="D82" s="593"/>
      <c r="E82" s="594">
        <f>E81-1</f>
        <v>2022</v>
      </c>
      <c r="F82" s="232">
        <f t="shared" si="13"/>
        <v>3282.8447500000002</v>
      </c>
      <c r="G82" s="197">
        <f t="shared" si="13"/>
        <v>9.8799999999999999E-2</v>
      </c>
      <c r="H82" s="197">
        <f t="shared" si="13"/>
        <v>19.582199999999997</v>
      </c>
      <c r="I82" s="197">
        <f t="shared" si="13"/>
        <v>2717.9903000000004</v>
      </c>
      <c r="J82" s="197">
        <f t="shared" si="13"/>
        <v>41633.711299999995</v>
      </c>
      <c r="K82" s="197">
        <f t="shared" si="13"/>
        <v>0</v>
      </c>
      <c r="L82" s="197">
        <f t="shared" si="13"/>
        <v>34357.7281</v>
      </c>
      <c r="M82" s="197">
        <f t="shared" si="13"/>
        <v>2738.3176500000004</v>
      </c>
      <c r="N82" s="197">
        <f t="shared" si="13"/>
        <v>19900.950499999999</v>
      </c>
      <c r="O82" s="197">
        <f t="shared" si="13"/>
        <v>55349.493600000002</v>
      </c>
      <c r="P82" s="197">
        <f>P16+P30+P50+P68</f>
        <v>4.3186499999999999</v>
      </c>
      <c r="Q82" s="197">
        <f t="shared" si="13"/>
        <v>51725.063800000011</v>
      </c>
      <c r="R82" s="197">
        <f t="shared" si="13"/>
        <v>66.996849999999995</v>
      </c>
      <c r="S82" s="197">
        <f t="shared" si="13"/>
        <v>0.10785</v>
      </c>
      <c r="T82" s="197">
        <f t="shared" si="13"/>
        <v>193.81570000000002</v>
      </c>
      <c r="U82" s="197">
        <f t="shared" si="13"/>
        <v>30.9361</v>
      </c>
      <c r="V82" s="197">
        <f t="shared" si="13"/>
        <v>0.89235000000000009</v>
      </c>
      <c r="W82" s="197">
        <f t="shared" si="13"/>
        <v>528.51234999999997</v>
      </c>
      <c r="X82" s="197">
        <f t="shared" si="13"/>
        <v>106600.993</v>
      </c>
      <c r="Y82" s="197">
        <f t="shared" si="13"/>
        <v>20.477599999999999</v>
      </c>
      <c r="Z82" s="197">
        <f t="shared" si="13"/>
        <v>324.54070000000002</v>
      </c>
      <c r="AA82" s="197">
        <f t="shared" si="13"/>
        <v>5336.85815</v>
      </c>
      <c r="AB82" s="197">
        <f t="shared" si="13"/>
        <v>143.02169999999998</v>
      </c>
      <c r="AC82" s="197">
        <f t="shared" si="13"/>
        <v>22.366700000000002</v>
      </c>
      <c r="AD82" s="197">
        <f t="shared" si="13"/>
        <v>5.4000000000000003E-3</v>
      </c>
      <c r="AE82" s="197">
        <f t="shared" si="13"/>
        <v>61.436450000000008</v>
      </c>
      <c r="AF82" s="197">
        <f t="shared" si="13"/>
        <v>2608.7529000000004</v>
      </c>
      <c r="AG82" s="198">
        <f>AG16+AG30+AG50+AG68</f>
        <v>0</v>
      </c>
      <c r="AH82" s="595">
        <f t="shared" si="11"/>
        <v>327669.81345000002</v>
      </c>
      <c r="AI82" s="596"/>
      <c r="AJ82" s="244"/>
      <c r="AK82" s="244"/>
      <c r="AL82" s="245"/>
      <c r="AM82" s="246"/>
      <c r="BB82" s="99"/>
      <c r="BC82" s="99"/>
    </row>
    <row r="83" spans="1:55" ht="13.8" thickTop="1">
      <c r="A83" s="240" t="s">
        <v>167</v>
      </c>
      <c r="B83" s="8"/>
      <c r="C83" s="8"/>
      <c r="D83" s="7"/>
      <c r="E83" s="8"/>
      <c r="F83" s="602"/>
      <c r="G83" s="602"/>
      <c r="H83" s="602"/>
      <c r="I83" s="602"/>
      <c r="J83" s="602"/>
      <c r="K83" s="602"/>
      <c r="L83" s="602"/>
      <c r="M83" s="602"/>
      <c r="N83" s="602"/>
      <c r="O83" s="602"/>
      <c r="P83" s="602"/>
      <c r="Q83" s="602"/>
      <c r="R83" s="602"/>
      <c r="S83" s="602"/>
      <c r="T83" s="602"/>
      <c r="U83" s="602"/>
      <c r="V83" s="602"/>
      <c r="W83" s="602"/>
      <c r="X83" s="602"/>
      <c r="Y83" s="602"/>
      <c r="Z83" s="602"/>
      <c r="AA83" s="602"/>
      <c r="AB83" s="602"/>
      <c r="AC83" s="602"/>
      <c r="AD83" s="602"/>
      <c r="AE83" s="602"/>
      <c r="AF83" s="602"/>
      <c r="AG83" s="602"/>
      <c r="AH83" s="602"/>
      <c r="AI83" s="602"/>
      <c r="AJ83" s="602"/>
      <c r="AK83" s="602"/>
      <c r="AL83" s="602"/>
      <c r="AM83" s="602"/>
      <c r="BA83"/>
      <c r="BC83" s="167"/>
    </row>
    <row r="84" spans="1:55">
      <c r="A84" s="237"/>
      <c r="B84" s="8"/>
      <c r="C84" s="8"/>
      <c r="D84" s="7"/>
      <c r="E84" s="8"/>
      <c r="F84" s="602"/>
      <c r="G84" s="602"/>
      <c r="H84" s="602"/>
      <c r="I84" s="602"/>
      <c r="J84" s="602"/>
      <c r="K84" s="602"/>
      <c r="L84" s="602"/>
      <c r="M84" s="602"/>
      <c r="N84" s="602"/>
      <c r="O84" s="602"/>
      <c r="P84" s="602"/>
      <c r="Q84" s="602"/>
      <c r="R84" s="602"/>
      <c r="S84" s="602"/>
      <c r="T84" s="602"/>
      <c r="U84" s="602"/>
      <c r="V84" s="602"/>
      <c r="W84" s="602"/>
      <c r="X84" s="602"/>
      <c r="Y84" s="602"/>
      <c r="Z84" s="602"/>
      <c r="AA84" s="602"/>
      <c r="AB84" s="602"/>
      <c r="AC84" s="602"/>
      <c r="AD84" s="602"/>
      <c r="AE84" s="602"/>
      <c r="AF84" s="602"/>
      <c r="AG84" s="602"/>
      <c r="AH84" s="602"/>
      <c r="AI84" s="602"/>
      <c r="AJ84" s="602"/>
      <c r="AK84" s="602"/>
      <c r="AL84" s="602"/>
      <c r="AM84" s="602"/>
      <c r="BA84"/>
      <c r="BC84" s="167"/>
    </row>
    <row r="85" spans="1:55"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  <c r="AA85" s="168"/>
      <c r="AB85" s="168"/>
      <c r="AC85" s="168"/>
      <c r="AD85" s="168"/>
      <c r="AE85" s="168"/>
      <c r="AF85" s="168"/>
      <c r="AG85" s="168"/>
      <c r="AH85" s="168"/>
      <c r="AI85" s="168"/>
      <c r="AJ85" s="168"/>
      <c r="AK85" s="168"/>
      <c r="AL85" s="168"/>
    </row>
    <row r="86" spans="1:55"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  <c r="AA86" s="168"/>
      <c r="AB86" s="168"/>
      <c r="AC86" s="168"/>
      <c r="AD86" s="168"/>
      <c r="AE86" s="168"/>
      <c r="AF86" s="168"/>
      <c r="AG86" s="168"/>
      <c r="AH86" s="168"/>
      <c r="AI86" s="168"/>
      <c r="AJ86" s="168"/>
      <c r="AK86" s="168"/>
      <c r="AL86" s="168"/>
    </row>
    <row r="87" spans="1:55"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68"/>
      <c r="AA87" s="168"/>
      <c r="AB87" s="168"/>
      <c r="AC87" s="168"/>
      <c r="AD87" s="168"/>
      <c r="AE87" s="168"/>
      <c r="AF87" s="168"/>
      <c r="AG87" s="168"/>
      <c r="AH87" s="168"/>
      <c r="AI87" s="168"/>
      <c r="AJ87" s="168"/>
      <c r="AK87" s="168"/>
      <c r="AL87" s="168"/>
    </row>
    <row r="88" spans="1:55"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  <c r="AA88" s="168"/>
      <c r="AB88" s="168"/>
      <c r="AC88" s="168"/>
      <c r="AD88" s="168"/>
      <c r="AE88" s="168"/>
      <c r="AF88" s="168"/>
      <c r="AG88" s="243"/>
      <c r="AH88" s="243"/>
      <c r="AI88" s="168"/>
      <c r="AJ88" s="168"/>
      <c r="AK88" s="168"/>
      <c r="AL88" s="168"/>
    </row>
    <row r="89" spans="1:55"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  <c r="AA89" s="168"/>
      <c r="AB89" s="168"/>
      <c r="AC89" s="168"/>
      <c r="AD89" s="168"/>
      <c r="AE89" s="168"/>
      <c r="AF89" s="168"/>
      <c r="AG89" s="168"/>
      <c r="AH89" s="168"/>
      <c r="AI89" s="168"/>
      <c r="AJ89" s="168"/>
      <c r="AK89" s="168"/>
      <c r="AL89" s="168"/>
    </row>
    <row r="90" spans="1:55"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  <c r="Z90" s="168"/>
      <c r="AA90" s="168"/>
      <c r="AB90" s="168"/>
      <c r="AC90" s="168"/>
      <c r="AD90" s="168"/>
      <c r="AE90" s="168"/>
      <c r="AF90" s="168"/>
      <c r="AG90" s="168"/>
      <c r="AH90" s="168"/>
      <c r="AI90" s="168"/>
      <c r="AJ90" s="168"/>
      <c r="AK90" s="168"/>
      <c r="AL90" s="168"/>
    </row>
    <row r="91" spans="1:55"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8"/>
      <c r="Z91" s="168"/>
      <c r="AA91" s="168"/>
      <c r="AB91" s="168"/>
      <c r="AC91" s="168"/>
      <c r="AD91" s="168"/>
      <c r="AE91" s="168"/>
      <c r="AF91" s="168"/>
      <c r="AG91" s="168"/>
      <c r="AH91" s="168"/>
      <c r="AI91" s="168"/>
      <c r="AJ91" s="168"/>
      <c r="AK91" s="168"/>
      <c r="AL91" s="168"/>
    </row>
    <row r="92" spans="1:55"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  <c r="AA92" s="168"/>
      <c r="AB92" s="168"/>
      <c r="AC92" s="168"/>
      <c r="AD92" s="168"/>
      <c r="AE92" s="168"/>
      <c r="AF92" s="168"/>
      <c r="AG92" s="168"/>
      <c r="AH92" s="168"/>
      <c r="AI92" s="168"/>
      <c r="AJ92" s="168"/>
      <c r="AK92" s="168"/>
      <c r="AL92" s="168"/>
    </row>
    <row r="93" spans="1:55"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8"/>
      <c r="Z93" s="168"/>
      <c r="AA93" s="168"/>
      <c r="AB93" s="168"/>
      <c r="AC93" s="168"/>
      <c r="AD93" s="168"/>
      <c r="AE93" s="168"/>
      <c r="AF93" s="168"/>
      <c r="AG93" s="168"/>
      <c r="AH93" s="168"/>
      <c r="AI93" s="168"/>
      <c r="AJ93" s="168"/>
      <c r="AK93" s="168"/>
      <c r="AL93" s="168"/>
    </row>
    <row r="94" spans="1:55"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  <c r="Z94" s="168"/>
      <c r="AA94" s="168"/>
      <c r="AB94" s="168"/>
      <c r="AC94" s="168"/>
      <c r="AD94" s="168"/>
      <c r="AE94" s="168"/>
      <c r="AF94" s="168"/>
      <c r="AG94" s="168"/>
      <c r="AH94" s="168"/>
      <c r="AI94" s="168"/>
      <c r="AJ94" s="168"/>
      <c r="AK94" s="168"/>
      <c r="AL94" s="168"/>
    </row>
    <row r="95" spans="1:55"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  <c r="Y95" s="168"/>
      <c r="Z95" s="168"/>
      <c r="AA95" s="168"/>
      <c r="AB95" s="168"/>
      <c r="AC95" s="168"/>
      <c r="AD95" s="168"/>
      <c r="AE95" s="168"/>
      <c r="AF95" s="168"/>
      <c r="AG95" s="168"/>
      <c r="AH95" s="168"/>
      <c r="AI95" s="168"/>
      <c r="AJ95" s="168"/>
      <c r="AK95" s="168"/>
      <c r="AL95" s="168"/>
    </row>
    <row r="96" spans="1:55"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8"/>
      <c r="Z96" s="168"/>
      <c r="AA96" s="168"/>
      <c r="AB96" s="168"/>
      <c r="AC96" s="168"/>
      <c r="AD96" s="168"/>
      <c r="AE96" s="168"/>
      <c r="AF96" s="168"/>
      <c r="AG96" s="168"/>
      <c r="AH96" s="168"/>
      <c r="AI96" s="168"/>
      <c r="AJ96" s="168"/>
      <c r="AK96" s="168"/>
      <c r="AL96" s="168"/>
    </row>
    <row r="97" spans="6:38"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  <c r="V97" s="168"/>
      <c r="W97" s="168"/>
      <c r="X97" s="168"/>
      <c r="Y97" s="168"/>
      <c r="Z97" s="168"/>
      <c r="AA97" s="168"/>
      <c r="AB97" s="168"/>
      <c r="AC97" s="168"/>
      <c r="AD97" s="168"/>
      <c r="AE97" s="168"/>
      <c r="AF97" s="168"/>
      <c r="AG97" s="168"/>
      <c r="AH97" s="168"/>
      <c r="AI97" s="168"/>
      <c r="AJ97" s="168"/>
      <c r="AK97" s="168"/>
      <c r="AL97" s="168"/>
    </row>
    <row r="98" spans="6:38"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168"/>
      <c r="Y98" s="168"/>
      <c r="Z98" s="168"/>
      <c r="AA98" s="168"/>
      <c r="AB98" s="168"/>
      <c r="AC98" s="168"/>
      <c r="AD98" s="168"/>
      <c r="AE98" s="168"/>
      <c r="AF98" s="168"/>
      <c r="AG98" s="168"/>
      <c r="AH98" s="168"/>
      <c r="AI98" s="168"/>
      <c r="AJ98" s="168"/>
      <c r="AK98" s="168"/>
      <c r="AL98" s="168"/>
    </row>
    <row r="99" spans="6:38"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  <c r="Y99" s="168"/>
      <c r="Z99" s="168"/>
      <c r="AA99" s="168"/>
      <c r="AB99" s="168"/>
      <c r="AC99" s="168"/>
      <c r="AD99" s="168"/>
      <c r="AE99" s="168"/>
      <c r="AF99" s="168"/>
      <c r="AG99" s="168"/>
      <c r="AH99" s="168"/>
      <c r="AI99" s="168"/>
      <c r="AJ99" s="168"/>
      <c r="AK99" s="168"/>
      <c r="AL99" s="168"/>
    </row>
    <row r="100" spans="6:38"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  <c r="AA100" s="168"/>
      <c r="AB100" s="168"/>
      <c r="AC100" s="168"/>
      <c r="AD100" s="168"/>
      <c r="AE100" s="168"/>
      <c r="AF100" s="168"/>
      <c r="AG100" s="168"/>
      <c r="AH100" s="168"/>
      <c r="AI100" s="168"/>
      <c r="AJ100" s="168"/>
      <c r="AK100" s="168"/>
      <c r="AL100" s="168"/>
    </row>
    <row r="101" spans="6:38"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  <c r="X101" s="168"/>
      <c r="Y101" s="168"/>
      <c r="Z101" s="168"/>
      <c r="AA101" s="168"/>
      <c r="AB101" s="168"/>
      <c r="AC101" s="168"/>
      <c r="AD101" s="168"/>
      <c r="AE101" s="168"/>
      <c r="AF101" s="168"/>
      <c r="AG101" s="168"/>
      <c r="AH101" s="168"/>
      <c r="AI101" s="168"/>
      <c r="AJ101" s="168"/>
      <c r="AK101" s="168"/>
      <c r="AL101" s="168"/>
    </row>
    <row r="102" spans="6:38"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  <c r="X102" s="168"/>
      <c r="Y102" s="168"/>
      <c r="Z102" s="168"/>
      <c r="AA102" s="168"/>
      <c r="AB102" s="168"/>
      <c r="AC102" s="168"/>
      <c r="AD102" s="168"/>
      <c r="AE102" s="168"/>
      <c r="AF102" s="168"/>
      <c r="AG102" s="168"/>
      <c r="AH102" s="168"/>
      <c r="AI102" s="168"/>
      <c r="AJ102" s="168"/>
      <c r="AK102" s="168"/>
      <c r="AL102" s="168"/>
    </row>
    <row r="103" spans="6:38"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68"/>
      <c r="AD103" s="168"/>
      <c r="AE103" s="168"/>
      <c r="AF103" s="168"/>
      <c r="AG103" s="168"/>
      <c r="AH103" s="168"/>
      <c r="AI103" s="168"/>
      <c r="AJ103" s="168"/>
      <c r="AK103" s="168"/>
      <c r="AL103" s="168"/>
    </row>
    <row r="104" spans="6:38"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  <c r="Y104" s="168"/>
      <c r="Z104" s="168"/>
      <c r="AA104" s="168"/>
      <c r="AB104" s="168"/>
      <c r="AC104" s="168"/>
      <c r="AD104" s="168"/>
      <c r="AE104" s="168"/>
      <c r="AF104" s="168"/>
      <c r="AG104" s="168"/>
      <c r="AH104" s="168"/>
      <c r="AI104" s="168"/>
      <c r="AJ104" s="168"/>
      <c r="AK104" s="168"/>
      <c r="AL104" s="168"/>
    </row>
    <row r="105" spans="6:38"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  <c r="X105" s="168"/>
      <c r="Y105" s="168"/>
      <c r="Z105" s="168"/>
      <c r="AA105" s="168"/>
      <c r="AB105" s="168"/>
      <c r="AC105" s="168"/>
      <c r="AD105" s="168"/>
      <c r="AE105" s="168"/>
      <c r="AF105" s="168"/>
      <c r="AG105" s="168"/>
      <c r="AH105" s="168"/>
      <c r="AI105" s="168"/>
      <c r="AJ105" s="168"/>
      <c r="AK105" s="168"/>
      <c r="AL105" s="168"/>
    </row>
    <row r="106" spans="6:38"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  <c r="Y106" s="168"/>
      <c r="Z106" s="168"/>
      <c r="AA106" s="168"/>
      <c r="AB106" s="168"/>
      <c r="AC106" s="168"/>
      <c r="AD106" s="168"/>
      <c r="AE106" s="168"/>
      <c r="AF106" s="168"/>
      <c r="AG106" s="168"/>
      <c r="AH106" s="168"/>
      <c r="AI106" s="168"/>
      <c r="AJ106" s="168"/>
      <c r="AK106" s="168"/>
      <c r="AL106" s="168"/>
    </row>
    <row r="107" spans="6:38"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  <c r="X107" s="168"/>
      <c r="Y107" s="168"/>
      <c r="Z107" s="168"/>
      <c r="AA107" s="168"/>
      <c r="AB107" s="168"/>
      <c r="AC107" s="168"/>
      <c r="AD107" s="168"/>
      <c r="AE107" s="168"/>
      <c r="AF107" s="168"/>
      <c r="AG107" s="168"/>
      <c r="AH107" s="168"/>
      <c r="AI107" s="168"/>
      <c r="AJ107" s="168"/>
      <c r="AK107" s="168"/>
      <c r="AL107" s="168"/>
    </row>
    <row r="108" spans="6:38"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  <c r="Y108" s="168"/>
      <c r="Z108" s="168"/>
      <c r="AA108" s="168"/>
      <c r="AB108" s="168"/>
      <c r="AC108" s="168"/>
      <c r="AD108" s="168"/>
      <c r="AE108" s="168"/>
      <c r="AF108" s="168"/>
      <c r="AG108" s="168"/>
      <c r="AH108" s="168"/>
      <c r="AI108" s="168"/>
      <c r="AJ108" s="168"/>
      <c r="AK108" s="168"/>
      <c r="AL108" s="168"/>
    </row>
    <row r="109" spans="6:38"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  <c r="V109" s="168"/>
      <c r="W109" s="168"/>
      <c r="X109" s="168"/>
      <c r="Y109" s="168"/>
      <c r="Z109" s="168"/>
      <c r="AA109" s="168"/>
      <c r="AB109" s="168"/>
      <c r="AC109" s="168"/>
      <c r="AD109" s="168"/>
      <c r="AE109" s="168"/>
      <c r="AF109" s="168"/>
      <c r="AG109" s="168"/>
      <c r="AH109" s="168"/>
      <c r="AI109" s="168"/>
      <c r="AJ109" s="168"/>
      <c r="AK109" s="168"/>
      <c r="AL109" s="168"/>
    </row>
    <row r="110" spans="6:38"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X110" s="168"/>
      <c r="Y110" s="168"/>
      <c r="Z110" s="168"/>
      <c r="AA110" s="168"/>
      <c r="AB110" s="168"/>
      <c r="AC110" s="168"/>
      <c r="AD110" s="168"/>
      <c r="AE110" s="168"/>
      <c r="AF110" s="168"/>
      <c r="AG110" s="168"/>
      <c r="AH110" s="168"/>
      <c r="AI110" s="168"/>
      <c r="AJ110" s="168"/>
      <c r="AK110" s="168"/>
      <c r="AL110" s="168"/>
    </row>
    <row r="111" spans="6:38"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  <c r="V111" s="168"/>
      <c r="W111" s="168"/>
      <c r="X111" s="168"/>
      <c r="Y111" s="168"/>
      <c r="Z111" s="168"/>
      <c r="AA111" s="168"/>
      <c r="AB111" s="168"/>
      <c r="AC111" s="168"/>
      <c r="AD111" s="168"/>
      <c r="AE111" s="168"/>
      <c r="AF111" s="168"/>
      <c r="AG111" s="168"/>
      <c r="AH111" s="168"/>
      <c r="AI111" s="168"/>
      <c r="AJ111" s="168"/>
      <c r="AK111" s="168"/>
      <c r="AL111" s="168"/>
    </row>
    <row r="112" spans="6:38"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  <c r="AA112" s="168"/>
      <c r="AB112" s="168"/>
      <c r="AC112" s="168"/>
      <c r="AD112" s="168"/>
      <c r="AE112" s="168"/>
      <c r="AF112" s="168"/>
      <c r="AG112" s="168"/>
      <c r="AH112" s="168"/>
      <c r="AI112" s="168"/>
      <c r="AJ112" s="168"/>
      <c r="AK112" s="168"/>
      <c r="AL112" s="168"/>
    </row>
    <row r="113" spans="6:38"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  <c r="Z113" s="168"/>
      <c r="AA113" s="168"/>
      <c r="AB113" s="168"/>
      <c r="AC113" s="168"/>
      <c r="AD113" s="168"/>
      <c r="AE113" s="168"/>
      <c r="AF113" s="168"/>
      <c r="AG113" s="168"/>
      <c r="AH113" s="168"/>
      <c r="AI113" s="168"/>
      <c r="AJ113" s="168"/>
      <c r="AK113" s="168"/>
      <c r="AL113" s="168"/>
    </row>
    <row r="114" spans="6:38"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  <c r="X114" s="168"/>
      <c r="Y114" s="168"/>
      <c r="Z114" s="168"/>
      <c r="AA114" s="168"/>
      <c r="AB114" s="168"/>
      <c r="AC114" s="168"/>
      <c r="AD114" s="168"/>
      <c r="AE114" s="168"/>
      <c r="AF114" s="168"/>
      <c r="AG114" s="168"/>
      <c r="AH114" s="168"/>
      <c r="AI114" s="168"/>
      <c r="AJ114" s="168"/>
      <c r="AK114" s="168"/>
      <c r="AL114" s="168"/>
    </row>
    <row r="115" spans="6:38"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  <c r="Y115" s="168"/>
      <c r="Z115" s="168"/>
      <c r="AA115" s="168"/>
      <c r="AB115" s="168"/>
      <c r="AC115" s="168"/>
      <c r="AD115" s="168"/>
      <c r="AE115" s="168"/>
      <c r="AF115" s="168"/>
      <c r="AG115" s="168"/>
      <c r="AH115" s="168"/>
      <c r="AI115" s="168"/>
      <c r="AJ115" s="168"/>
      <c r="AK115" s="168"/>
      <c r="AL115" s="168"/>
    </row>
    <row r="116" spans="6:38"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  <c r="X116" s="168"/>
      <c r="Y116" s="168"/>
      <c r="Z116" s="168"/>
      <c r="AA116" s="168"/>
      <c r="AB116" s="168"/>
      <c r="AC116" s="168"/>
      <c r="AD116" s="168"/>
      <c r="AE116" s="168"/>
      <c r="AF116" s="168"/>
      <c r="AG116" s="168"/>
      <c r="AH116" s="168"/>
      <c r="AI116" s="168"/>
      <c r="AJ116" s="168"/>
      <c r="AK116" s="168"/>
      <c r="AL116" s="168"/>
    </row>
    <row r="117" spans="6:38"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  <c r="X117" s="168"/>
      <c r="Y117" s="168"/>
      <c r="Z117" s="168"/>
      <c r="AA117" s="168"/>
      <c r="AB117" s="168"/>
      <c r="AC117" s="168"/>
      <c r="AD117" s="168"/>
      <c r="AE117" s="168"/>
      <c r="AF117" s="168"/>
      <c r="AG117" s="168"/>
      <c r="AH117" s="168"/>
      <c r="AI117" s="168"/>
      <c r="AJ117" s="168"/>
      <c r="AK117" s="168"/>
      <c r="AL117" s="168"/>
    </row>
    <row r="118" spans="6:38"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  <c r="X118" s="168"/>
      <c r="Y118" s="168"/>
      <c r="Z118" s="168"/>
      <c r="AA118" s="168"/>
      <c r="AB118" s="168"/>
      <c r="AC118" s="168"/>
      <c r="AD118" s="168"/>
      <c r="AE118" s="168"/>
      <c r="AF118" s="168"/>
      <c r="AG118" s="168"/>
      <c r="AH118" s="168"/>
      <c r="AI118" s="168"/>
      <c r="AJ118" s="168"/>
      <c r="AK118" s="168"/>
      <c r="AL118" s="168"/>
    </row>
    <row r="119" spans="6:38"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68"/>
      <c r="R119" s="168"/>
      <c r="S119" s="168"/>
      <c r="T119" s="168"/>
      <c r="U119" s="168"/>
      <c r="V119" s="168"/>
      <c r="W119" s="168"/>
      <c r="X119" s="168"/>
      <c r="Y119" s="168"/>
      <c r="Z119" s="168"/>
      <c r="AA119" s="168"/>
      <c r="AB119" s="168"/>
      <c r="AC119" s="168"/>
      <c r="AD119" s="168"/>
      <c r="AE119" s="168"/>
      <c r="AF119" s="168"/>
      <c r="AG119" s="168"/>
      <c r="AH119" s="168"/>
      <c r="AI119" s="168"/>
      <c r="AJ119" s="168"/>
      <c r="AK119" s="168"/>
      <c r="AL119" s="168"/>
    </row>
    <row r="120" spans="6:38"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68"/>
      <c r="R120" s="168"/>
      <c r="S120" s="168"/>
      <c r="T120" s="168"/>
      <c r="U120" s="168"/>
      <c r="V120" s="168"/>
      <c r="W120" s="168"/>
      <c r="X120" s="168"/>
      <c r="Y120" s="168"/>
      <c r="Z120" s="168"/>
      <c r="AA120" s="168"/>
      <c r="AB120" s="168"/>
      <c r="AC120" s="168"/>
      <c r="AD120" s="168"/>
      <c r="AE120" s="168"/>
      <c r="AF120" s="168"/>
      <c r="AG120" s="168"/>
      <c r="AH120" s="168"/>
      <c r="AI120" s="168"/>
      <c r="AJ120" s="168"/>
      <c r="AK120" s="168"/>
      <c r="AL120" s="168"/>
    </row>
    <row r="121" spans="6:38"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  <c r="V121" s="168"/>
      <c r="W121" s="168"/>
      <c r="X121" s="168"/>
      <c r="Y121" s="168"/>
      <c r="Z121" s="168"/>
      <c r="AA121" s="168"/>
      <c r="AB121" s="168"/>
      <c r="AC121" s="168"/>
      <c r="AD121" s="168"/>
      <c r="AE121" s="168"/>
      <c r="AF121" s="168"/>
      <c r="AG121" s="168"/>
      <c r="AH121" s="168"/>
      <c r="AI121" s="168"/>
      <c r="AJ121" s="168"/>
      <c r="AK121" s="168"/>
      <c r="AL121" s="168"/>
    </row>
    <row r="122" spans="6:38"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  <c r="V122" s="168"/>
      <c r="W122" s="168"/>
      <c r="X122" s="168"/>
      <c r="Y122" s="168"/>
      <c r="Z122" s="168"/>
      <c r="AA122" s="168"/>
      <c r="AB122" s="168"/>
      <c r="AC122" s="168"/>
      <c r="AD122" s="168"/>
      <c r="AE122" s="168"/>
      <c r="AF122" s="168"/>
      <c r="AG122" s="168"/>
      <c r="AH122" s="168"/>
      <c r="AI122" s="168"/>
      <c r="AJ122" s="168"/>
      <c r="AK122" s="168"/>
      <c r="AL122" s="168"/>
    </row>
    <row r="123" spans="6:38"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  <c r="V123" s="168"/>
      <c r="W123" s="168"/>
      <c r="X123" s="168"/>
      <c r="Y123" s="168"/>
      <c r="Z123" s="168"/>
      <c r="AA123" s="168"/>
      <c r="AB123" s="168"/>
      <c r="AC123" s="168"/>
      <c r="AD123" s="168"/>
      <c r="AE123" s="168"/>
      <c r="AF123" s="168"/>
      <c r="AG123" s="168"/>
      <c r="AH123" s="168"/>
      <c r="AI123" s="168"/>
      <c r="AJ123" s="168"/>
      <c r="AK123" s="168"/>
      <c r="AL123" s="168"/>
    </row>
    <row r="124" spans="6:38"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  <c r="X124" s="168"/>
      <c r="Y124" s="168"/>
      <c r="Z124" s="168"/>
      <c r="AA124" s="168"/>
      <c r="AB124" s="168"/>
      <c r="AC124" s="168"/>
      <c r="AD124" s="168"/>
      <c r="AE124" s="168"/>
      <c r="AF124" s="168"/>
      <c r="AG124" s="168"/>
      <c r="AH124" s="168"/>
      <c r="AI124" s="168"/>
      <c r="AJ124" s="168"/>
      <c r="AK124" s="168"/>
      <c r="AL124" s="168"/>
    </row>
    <row r="125" spans="6:38"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  <c r="V125" s="168"/>
      <c r="W125" s="168"/>
      <c r="X125" s="168"/>
      <c r="Y125" s="168"/>
      <c r="Z125" s="168"/>
      <c r="AA125" s="168"/>
      <c r="AB125" s="168"/>
      <c r="AC125" s="168"/>
      <c r="AD125" s="168"/>
      <c r="AE125" s="168"/>
      <c r="AF125" s="168"/>
      <c r="AG125" s="168"/>
      <c r="AH125" s="168"/>
      <c r="AI125" s="168"/>
      <c r="AJ125" s="168"/>
      <c r="AK125" s="168"/>
      <c r="AL125" s="168"/>
    </row>
    <row r="126" spans="6:38"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68"/>
      <c r="R126" s="168"/>
      <c r="S126" s="168"/>
      <c r="T126" s="168"/>
      <c r="U126" s="168"/>
      <c r="V126" s="168"/>
      <c r="W126" s="168"/>
      <c r="X126" s="168"/>
      <c r="Y126" s="168"/>
      <c r="Z126" s="168"/>
      <c r="AA126" s="168"/>
      <c r="AB126" s="168"/>
      <c r="AC126" s="168"/>
      <c r="AD126" s="168"/>
      <c r="AE126" s="168"/>
      <c r="AF126" s="168"/>
      <c r="AG126" s="168"/>
      <c r="AH126" s="168"/>
      <c r="AI126" s="168"/>
      <c r="AJ126" s="168"/>
      <c r="AK126" s="168"/>
      <c r="AL126" s="168"/>
    </row>
    <row r="127" spans="6:38"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  <c r="V127" s="168"/>
      <c r="W127" s="168"/>
      <c r="X127" s="168"/>
      <c r="Y127" s="168"/>
      <c r="Z127" s="168"/>
      <c r="AA127" s="168"/>
      <c r="AB127" s="168"/>
      <c r="AC127" s="168"/>
      <c r="AD127" s="168"/>
      <c r="AE127" s="168"/>
      <c r="AF127" s="168"/>
      <c r="AG127" s="168"/>
      <c r="AH127" s="168"/>
      <c r="AI127" s="168"/>
      <c r="AJ127" s="168"/>
      <c r="AK127" s="168"/>
      <c r="AL127" s="168"/>
    </row>
    <row r="128" spans="6:38"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  <c r="V128" s="168"/>
      <c r="W128" s="168"/>
      <c r="X128" s="168"/>
      <c r="Y128" s="168"/>
      <c r="Z128" s="168"/>
      <c r="AA128" s="168"/>
      <c r="AB128" s="168"/>
      <c r="AC128" s="168"/>
      <c r="AD128" s="168"/>
      <c r="AE128" s="168"/>
      <c r="AF128" s="168"/>
      <c r="AG128" s="168"/>
      <c r="AH128" s="168"/>
      <c r="AI128" s="168"/>
      <c r="AJ128" s="168"/>
      <c r="AK128" s="168"/>
      <c r="AL128" s="168"/>
    </row>
    <row r="129" spans="6:38"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U129" s="168"/>
      <c r="V129" s="168"/>
      <c r="W129" s="168"/>
      <c r="X129" s="168"/>
      <c r="Y129" s="168"/>
      <c r="Z129" s="168"/>
      <c r="AA129" s="168"/>
      <c r="AB129" s="168"/>
      <c r="AC129" s="168"/>
      <c r="AD129" s="168"/>
      <c r="AE129" s="168"/>
      <c r="AF129" s="168"/>
      <c r="AG129" s="168"/>
      <c r="AH129" s="168"/>
      <c r="AI129" s="168"/>
      <c r="AJ129" s="168"/>
      <c r="AK129" s="168"/>
      <c r="AL129" s="168"/>
    </row>
    <row r="130" spans="6:38"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  <c r="V130" s="168"/>
      <c r="W130" s="168"/>
      <c r="X130" s="168"/>
      <c r="Y130" s="168"/>
      <c r="Z130" s="168"/>
      <c r="AA130" s="168"/>
      <c r="AB130" s="168"/>
      <c r="AC130" s="168"/>
      <c r="AD130" s="168"/>
      <c r="AE130" s="168"/>
      <c r="AF130" s="168"/>
      <c r="AG130" s="168"/>
      <c r="AH130" s="168"/>
      <c r="AI130" s="168"/>
      <c r="AJ130" s="168"/>
      <c r="AK130" s="168"/>
      <c r="AL130" s="168"/>
    </row>
    <row r="131" spans="6:38"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  <c r="V131" s="168"/>
      <c r="W131" s="168"/>
      <c r="X131" s="168"/>
      <c r="Y131" s="168"/>
      <c r="Z131" s="168"/>
      <c r="AA131" s="168"/>
      <c r="AB131" s="168"/>
      <c r="AC131" s="168"/>
      <c r="AD131" s="168"/>
      <c r="AE131" s="168"/>
      <c r="AF131" s="168"/>
      <c r="AG131" s="168"/>
      <c r="AH131" s="168"/>
      <c r="AI131" s="168"/>
      <c r="AJ131" s="168"/>
      <c r="AK131" s="168"/>
      <c r="AL131" s="168"/>
    </row>
    <row r="132" spans="6:38"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8"/>
      <c r="V132" s="168"/>
      <c r="W132" s="168"/>
      <c r="X132" s="168"/>
      <c r="Y132" s="168"/>
      <c r="Z132" s="168"/>
      <c r="AA132" s="168"/>
      <c r="AB132" s="168"/>
      <c r="AC132" s="168"/>
      <c r="AD132" s="168"/>
      <c r="AE132" s="168"/>
      <c r="AF132" s="168"/>
      <c r="AG132" s="168"/>
      <c r="AH132" s="168"/>
      <c r="AI132" s="168"/>
      <c r="AJ132" s="168"/>
      <c r="AK132" s="168"/>
      <c r="AL132" s="168"/>
    </row>
    <row r="133" spans="6:38"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  <c r="U133" s="168"/>
      <c r="V133" s="168"/>
      <c r="W133" s="168"/>
      <c r="X133" s="168"/>
      <c r="Y133" s="168"/>
      <c r="Z133" s="168"/>
      <c r="AA133" s="168"/>
      <c r="AB133" s="168"/>
      <c r="AC133" s="168"/>
      <c r="AD133" s="168"/>
      <c r="AE133" s="168"/>
      <c r="AF133" s="168"/>
      <c r="AG133" s="168"/>
      <c r="AH133" s="168"/>
      <c r="AI133" s="168"/>
      <c r="AJ133" s="168"/>
      <c r="AK133" s="168"/>
      <c r="AL133" s="168"/>
    </row>
    <row r="134" spans="6:38"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  <c r="V134" s="168"/>
      <c r="W134" s="168"/>
      <c r="X134" s="168"/>
      <c r="Y134" s="168"/>
      <c r="Z134" s="168"/>
      <c r="AA134" s="168"/>
      <c r="AB134" s="168"/>
      <c r="AC134" s="168"/>
      <c r="AD134" s="168"/>
      <c r="AE134" s="168"/>
      <c r="AF134" s="168"/>
      <c r="AG134" s="168"/>
      <c r="AH134" s="168"/>
      <c r="AI134" s="168"/>
      <c r="AJ134" s="168"/>
      <c r="AK134" s="168"/>
      <c r="AL134" s="168"/>
    </row>
    <row r="135" spans="6:38"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  <c r="V135" s="168"/>
      <c r="W135" s="168"/>
      <c r="X135" s="168"/>
      <c r="Y135" s="168"/>
      <c r="Z135" s="168"/>
      <c r="AA135" s="168"/>
      <c r="AB135" s="168"/>
      <c r="AC135" s="168"/>
      <c r="AD135" s="168"/>
      <c r="AE135" s="168"/>
      <c r="AF135" s="168"/>
      <c r="AG135" s="168"/>
      <c r="AH135" s="168"/>
      <c r="AI135" s="168"/>
      <c r="AJ135" s="168"/>
      <c r="AK135" s="168"/>
      <c r="AL135" s="168"/>
    </row>
    <row r="136" spans="6:38"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  <c r="V136" s="168"/>
      <c r="W136" s="168"/>
      <c r="X136" s="168"/>
      <c r="Y136" s="168"/>
      <c r="Z136" s="168"/>
      <c r="AA136" s="168"/>
      <c r="AB136" s="168"/>
      <c r="AC136" s="168"/>
      <c r="AD136" s="168"/>
      <c r="AE136" s="168"/>
      <c r="AF136" s="168"/>
      <c r="AG136" s="168"/>
      <c r="AH136" s="168"/>
      <c r="AI136" s="168"/>
      <c r="AJ136" s="168"/>
      <c r="AK136" s="168"/>
      <c r="AL136" s="168"/>
    </row>
    <row r="137" spans="6:38"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68"/>
      <c r="R137" s="168"/>
      <c r="S137" s="168"/>
      <c r="T137" s="168"/>
      <c r="U137" s="168"/>
      <c r="V137" s="168"/>
      <c r="W137" s="168"/>
      <c r="X137" s="168"/>
      <c r="Y137" s="168"/>
      <c r="Z137" s="168"/>
      <c r="AA137" s="168"/>
      <c r="AB137" s="168"/>
      <c r="AC137" s="168"/>
      <c r="AD137" s="168"/>
      <c r="AE137" s="168"/>
      <c r="AF137" s="168"/>
      <c r="AG137" s="168"/>
      <c r="AH137" s="168"/>
      <c r="AI137" s="168"/>
      <c r="AJ137" s="168"/>
      <c r="AK137" s="168"/>
      <c r="AL137" s="168"/>
    </row>
    <row r="138" spans="6:38"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8"/>
      <c r="V138" s="168"/>
      <c r="W138" s="168"/>
      <c r="X138" s="168"/>
      <c r="Y138" s="168"/>
      <c r="Z138" s="168"/>
      <c r="AA138" s="168"/>
      <c r="AB138" s="168"/>
      <c r="AC138" s="168"/>
      <c r="AD138" s="168"/>
      <c r="AE138" s="168"/>
      <c r="AF138" s="168"/>
      <c r="AG138" s="168"/>
      <c r="AH138" s="168"/>
      <c r="AI138" s="168"/>
      <c r="AJ138" s="168"/>
      <c r="AK138" s="168"/>
      <c r="AL138" s="168"/>
    </row>
    <row r="139" spans="6:38"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U139" s="168"/>
      <c r="V139" s="168"/>
      <c r="W139" s="168"/>
      <c r="X139" s="168"/>
      <c r="Y139" s="168"/>
      <c r="Z139" s="168"/>
      <c r="AA139" s="168"/>
      <c r="AB139" s="168"/>
      <c r="AC139" s="168"/>
      <c r="AD139" s="168"/>
      <c r="AE139" s="168"/>
      <c r="AF139" s="168"/>
      <c r="AG139" s="168"/>
      <c r="AH139" s="168"/>
      <c r="AI139" s="168"/>
      <c r="AJ139" s="168"/>
      <c r="AK139" s="168"/>
      <c r="AL139" s="168"/>
    </row>
    <row r="140" spans="6:38"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  <c r="V140" s="168"/>
      <c r="W140" s="168"/>
      <c r="X140" s="168"/>
      <c r="Y140" s="168"/>
      <c r="Z140" s="168"/>
      <c r="AA140" s="168"/>
      <c r="AB140" s="168"/>
      <c r="AC140" s="168"/>
      <c r="AD140" s="168"/>
      <c r="AE140" s="168"/>
      <c r="AF140" s="168"/>
      <c r="AG140" s="168"/>
      <c r="AH140" s="168"/>
      <c r="AI140" s="168"/>
      <c r="AJ140" s="168"/>
      <c r="AK140" s="168"/>
      <c r="AL140" s="168"/>
    </row>
    <row r="141" spans="6:38"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  <c r="P141" s="168"/>
      <c r="Q141" s="168"/>
      <c r="R141" s="168"/>
      <c r="S141" s="168"/>
      <c r="T141" s="168"/>
      <c r="U141" s="168"/>
      <c r="V141" s="168"/>
      <c r="W141" s="168"/>
      <c r="X141" s="168"/>
      <c r="Y141" s="168"/>
      <c r="Z141" s="168"/>
      <c r="AA141" s="168"/>
      <c r="AB141" s="168"/>
      <c r="AC141" s="168"/>
      <c r="AD141" s="168"/>
      <c r="AE141" s="168"/>
      <c r="AF141" s="168"/>
      <c r="AG141" s="168"/>
      <c r="AH141" s="168"/>
      <c r="AI141" s="168"/>
      <c r="AJ141" s="168"/>
      <c r="AK141" s="168"/>
      <c r="AL141" s="168"/>
    </row>
    <row r="142" spans="6:38"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  <c r="P142" s="168"/>
      <c r="Q142" s="168"/>
      <c r="R142" s="168"/>
      <c r="S142" s="168"/>
      <c r="T142" s="168"/>
      <c r="U142" s="168"/>
      <c r="V142" s="168"/>
      <c r="W142" s="168"/>
      <c r="X142" s="168"/>
      <c r="Y142" s="168"/>
      <c r="Z142" s="168"/>
      <c r="AA142" s="168"/>
      <c r="AB142" s="168"/>
      <c r="AC142" s="168"/>
      <c r="AD142" s="168"/>
      <c r="AE142" s="168"/>
      <c r="AF142" s="168"/>
      <c r="AG142" s="168"/>
      <c r="AH142" s="168"/>
      <c r="AI142" s="168"/>
      <c r="AJ142" s="168"/>
      <c r="AK142" s="168"/>
      <c r="AL142" s="168"/>
    </row>
    <row r="143" spans="6:38"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68"/>
      <c r="R143" s="168"/>
      <c r="S143" s="168"/>
      <c r="T143" s="168"/>
      <c r="U143" s="168"/>
      <c r="V143" s="168"/>
      <c r="W143" s="168"/>
      <c r="X143" s="168"/>
      <c r="Y143" s="168"/>
      <c r="Z143" s="168"/>
      <c r="AA143" s="168"/>
      <c r="AB143" s="168"/>
      <c r="AC143" s="168"/>
      <c r="AD143" s="168"/>
      <c r="AE143" s="168"/>
      <c r="AF143" s="168"/>
      <c r="AG143" s="168"/>
      <c r="AH143" s="168"/>
      <c r="AI143" s="168"/>
      <c r="AJ143" s="168"/>
      <c r="AK143" s="168"/>
      <c r="AL143" s="168"/>
    </row>
  </sheetData>
  <mergeCells count="17">
    <mergeCell ref="B49:C50"/>
    <mergeCell ref="B55:C56"/>
    <mergeCell ref="B63:C64"/>
    <mergeCell ref="B65:C66"/>
    <mergeCell ref="A13:A14"/>
    <mergeCell ref="B13:C14"/>
    <mergeCell ref="A15:A16"/>
    <mergeCell ref="B15:C16"/>
    <mergeCell ref="B29:C30"/>
    <mergeCell ref="B47:C48"/>
    <mergeCell ref="K4:M4"/>
    <mergeCell ref="K5:M5"/>
    <mergeCell ref="K6:M6"/>
    <mergeCell ref="AH8:AL8"/>
    <mergeCell ref="AM8:AM10"/>
    <mergeCell ref="A11:A12"/>
    <mergeCell ref="B11:C12"/>
  </mergeCells>
  <conditionalFormatting sqref="F10:O10 Q10:AG10">
    <cfRule type="expression" dxfId="11" priority="2" stopIfTrue="1">
      <formula>ISNA(F10)</formula>
    </cfRule>
  </conditionalFormatting>
  <conditionalFormatting sqref="P10">
    <cfRule type="expression" dxfId="10" priority="1" stopIfTrue="1">
      <formula>ISNA(P10)</formula>
    </cfRule>
  </conditionalFormatting>
  <dataValidations count="2">
    <dataValidation type="list" allowBlank="1" showInputMessage="1" showErrorMessage="1" sqref="K5" xr:uid="{2B163339-C868-4935-8D0C-EEE2986BF607}">
      <formula1>$BB$17:$BB$18</formula1>
    </dataValidation>
    <dataValidation type="list" allowBlank="1" showInputMessage="1" showErrorMessage="1" sqref="K6" xr:uid="{6F292878-3DE1-4418-B9A0-82778E791243}">
      <formula1>$BB$20:$BB$21</formula1>
    </dataValidation>
  </dataValidations>
  <pageMargins left="0.32" right="0.28000000000000003" top="0.38" bottom="0.41" header="0.28000000000000003" footer="0.25"/>
  <pageSetup paperSize="9" scale="52" fitToHeight="2" orientation="landscape" r:id="rId1"/>
  <headerFooter alignWithMargins="0">
    <oddHeader>&amp;L&amp;8AGRI-C4-mw/df&amp;R&amp;8&amp;D</oddHeader>
    <oddFooter>&amp;L&amp;"Arial,Italique"&amp;8&amp;Z&amp;F&amp;R&amp;8&amp;P/&amp;N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CBC3A-F5BF-4858-81B7-63035031776E}">
  <sheetPr codeName="Sheet8">
    <tabColor rgb="FFFF0000"/>
    <pageSetUpPr fitToPage="1"/>
  </sheetPr>
  <dimension ref="A1:BH143"/>
  <sheetViews>
    <sheetView showGridLines="0" showZeros="0" workbookViewId="0">
      <pane xSplit="5" ySplit="10" topLeftCell="O55" activePane="bottomRight" state="frozen"/>
      <selection activeCell="M87" sqref="M87"/>
      <selection pane="topRight" activeCell="M87" sqref="M87"/>
      <selection pane="bottomLeft" activeCell="M87" sqref="M87"/>
      <selection pane="bottomRight" activeCell="M87" sqref="M87"/>
    </sheetView>
  </sheetViews>
  <sheetFormatPr defaultRowHeight="13.2" outlineLevelRow="1" outlineLevelCol="1"/>
  <cols>
    <col min="1" max="1" width="5.88671875" style="242" customWidth="1"/>
    <col min="2" max="2" width="5" customWidth="1"/>
    <col min="3" max="3" width="20.44140625" customWidth="1"/>
    <col min="4" max="4" width="11.33203125" style="241" hidden="1" customWidth="1" outlineLevel="1"/>
    <col min="5" max="5" width="6.44140625" customWidth="1" collapsed="1"/>
    <col min="6" max="10" width="6.5546875" customWidth="1"/>
    <col min="11" max="11" width="7.44140625" customWidth="1"/>
    <col min="12" max="13" width="7.5546875" customWidth="1"/>
    <col min="14" max="32" width="6.5546875" customWidth="1"/>
    <col min="33" max="33" width="8.109375" hidden="1" customWidth="1" outlineLevel="1"/>
    <col min="34" max="34" width="9.5546875" customWidth="1" collapsed="1"/>
    <col min="35" max="36" width="8.109375" hidden="1" customWidth="1" outlineLevel="1"/>
    <col min="37" max="37" width="7.5546875" hidden="1" customWidth="1" outlineLevel="1"/>
    <col min="38" max="38" width="8.109375" hidden="1" customWidth="1" outlineLevel="1"/>
    <col min="39" max="39" width="7.88671875" customWidth="1" collapsed="1"/>
    <col min="40" max="52" width="1" customWidth="1"/>
    <col min="53" max="53" width="24.88671875" style="167" hidden="1" customWidth="1" outlineLevel="1"/>
    <col min="54" max="54" width="19.88671875" style="167" hidden="1" customWidth="1" outlineLevel="1"/>
    <col min="55" max="55" width="7.5546875" hidden="1" customWidth="1" outlineLevel="1"/>
    <col min="56" max="56" width="5.44140625" hidden="1" customWidth="1" outlineLevel="1"/>
    <col min="57" max="57" width="9.109375" hidden="1" customWidth="1" outlineLevel="1" collapsed="1"/>
    <col min="58" max="58" width="10.5546875" hidden="1" customWidth="1" outlineLevel="1"/>
    <col min="59" max="59" width="9.109375" hidden="1" customWidth="1" outlineLevel="1"/>
    <col min="60" max="60" width="9.109375" customWidth="1" collapsed="1"/>
  </cols>
  <sheetData>
    <row r="1" spans="1:59" ht="51" customHeight="1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4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4"/>
      <c r="BA1"/>
      <c r="BB1"/>
    </row>
    <row r="2" spans="1:59" ht="52.65" customHeight="1">
      <c r="A2" s="5" t="str">
        <f>IF(K5="Export","EU "&amp;K5&amp;" of Bovine Products to Third Countries","EU 28 "&amp;K5&amp;" of Bovine Products from Third Countries")</f>
        <v>EU 28 Import of Bovine Products from Third Countries</v>
      </c>
      <c r="B2" s="6"/>
      <c r="C2" s="6"/>
      <c r="D2" s="7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8"/>
      <c r="R2" s="6"/>
      <c r="S2" s="6"/>
      <c r="T2" s="9" t="str">
        <f>K5&amp;"s in TONNES by Member State"</f>
        <v>Imports in TONNES by Member State</v>
      </c>
      <c r="U2" s="6"/>
      <c r="V2" s="8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8"/>
      <c r="BA2"/>
      <c r="BB2"/>
    </row>
    <row r="3" spans="1:59" ht="7.5" customHeight="1" thickBot="1">
      <c r="A3" s="6"/>
      <c r="B3" s="6"/>
      <c r="C3" s="6"/>
      <c r="D3" s="7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8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8"/>
      <c r="BA3"/>
      <c r="BB3"/>
    </row>
    <row r="4" spans="1:59" s="25" customFormat="1" ht="18" customHeight="1" thickBot="1">
      <c r="A4" s="10"/>
      <c r="B4" s="11" t="s">
        <v>177</v>
      </c>
      <c r="C4" s="12"/>
      <c r="D4" s="13"/>
      <c r="E4" s="14"/>
      <c r="F4" s="14"/>
      <c r="G4" s="14"/>
      <c r="H4" s="15"/>
      <c r="I4" s="16"/>
      <c r="J4" s="17" t="s">
        <v>1</v>
      </c>
      <c r="K4" s="18" t="s">
        <v>2</v>
      </c>
      <c r="L4" s="19"/>
      <c r="M4" s="20"/>
      <c r="N4" s="12"/>
      <c r="O4" s="21"/>
      <c r="P4" s="22" t="s">
        <v>3</v>
      </c>
      <c r="Q4" s="23">
        <v>12</v>
      </c>
      <c r="R4" s="24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</row>
    <row r="5" spans="1:59" s="37" customFormat="1" ht="18" customHeight="1" thickBot="1">
      <c r="A5" s="26"/>
      <c r="B5" s="27"/>
      <c r="C5" s="27"/>
      <c r="D5" s="28">
        <f>DATE($Q$5,$Q$4,1)</f>
        <v>45261</v>
      </c>
      <c r="E5" s="27"/>
      <c r="F5" s="27"/>
      <c r="G5" s="27"/>
      <c r="H5" s="29"/>
      <c r="I5" s="30"/>
      <c r="J5" s="31" t="s">
        <v>4</v>
      </c>
      <c r="K5" s="32" t="s">
        <v>91</v>
      </c>
      <c r="L5" s="33"/>
      <c r="M5" s="34"/>
      <c r="N5" s="27"/>
      <c r="O5" s="35"/>
      <c r="P5" s="36" t="s">
        <v>6</v>
      </c>
      <c r="Q5" s="23">
        <v>2023</v>
      </c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</row>
    <row r="6" spans="1:59" s="37" customFormat="1" ht="18" customHeight="1" thickBot="1">
      <c r="A6" s="38"/>
      <c r="B6" s="38"/>
      <c r="C6" s="38"/>
      <c r="D6" s="38"/>
      <c r="E6" s="38"/>
      <c r="F6" s="38"/>
      <c r="G6" s="27"/>
      <c r="H6" s="39"/>
      <c r="I6" s="40"/>
      <c r="J6" s="41" t="s">
        <v>7</v>
      </c>
      <c r="K6" s="42" t="s">
        <v>99</v>
      </c>
      <c r="L6" s="43"/>
      <c r="M6" s="44"/>
      <c r="N6" s="45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</row>
    <row r="7" spans="1:59" s="37" customFormat="1" ht="8.25" customHeight="1" thickBot="1">
      <c r="A7" s="38"/>
      <c r="B7" s="38"/>
      <c r="C7" s="47"/>
      <c r="D7" s="48"/>
      <c r="E7" s="47"/>
      <c r="F7" s="47"/>
      <c r="G7" s="27"/>
      <c r="H7" s="27"/>
      <c r="I7" s="27"/>
      <c r="J7" s="27"/>
      <c r="K7" s="27"/>
      <c r="L7" s="27"/>
      <c r="M7" s="27"/>
      <c r="N7" s="27"/>
      <c r="O7" s="49"/>
      <c r="P7" s="49"/>
      <c r="Q7" s="49"/>
      <c r="R7" s="49"/>
      <c r="S7" s="49"/>
      <c r="T7" s="49"/>
      <c r="U7" s="49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</row>
    <row r="8" spans="1:59" s="61" customFormat="1" ht="15" customHeight="1" thickTop="1">
      <c r="A8" s="50"/>
      <c r="B8" s="51"/>
      <c r="C8" s="51"/>
      <c r="D8" s="52"/>
      <c r="E8" s="53"/>
      <c r="F8" s="54" t="s">
        <v>9</v>
      </c>
      <c r="G8" s="55" t="s">
        <v>10</v>
      </c>
      <c r="H8" s="55" t="s">
        <v>11</v>
      </c>
      <c r="I8" s="55" t="s">
        <v>12</v>
      </c>
      <c r="J8" s="55" t="s">
        <v>13</v>
      </c>
      <c r="K8" s="55" t="s">
        <v>14</v>
      </c>
      <c r="L8" s="55" t="s">
        <v>15</v>
      </c>
      <c r="M8" s="55" t="s">
        <v>16</v>
      </c>
      <c r="N8" s="55" t="s">
        <v>17</v>
      </c>
      <c r="O8" s="55" t="s">
        <v>18</v>
      </c>
      <c r="P8" s="55" t="s">
        <v>19</v>
      </c>
      <c r="Q8" s="55" t="s">
        <v>20</v>
      </c>
      <c r="R8" s="55" t="s">
        <v>21</v>
      </c>
      <c r="S8" s="55" t="s">
        <v>22</v>
      </c>
      <c r="T8" s="55" t="s">
        <v>23</v>
      </c>
      <c r="U8" s="55" t="s">
        <v>24</v>
      </c>
      <c r="V8" s="55" t="s">
        <v>25</v>
      </c>
      <c r="W8" s="55" t="s">
        <v>26</v>
      </c>
      <c r="X8" s="55" t="s">
        <v>27</v>
      </c>
      <c r="Y8" s="55" t="s">
        <v>28</v>
      </c>
      <c r="Z8" s="55" t="s">
        <v>29</v>
      </c>
      <c r="AA8" s="55" t="s">
        <v>30</v>
      </c>
      <c r="AB8" s="55" t="s">
        <v>31</v>
      </c>
      <c r="AC8" s="55" t="s">
        <v>32</v>
      </c>
      <c r="AD8" s="55" t="s">
        <v>33</v>
      </c>
      <c r="AE8" s="55" t="s">
        <v>34</v>
      </c>
      <c r="AF8" s="55" t="s">
        <v>35</v>
      </c>
      <c r="AG8" s="56" t="s">
        <v>36</v>
      </c>
      <c r="AH8" s="57" t="s">
        <v>37</v>
      </c>
      <c r="AI8" s="58"/>
      <c r="AJ8" s="58"/>
      <c r="AK8" s="58"/>
      <c r="AL8" s="59"/>
      <c r="AM8" s="60" t="str">
        <f>"EU % " &amp; RIGHT(E11,2) &amp; "/" &amp; RIGHT(E12,2)</f>
        <v>EU % 23/22</v>
      </c>
    </row>
    <row r="9" spans="1:59" s="61" customFormat="1" hidden="1" outlineLevel="1">
      <c r="A9" s="62"/>
      <c r="B9" s="63"/>
      <c r="C9" s="63"/>
      <c r="D9" s="64"/>
      <c r="E9" s="65"/>
      <c r="F9" s="66" t="s">
        <v>38</v>
      </c>
      <c r="G9" s="67" t="s">
        <v>39</v>
      </c>
      <c r="H9" s="67" t="s">
        <v>40</v>
      </c>
      <c r="I9" s="67" t="s">
        <v>41</v>
      </c>
      <c r="J9" s="67" t="s">
        <v>42</v>
      </c>
      <c r="K9" s="67" t="s">
        <v>43</v>
      </c>
      <c r="L9" s="67" t="s">
        <v>44</v>
      </c>
      <c r="M9" s="67" t="s">
        <v>45</v>
      </c>
      <c r="N9" s="67" t="s">
        <v>46</v>
      </c>
      <c r="O9" s="67" t="s">
        <v>47</v>
      </c>
      <c r="P9" s="68" t="s">
        <v>48</v>
      </c>
      <c r="Q9" s="67" t="s">
        <v>49</v>
      </c>
      <c r="R9" s="67" t="s">
        <v>50</v>
      </c>
      <c r="S9" s="67" t="s">
        <v>51</v>
      </c>
      <c r="T9" s="67" t="s">
        <v>52</v>
      </c>
      <c r="U9" s="67" t="s">
        <v>53</v>
      </c>
      <c r="V9" s="67" t="s">
        <v>54</v>
      </c>
      <c r="W9" s="67" t="s">
        <v>55</v>
      </c>
      <c r="X9" s="67" t="s">
        <v>56</v>
      </c>
      <c r="Y9" s="67" t="s">
        <v>57</v>
      </c>
      <c r="Z9" s="67" t="s">
        <v>58</v>
      </c>
      <c r="AA9" s="67" t="s">
        <v>59</v>
      </c>
      <c r="AB9" s="67" t="s">
        <v>60</v>
      </c>
      <c r="AC9" s="67" t="s">
        <v>61</v>
      </c>
      <c r="AD9" s="67" t="s">
        <v>62</v>
      </c>
      <c r="AE9" s="67" t="s">
        <v>63</v>
      </c>
      <c r="AF9" s="67" t="s">
        <v>64</v>
      </c>
      <c r="AG9" s="69" t="s">
        <v>65</v>
      </c>
      <c r="AH9" s="70"/>
      <c r="AI9" s="71"/>
      <c r="AJ9" s="71"/>
      <c r="AK9" s="71"/>
      <c r="AL9" s="72"/>
      <c r="AM9" s="73"/>
    </row>
    <row r="10" spans="1:59" ht="15.75" customHeight="1" collapsed="1" thickBot="1">
      <c r="A10" s="74"/>
      <c r="B10" s="75"/>
      <c r="C10" s="75"/>
      <c r="D10" s="76"/>
      <c r="E10" s="77"/>
      <c r="F10" s="78">
        <f>$Q$4</f>
        <v>12</v>
      </c>
      <c r="G10" s="79">
        <f t="shared" ref="G10:AF10" si="0">$Q$4</f>
        <v>12</v>
      </c>
      <c r="H10" s="79">
        <f t="shared" si="0"/>
        <v>12</v>
      </c>
      <c r="I10" s="79">
        <f t="shared" si="0"/>
        <v>12</v>
      </c>
      <c r="J10" s="79">
        <f t="shared" si="0"/>
        <v>12</v>
      </c>
      <c r="K10" s="79">
        <f t="shared" si="0"/>
        <v>12</v>
      </c>
      <c r="L10" s="79">
        <f t="shared" si="0"/>
        <v>12</v>
      </c>
      <c r="M10" s="79">
        <f t="shared" si="0"/>
        <v>12</v>
      </c>
      <c r="N10" s="79">
        <f t="shared" si="0"/>
        <v>12</v>
      </c>
      <c r="O10" s="79">
        <f t="shared" si="0"/>
        <v>12</v>
      </c>
      <c r="P10" s="79">
        <f t="shared" si="0"/>
        <v>12</v>
      </c>
      <c r="Q10" s="79">
        <f t="shared" si="0"/>
        <v>12</v>
      </c>
      <c r="R10" s="79">
        <f t="shared" si="0"/>
        <v>12</v>
      </c>
      <c r="S10" s="79">
        <f t="shared" si="0"/>
        <v>12</v>
      </c>
      <c r="T10" s="79">
        <f t="shared" si="0"/>
        <v>12</v>
      </c>
      <c r="U10" s="79">
        <f t="shared" si="0"/>
        <v>12</v>
      </c>
      <c r="V10" s="79">
        <f t="shared" si="0"/>
        <v>12</v>
      </c>
      <c r="W10" s="79">
        <f t="shared" si="0"/>
        <v>12</v>
      </c>
      <c r="X10" s="79">
        <f t="shared" si="0"/>
        <v>12</v>
      </c>
      <c r="Y10" s="79">
        <f t="shared" si="0"/>
        <v>12</v>
      </c>
      <c r="Z10" s="79">
        <f t="shared" si="0"/>
        <v>12</v>
      </c>
      <c r="AA10" s="79">
        <f t="shared" si="0"/>
        <v>12</v>
      </c>
      <c r="AB10" s="79">
        <f t="shared" si="0"/>
        <v>12</v>
      </c>
      <c r="AC10" s="79">
        <f t="shared" si="0"/>
        <v>12</v>
      </c>
      <c r="AD10" s="79">
        <f t="shared" si="0"/>
        <v>12</v>
      </c>
      <c r="AE10" s="79">
        <f t="shared" si="0"/>
        <v>12</v>
      </c>
      <c r="AF10" s="79">
        <f t="shared" si="0"/>
        <v>12</v>
      </c>
      <c r="AG10" s="80" t="e">
        <v>#N/A</v>
      </c>
      <c r="AH10" s="81" t="s">
        <v>66</v>
      </c>
      <c r="AI10" s="82"/>
      <c r="AJ10" s="82"/>
      <c r="AK10" s="82"/>
      <c r="AL10" s="83"/>
      <c r="AM10" s="84"/>
      <c r="BA10"/>
      <c r="BB10"/>
    </row>
    <row r="11" spans="1:59" s="95" customFormat="1" ht="15" thickTop="1" thickBot="1">
      <c r="A11" s="85" t="s">
        <v>67</v>
      </c>
      <c r="B11" s="86" t="s">
        <v>68</v>
      </c>
      <c r="C11" s="86"/>
      <c r="D11" s="7" t="s">
        <v>69</v>
      </c>
      <c r="E11" s="87">
        <f>$Q$5</f>
        <v>2023</v>
      </c>
      <c r="F11" s="88">
        <v>0</v>
      </c>
      <c r="G11" s="89">
        <v>0</v>
      </c>
      <c r="H11" s="89">
        <v>0</v>
      </c>
      <c r="I11" s="89">
        <v>0</v>
      </c>
      <c r="J11" s="89">
        <v>7.3859999999999992</v>
      </c>
      <c r="K11" s="89">
        <v>0</v>
      </c>
      <c r="L11" s="89">
        <v>6.4509999999999987</v>
      </c>
      <c r="M11" s="89">
        <v>0</v>
      </c>
      <c r="N11" s="89">
        <v>0</v>
      </c>
      <c r="O11" s="89">
        <v>9.2159999999999993</v>
      </c>
      <c r="P11" s="89">
        <v>0</v>
      </c>
      <c r="Q11" s="89">
        <v>7.0400000000000009</v>
      </c>
      <c r="R11" s="89">
        <v>0</v>
      </c>
      <c r="S11" s="89">
        <v>0</v>
      </c>
      <c r="T11" s="89">
        <v>0</v>
      </c>
      <c r="U11" s="89">
        <v>0</v>
      </c>
      <c r="V11" s="89">
        <v>0</v>
      </c>
      <c r="W11" s="89">
        <v>0</v>
      </c>
      <c r="X11" s="89">
        <v>6.1539999999999999</v>
      </c>
      <c r="Y11" s="89">
        <v>23.190000000000005</v>
      </c>
      <c r="Z11" s="89">
        <v>0</v>
      </c>
      <c r="AA11" s="89">
        <v>0</v>
      </c>
      <c r="AB11" s="89">
        <v>0</v>
      </c>
      <c r="AC11" s="89">
        <v>0</v>
      </c>
      <c r="AD11" s="89">
        <v>0</v>
      </c>
      <c r="AE11" s="89">
        <v>0</v>
      </c>
      <c r="AF11" s="89">
        <v>0</v>
      </c>
      <c r="AG11" s="90">
        <v>0</v>
      </c>
      <c r="AH11" s="91">
        <f>SUM(F11:AG11)</f>
        <v>59.437000000000005</v>
      </c>
      <c r="AI11" s="92"/>
      <c r="AJ11" s="92"/>
      <c r="AK11" s="92"/>
      <c r="AL11" s="93"/>
      <c r="AM11" s="94">
        <f>IF(ISERROR(AH11/AH12),"",IF(AH11/AH12&gt;2,"++",AH11/AH12-1))</f>
        <v>-0.81567350483013135</v>
      </c>
      <c r="BB11" s="96" t="s">
        <v>70</v>
      </c>
      <c r="BC11" s="97" t="str">
        <f>VLOOKUP($K$4,$BB$12:$BC$15,2,0)</f>
        <v>4+</v>
      </c>
      <c r="BE11" s="98">
        <v>1</v>
      </c>
      <c r="BF11" s="98">
        <v>2010</v>
      </c>
      <c r="BG11" s="99" t="s">
        <v>71</v>
      </c>
    </row>
    <row r="12" spans="1:59" s="95" customFormat="1" ht="14.4" thickBot="1">
      <c r="A12" s="100"/>
      <c r="B12" s="101"/>
      <c r="C12" s="101"/>
      <c r="D12" s="102" t="str">
        <f>D11</f>
        <v>0102 Pure Bred Breeding</v>
      </c>
      <c r="E12" s="103">
        <f>E11-1</f>
        <v>2022</v>
      </c>
      <c r="F12" s="104">
        <v>0</v>
      </c>
      <c r="G12" s="105">
        <v>60.52</v>
      </c>
      <c r="H12" s="105">
        <v>0</v>
      </c>
      <c r="I12" s="105">
        <v>0</v>
      </c>
      <c r="J12" s="105">
        <v>9.3089999999999993</v>
      </c>
      <c r="K12" s="105">
        <v>0</v>
      </c>
      <c r="L12" s="105">
        <v>38.086000000000006</v>
      </c>
      <c r="M12" s="105">
        <v>0.32</v>
      </c>
      <c r="N12" s="105">
        <v>0</v>
      </c>
      <c r="O12" s="105">
        <v>121.57000000000001</v>
      </c>
      <c r="P12" s="105">
        <v>0</v>
      </c>
      <c r="Q12" s="105">
        <v>6.42</v>
      </c>
      <c r="R12" s="105">
        <v>0</v>
      </c>
      <c r="S12" s="105">
        <v>0</v>
      </c>
      <c r="T12" s="105">
        <v>0</v>
      </c>
      <c r="U12" s="105">
        <v>0</v>
      </c>
      <c r="V12" s="105">
        <v>0</v>
      </c>
      <c r="W12" s="105">
        <v>0</v>
      </c>
      <c r="X12" s="105">
        <v>75.251999999999995</v>
      </c>
      <c r="Y12" s="105">
        <v>10.978</v>
      </c>
      <c r="Z12" s="105">
        <v>0</v>
      </c>
      <c r="AA12" s="105">
        <v>0</v>
      </c>
      <c r="AB12" s="105">
        <v>0</v>
      </c>
      <c r="AC12" s="105">
        <v>0</v>
      </c>
      <c r="AD12" s="105">
        <v>0</v>
      </c>
      <c r="AE12" s="105">
        <v>0</v>
      </c>
      <c r="AF12" s="105">
        <v>0</v>
      </c>
      <c r="AG12" s="106">
        <v>0</v>
      </c>
      <c r="AH12" s="107">
        <f t="shared" ref="AH12:AH75" si="1">SUM(F12:AG12)</f>
        <v>322.45499999999998</v>
      </c>
      <c r="AI12" s="108"/>
      <c r="AJ12" s="108"/>
      <c r="AK12" s="108"/>
      <c r="AL12" s="109"/>
      <c r="AM12" s="110"/>
      <c r="BB12" s="111" t="s">
        <v>72</v>
      </c>
      <c r="BC12" s="112">
        <v>1</v>
      </c>
      <c r="BE12" s="98">
        <v>2</v>
      </c>
      <c r="BF12" s="98">
        <f>1+BF11</f>
        <v>2011</v>
      </c>
      <c r="BG12" s="99" t="s">
        <v>73</v>
      </c>
    </row>
    <row r="13" spans="1:59" s="95" customFormat="1" ht="13.8">
      <c r="A13" s="113" t="s">
        <v>67</v>
      </c>
      <c r="B13" s="114" t="s">
        <v>74</v>
      </c>
      <c r="C13" s="114"/>
      <c r="D13" s="7" t="s">
        <v>75</v>
      </c>
      <c r="E13" s="115">
        <f>$Q$5</f>
        <v>2023</v>
      </c>
      <c r="F13" s="116">
        <v>0</v>
      </c>
      <c r="G13" s="117">
        <v>0</v>
      </c>
      <c r="H13" s="117">
        <v>0</v>
      </c>
      <c r="I13" s="117">
        <v>0</v>
      </c>
      <c r="J13" s="117">
        <v>31.27</v>
      </c>
      <c r="K13" s="117">
        <v>0</v>
      </c>
      <c r="L13" s="117">
        <v>0.33</v>
      </c>
      <c r="M13" s="117">
        <v>0</v>
      </c>
      <c r="N13" s="117">
        <v>73.53</v>
      </c>
      <c r="O13" s="117">
        <v>0.91400000000000015</v>
      </c>
      <c r="P13" s="117">
        <v>0</v>
      </c>
      <c r="Q13" s="117">
        <v>2.202</v>
      </c>
      <c r="R13" s="117">
        <v>0</v>
      </c>
      <c r="S13" s="117">
        <v>0</v>
      </c>
      <c r="T13" s="117">
        <v>0</v>
      </c>
      <c r="U13" s="117">
        <v>0</v>
      </c>
      <c r="V13" s="117">
        <v>35.551000000000002</v>
      </c>
      <c r="W13" s="117">
        <v>0</v>
      </c>
      <c r="X13" s="117">
        <v>23.035000000000007</v>
      </c>
      <c r="Y13" s="117">
        <v>5.23</v>
      </c>
      <c r="Z13" s="117">
        <v>0</v>
      </c>
      <c r="AA13" s="117">
        <v>0</v>
      </c>
      <c r="AB13" s="117">
        <v>35.867000000000004</v>
      </c>
      <c r="AC13" s="117">
        <v>17.949000000000002</v>
      </c>
      <c r="AD13" s="117">
        <v>0</v>
      </c>
      <c r="AE13" s="117">
        <v>0</v>
      </c>
      <c r="AF13" s="117">
        <v>0</v>
      </c>
      <c r="AG13" s="118">
        <v>0</v>
      </c>
      <c r="AH13" s="119">
        <f t="shared" si="1"/>
        <v>225.87799999999999</v>
      </c>
      <c r="AI13" s="120"/>
      <c r="AJ13" s="120"/>
      <c r="AK13" s="120"/>
      <c r="AL13" s="121"/>
      <c r="AM13" s="122">
        <f t="shared" ref="AM13:AM77" si="2">IF(ISERROR(AH13/AH14),"",IF(AH13/AH14&gt;2,"++",AH13/AH14-1))</f>
        <v>-0.84070539334226146</v>
      </c>
      <c r="BB13" s="111" t="s">
        <v>76</v>
      </c>
      <c r="BC13" s="112" t="s">
        <v>77</v>
      </c>
      <c r="BE13" s="98">
        <v>3</v>
      </c>
      <c r="BF13" s="98">
        <f>1+BF12</f>
        <v>2012</v>
      </c>
      <c r="BG13" s="99" t="s">
        <v>78</v>
      </c>
    </row>
    <row r="14" spans="1:59" s="95" customFormat="1" ht="14.4" thickBot="1">
      <c r="A14" s="100"/>
      <c r="B14" s="101"/>
      <c r="C14" s="101"/>
      <c r="D14" s="7" t="s">
        <v>75</v>
      </c>
      <c r="E14" s="103">
        <f>E13-1</f>
        <v>2022</v>
      </c>
      <c r="F14" s="104">
        <v>0</v>
      </c>
      <c r="G14" s="105">
        <v>0</v>
      </c>
      <c r="H14" s="105">
        <v>0</v>
      </c>
      <c r="I14" s="105">
        <v>0</v>
      </c>
      <c r="J14" s="105">
        <v>0.9</v>
      </c>
      <c r="K14" s="105">
        <v>0</v>
      </c>
      <c r="L14" s="105">
        <v>29.678000000000001</v>
      </c>
      <c r="M14" s="105">
        <v>0</v>
      </c>
      <c r="N14" s="105">
        <v>830.96500000000003</v>
      </c>
      <c r="O14" s="105">
        <v>466.09700000000004</v>
      </c>
      <c r="P14" s="105">
        <v>0</v>
      </c>
      <c r="Q14" s="105">
        <v>1.75</v>
      </c>
      <c r="R14" s="105">
        <v>0</v>
      </c>
      <c r="S14" s="105">
        <v>0</v>
      </c>
      <c r="T14" s="105">
        <v>0</v>
      </c>
      <c r="U14" s="105">
        <v>0</v>
      </c>
      <c r="V14" s="105">
        <v>0</v>
      </c>
      <c r="W14" s="105">
        <v>0</v>
      </c>
      <c r="X14" s="105">
        <v>67.009</v>
      </c>
      <c r="Y14" s="105">
        <v>1.5899999999999999</v>
      </c>
      <c r="Z14" s="105">
        <v>0</v>
      </c>
      <c r="AA14" s="105">
        <v>0</v>
      </c>
      <c r="AB14" s="105">
        <v>20</v>
      </c>
      <c r="AC14" s="105">
        <v>0</v>
      </c>
      <c r="AD14" s="105">
        <v>0</v>
      </c>
      <c r="AE14" s="105">
        <v>0</v>
      </c>
      <c r="AF14" s="105">
        <v>0</v>
      </c>
      <c r="AG14" s="106">
        <v>0</v>
      </c>
      <c r="AH14" s="107">
        <f t="shared" si="1"/>
        <v>1417.989</v>
      </c>
      <c r="AI14" s="108"/>
      <c r="AJ14" s="108"/>
      <c r="AK14" s="108"/>
      <c r="AL14" s="109"/>
      <c r="AM14" s="110"/>
      <c r="BB14" s="111" t="s">
        <v>79</v>
      </c>
      <c r="BC14" s="112" t="s">
        <v>80</v>
      </c>
      <c r="BE14" s="98">
        <v>4</v>
      </c>
      <c r="BF14" s="98">
        <f>1+BF13</f>
        <v>2013</v>
      </c>
      <c r="BG14" s="99" t="s">
        <v>81</v>
      </c>
    </row>
    <row r="15" spans="1:59" s="95" customFormat="1" ht="14.4" thickBot="1">
      <c r="A15" s="113" t="s">
        <v>82</v>
      </c>
      <c r="B15" s="123" t="s">
        <v>83</v>
      </c>
      <c r="C15" s="123"/>
      <c r="D15" s="124"/>
      <c r="E15" s="115">
        <f>$Q$5</f>
        <v>2023</v>
      </c>
      <c r="F15" s="125">
        <f t="shared" ref="F15:AG16" si="3">F17+F19+F21+F23+F25+F27</f>
        <v>825.64800000000002</v>
      </c>
      <c r="G15" s="126">
        <f t="shared" si="3"/>
        <v>4.5190000000000001</v>
      </c>
      <c r="H15" s="126">
        <f t="shared" si="3"/>
        <v>12.111000000000001</v>
      </c>
      <c r="I15" s="126">
        <f t="shared" si="3"/>
        <v>1459.6309999999999</v>
      </c>
      <c r="J15" s="126">
        <f t="shared" si="3"/>
        <v>29152.257999999998</v>
      </c>
      <c r="K15" s="126">
        <f t="shared" si="3"/>
        <v>0</v>
      </c>
      <c r="L15" s="126">
        <f t="shared" si="3"/>
        <v>18072.179000000004</v>
      </c>
      <c r="M15" s="126">
        <f t="shared" si="3"/>
        <v>355.00999999999993</v>
      </c>
      <c r="N15" s="126">
        <f t="shared" si="3"/>
        <v>8962.7960000000003</v>
      </c>
      <c r="O15" s="126">
        <f t="shared" si="3"/>
        <v>31121.760999999999</v>
      </c>
      <c r="P15" s="126">
        <f t="shared" si="3"/>
        <v>0</v>
      </c>
      <c r="Q15" s="126">
        <f t="shared" si="3"/>
        <v>13326.699999999997</v>
      </c>
      <c r="R15" s="126">
        <f t="shared" si="3"/>
        <v>2.0419999999999998</v>
      </c>
      <c r="S15" s="126">
        <f t="shared" si="3"/>
        <v>0</v>
      </c>
      <c r="T15" s="126">
        <f t="shared" si="3"/>
        <v>0</v>
      </c>
      <c r="U15" s="126">
        <f t="shared" si="3"/>
        <v>4.5570000000000004</v>
      </c>
      <c r="V15" s="126">
        <f t="shared" si="3"/>
        <v>2.077</v>
      </c>
      <c r="W15" s="126">
        <f t="shared" si="3"/>
        <v>1.383</v>
      </c>
      <c r="X15" s="126">
        <f t="shared" si="3"/>
        <v>64103.729999999996</v>
      </c>
      <c r="Y15" s="126">
        <f t="shared" si="3"/>
        <v>2.819</v>
      </c>
      <c r="Z15" s="126">
        <f t="shared" si="3"/>
        <v>20.181999999999999</v>
      </c>
      <c r="AA15" s="126">
        <f t="shared" si="3"/>
        <v>2320.002</v>
      </c>
      <c r="AB15" s="126">
        <f t="shared" si="3"/>
        <v>26.861000000000004</v>
      </c>
      <c r="AC15" s="126">
        <f t="shared" si="3"/>
        <v>12.097</v>
      </c>
      <c r="AD15" s="126">
        <f t="shared" si="3"/>
        <v>0</v>
      </c>
      <c r="AE15" s="126">
        <f t="shared" si="3"/>
        <v>11.084000000000001</v>
      </c>
      <c r="AF15" s="126">
        <f t="shared" si="3"/>
        <v>1363.107</v>
      </c>
      <c r="AG15" s="127">
        <f t="shared" si="3"/>
        <v>0</v>
      </c>
      <c r="AH15" s="128">
        <f t="shared" si="1"/>
        <v>171162.554</v>
      </c>
      <c r="AI15" s="129"/>
      <c r="AJ15" s="129"/>
      <c r="AK15" s="129"/>
      <c r="AL15" s="130"/>
      <c r="AM15" s="131">
        <f t="shared" si="2"/>
        <v>-4.256873565598096E-2</v>
      </c>
      <c r="BB15" s="132" t="s">
        <v>2</v>
      </c>
      <c r="BC15" s="133" t="s">
        <v>84</v>
      </c>
      <c r="BE15" s="98">
        <v>5</v>
      </c>
      <c r="BF15" s="98">
        <f>1+BF14</f>
        <v>2014</v>
      </c>
      <c r="BG15" s="99" t="s">
        <v>85</v>
      </c>
    </row>
    <row r="16" spans="1:59" s="95" customFormat="1" ht="14.4" thickBot="1">
      <c r="A16" s="134"/>
      <c r="B16" s="135"/>
      <c r="C16" s="135"/>
      <c r="D16" s="136"/>
      <c r="E16" s="103">
        <f>E15-1</f>
        <v>2022</v>
      </c>
      <c r="F16" s="137">
        <f t="shared" si="3"/>
        <v>1681.837</v>
      </c>
      <c r="G16" s="138">
        <f t="shared" si="3"/>
        <v>0</v>
      </c>
      <c r="H16" s="138">
        <f t="shared" si="3"/>
        <v>9.3809999999999985</v>
      </c>
      <c r="I16" s="138">
        <f t="shared" si="3"/>
        <v>1534.1689999999999</v>
      </c>
      <c r="J16" s="138">
        <f t="shared" si="3"/>
        <v>27100.642999999996</v>
      </c>
      <c r="K16" s="138">
        <f t="shared" si="3"/>
        <v>0</v>
      </c>
      <c r="L16" s="138">
        <f t="shared" si="3"/>
        <v>20893.624</v>
      </c>
      <c r="M16" s="138">
        <f t="shared" si="3"/>
        <v>299.13599999999997</v>
      </c>
      <c r="N16" s="138">
        <f t="shared" si="3"/>
        <v>7600.2819999999992</v>
      </c>
      <c r="O16" s="138">
        <f t="shared" si="3"/>
        <v>38771.221999999994</v>
      </c>
      <c r="P16" s="138">
        <f t="shared" si="3"/>
        <v>0</v>
      </c>
      <c r="Q16" s="138">
        <f t="shared" si="3"/>
        <v>12136.613000000001</v>
      </c>
      <c r="R16" s="138">
        <f t="shared" si="3"/>
        <v>0</v>
      </c>
      <c r="S16" s="138">
        <f t="shared" si="3"/>
        <v>0</v>
      </c>
      <c r="T16" s="138">
        <f t="shared" si="3"/>
        <v>0</v>
      </c>
      <c r="U16" s="138">
        <f t="shared" si="3"/>
        <v>23.796999999999997</v>
      </c>
      <c r="V16" s="138">
        <f t="shared" si="3"/>
        <v>0</v>
      </c>
      <c r="W16" s="138">
        <f t="shared" si="3"/>
        <v>44.914999999999999</v>
      </c>
      <c r="X16" s="138">
        <f t="shared" si="3"/>
        <v>65494.455000000002</v>
      </c>
      <c r="Y16" s="138">
        <f t="shared" si="3"/>
        <v>1.1870000000000001</v>
      </c>
      <c r="Z16" s="138">
        <f t="shared" si="3"/>
        <v>91.866</v>
      </c>
      <c r="AA16" s="138">
        <f t="shared" si="3"/>
        <v>1600.576</v>
      </c>
      <c r="AB16" s="138">
        <f t="shared" si="3"/>
        <v>21.786000000000001</v>
      </c>
      <c r="AC16" s="138">
        <f t="shared" si="3"/>
        <v>0.996</v>
      </c>
      <c r="AD16" s="138">
        <f t="shared" si="3"/>
        <v>0</v>
      </c>
      <c r="AE16" s="138">
        <f t="shared" si="3"/>
        <v>47.001000000000005</v>
      </c>
      <c r="AF16" s="138">
        <f t="shared" si="3"/>
        <v>1419.1949999999999</v>
      </c>
      <c r="AG16" s="139">
        <f t="shared" si="3"/>
        <v>0</v>
      </c>
      <c r="AH16" s="140">
        <f t="shared" si="1"/>
        <v>178772.68100000001</v>
      </c>
      <c r="AI16" s="141"/>
      <c r="AJ16" s="141"/>
      <c r="AK16" s="141"/>
      <c r="AL16" s="142"/>
      <c r="AM16" s="143"/>
      <c r="BB16" s="96" t="s">
        <v>86</v>
      </c>
      <c r="BC16" s="97">
        <f>VLOOKUP($K$5,$BB$17:$BC$18,2,0)</f>
        <v>1</v>
      </c>
      <c r="BE16" s="98">
        <v>6</v>
      </c>
      <c r="BF16" s="98">
        <f>1+BF15</f>
        <v>2015</v>
      </c>
      <c r="BG16" s="99" t="s">
        <v>87</v>
      </c>
    </row>
    <row r="17" spans="1:60" ht="14.4" hidden="1" outlineLevel="1" thickBot="1">
      <c r="A17" s="144"/>
      <c r="B17" s="145" t="s">
        <v>88</v>
      </c>
      <c r="C17" s="146" t="s">
        <v>89</v>
      </c>
      <c r="D17" s="147" t="s">
        <v>90</v>
      </c>
      <c r="E17" s="148">
        <f>$Q$5</f>
        <v>2023</v>
      </c>
      <c r="F17" s="149">
        <v>0</v>
      </c>
      <c r="G17" s="150">
        <v>2.3919999999999999</v>
      </c>
      <c r="H17" s="150">
        <v>0</v>
      </c>
      <c r="I17" s="150">
        <v>2E-3</v>
      </c>
      <c r="J17" s="150">
        <v>0</v>
      </c>
      <c r="K17" s="150">
        <v>0</v>
      </c>
      <c r="L17" s="150">
        <v>3499.1179999999999</v>
      </c>
      <c r="M17" s="150">
        <v>0</v>
      </c>
      <c r="N17" s="150">
        <v>0</v>
      </c>
      <c r="O17" s="150">
        <v>11190.023000000001</v>
      </c>
      <c r="P17" s="150">
        <v>0</v>
      </c>
      <c r="Q17" s="150">
        <v>1.405</v>
      </c>
      <c r="R17" s="150">
        <v>0</v>
      </c>
      <c r="S17" s="150">
        <v>0</v>
      </c>
      <c r="T17" s="150">
        <v>0</v>
      </c>
      <c r="U17" s="150">
        <v>0</v>
      </c>
      <c r="V17" s="150">
        <v>0</v>
      </c>
      <c r="W17" s="150">
        <v>0</v>
      </c>
      <c r="X17" s="150">
        <v>1215.7059999999999</v>
      </c>
      <c r="Y17" s="150">
        <v>0</v>
      </c>
      <c r="Z17" s="150">
        <v>0</v>
      </c>
      <c r="AA17" s="150">
        <v>0</v>
      </c>
      <c r="AB17" s="150">
        <v>0</v>
      </c>
      <c r="AC17" s="150">
        <v>0</v>
      </c>
      <c r="AD17" s="150">
        <v>0</v>
      </c>
      <c r="AE17" s="150">
        <v>4.0000000000000001E-3</v>
      </c>
      <c r="AF17" s="150">
        <v>0.24199999999999999</v>
      </c>
      <c r="AG17" s="151">
        <v>0</v>
      </c>
      <c r="AH17" s="152">
        <f t="shared" si="1"/>
        <v>15908.892000000002</v>
      </c>
      <c r="AI17" s="153"/>
      <c r="AJ17" s="153"/>
      <c r="AK17" s="153"/>
      <c r="AL17" s="154"/>
      <c r="AM17" s="155">
        <f t="shared" si="2"/>
        <v>-0.2284441576787809</v>
      </c>
      <c r="BA17"/>
      <c r="BB17" s="111" t="s">
        <v>91</v>
      </c>
      <c r="BC17" s="112">
        <v>1</v>
      </c>
      <c r="BE17" s="98">
        <v>7</v>
      </c>
      <c r="BF17" s="98">
        <f t="shared" ref="BF17:BF28" si="4">1+BF16</f>
        <v>2016</v>
      </c>
      <c r="BG17" s="99" t="s">
        <v>92</v>
      </c>
    </row>
    <row r="18" spans="1:60" ht="14.4" hidden="1" outlineLevel="1" thickBot="1">
      <c r="A18" s="144"/>
      <c r="B18" s="156"/>
      <c r="C18" s="157"/>
      <c r="D18" s="136" t="s">
        <v>90</v>
      </c>
      <c r="E18" s="158">
        <f>E17-1</f>
        <v>2022</v>
      </c>
      <c r="F18" s="159">
        <v>0</v>
      </c>
      <c r="G18" s="160">
        <v>0</v>
      </c>
      <c r="H18" s="160">
        <v>0</v>
      </c>
      <c r="I18" s="160">
        <v>0</v>
      </c>
      <c r="J18" s="160">
        <v>0</v>
      </c>
      <c r="K18" s="160">
        <v>0</v>
      </c>
      <c r="L18" s="160">
        <v>2742.971</v>
      </c>
      <c r="M18" s="160">
        <v>0</v>
      </c>
      <c r="N18" s="160">
        <v>0</v>
      </c>
      <c r="O18" s="160">
        <v>16305.691999999997</v>
      </c>
      <c r="P18" s="160">
        <v>0</v>
      </c>
      <c r="Q18" s="160">
        <v>1.4770000000000001</v>
      </c>
      <c r="R18" s="160">
        <v>0</v>
      </c>
      <c r="S18" s="160">
        <v>0</v>
      </c>
      <c r="T18" s="160">
        <v>0</v>
      </c>
      <c r="U18" s="160">
        <v>0</v>
      </c>
      <c r="V18" s="160">
        <v>0</v>
      </c>
      <c r="W18" s="160">
        <v>0</v>
      </c>
      <c r="X18" s="160">
        <v>1482.3019999999999</v>
      </c>
      <c r="Y18" s="160">
        <v>0</v>
      </c>
      <c r="Z18" s="160">
        <v>86.793000000000006</v>
      </c>
      <c r="AA18" s="160">
        <v>1E-3</v>
      </c>
      <c r="AB18" s="160">
        <v>0</v>
      </c>
      <c r="AC18" s="160">
        <v>0</v>
      </c>
      <c r="AD18" s="160">
        <v>0</v>
      </c>
      <c r="AE18" s="160">
        <v>0</v>
      </c>
      <c r="AF18" s="160">
        <v>0</v>
      </c>
      <c r="AG18" s="161">
        <v>0</v>
      </c>
      <c r="AH18" s="162">
        <f t="shared" si="1"/>
        <v>20619.235999999997</v>
      </c>
      <c r="AI18" s="163"/>
      <c r="AJ18" s="163"/>
      <c r="AK18" s="163"/>
      <c r="AL18" s="164"/>
      <c r="AM18" s="165"/>
      <c r="BA18"/>
      <c r="BB18" s="132" t="s">
        <v>5</v>
      </c>
      <c r="BC18" s="166">
        <v>2</v>
      </c>
      <c r="BE18" s="98">
        <v>8</v>
      </c>
      <c r="BF18" s="98">
        <f t="shared" si="4"/>
        <v>2017</v>
      </c>
      <c r="BG18" s="99" t="s">
        <v>93</v>
      </c>
    </row>
    <row r="19" spans="1:60" ht="14.4" hidden="1" outlineLevel="1" thickBot="1">
      <c r="A19" s="144"/>
      <c r="B19" s="145" t="s">
        <v>94</v>
      </c>
      <c r="C19" s="146" t="s">
        <v>95</v>
      </c>
      <c r="D19" s="147" t="s">
        <v>96</v>
      </c>
      <c r="E19" s="148">
        <f>$Q$5</f>
        <v>2023</v>
      </c>
      <c r="F19" s="149">
        <v>0.52400000000000002</v>
      </c>
      <c r="G19" s="150">
        <v>0</v>
      </c>
      <c r="H19" s="150">
        <v>0</v>
      </c>
      <c r="I19" s="150">
        <v>0</v>
      </c>
      <c r="J19" s="150">
        <v>0</v>
      </c>
      <c r="K19" s="150">
        <v>0</v>
      </c>
      <c r="L19" s="150">
        <v>2336.2350000000001</v>
      </c>
      <c r="M19" s="150">
        <v>0</v>
      </c>
      <c r="N19" s="150">
        <v>0.128</v>
      </c>
      <c r="O19" s="150">
        <v>2297.0309999999999</v>
      </c>
      <c r="P19" s="150">
        <v>0</v>
      </c>
      <c r="Q19" s="150">
        <v>3.3919999999999999</v>
      </c>
      <c r="R19" s="150">
        <v>0</v>
      </c>
      <c r="S19" s="150">
        <v>0</v>
      </c>
      <c r="T19" s="150">
        <v>0</v>
      </c>
      <c r="U19" s="150">
        <v>0</v>
      </c>
      <c r="V19" s="150">
        <v>0</v>
      </c>
      <c r="W19" s="150">
        <v>0</v>
      </c>
      <c r="X19" s="150">
        <v>17.851000000000003</v>
      </c>
      <c r="Y19" s="150">
        <v>0</v>
      </c>
      <c r="Z19" s="150">
        <v>0</v>
      </c>
      <c r="AA19" s="150">
        <v>0</v>
      </c>
      <c r="AB19" s="150">
        <v>0</v>
      </c>
      <c r="AC19" s="150">
        <v>0</v>
      </c>
      <c r="AD19" s="150">
        <v>0</v>
      </c>
      <c r="AE19" s="150">
        <v>0</v>
      </c>
      <c r="AF19" s="150">
        <v>0</v>
      </c>
      <c r="AG19" s="151">
        <v>0</v>
      </c>
      <c r="AH19" s="152">
        <f t="shared" si="1"/>
        <v>4655.1609999999991</v>
      </c>
      <c r="AI19" s="153"/>
      <c r="AJ19" s="153"/>
      <c r="AK19" s="153"/>
      <c r="AL19" s="154"/>
      <c r="AM19" s="155">
        <f t="shared" si="2"/>
        <v>-0.44844625990777842</v>
      </c>
      <c r="BA19"/>
      <c r="BB19" s="96" t="s">
        <v>97</v>
      </c>
      <c r="BC19" s="97">
        <f>VLOOKUP($K$6,$BB$20:$BC$21,2,0)</f>
        <v>8</v>
      </c>
      <c r="BE19" s="98">
        <v>9</v>
      </c>
      <c r="BF19" s="98">
        <f t="shared" si="4"/>
        <v>2018</v>
      </c>
      <c r="BG19" s="99" t="s">
        <v>98</v>
      </c>
    </row>
    <row r="20" spans="1:60" ht="14.4" hidden="1" outlineLevel="1" thickBot="1">
      <c r="A20" s="144"/>
      <c r="B20" s="156"/>
      <c r="C20" s="157"/>
      <c r="D20" s="136" t="s">
        <v>96</v>
      </c>
      <c r="E20" s="158">
        <f>E19-1</f>
        <v>2022</v>
      </c>
      <c r="F20" s="159">
        <v>0</v>
      </c>
      <c r="G20" s="160">
        <v>0</v>
      </c>
      <c r="H20" s="160">
        <v>0</v>
      </c>
      <c r="I20" s="160">
        <v>12.867000000000001</v>
      </c>
      <c r="J20" s="160">
        <v>16.592000000000002</v>
      </c>
      <c r="K20" s="160">
        <v>0</v>
      </c>
      <c r="L20" s="160">
        <v>3802.1860000000006</v>
      </c>
      <c r="M20" s="160">
        <v>0</v>
      </c>
      <c r="N20" s="160">
        <v>0</v>
      </c>
      <c r="O20" s="160">
        <v>4589.72</v>
      </c>
      <c r="P20" s="160">
        <v>0</v>
      </c>
      <c r="Q20" s="160">
        <v>1.835</v>
      </c>
      <c r="R20" s="160">
        <v>0</v>
      </c>
      <c r="S20" s="160">
        <v>0</v>
      </c>
      <c r="T20" s="160">
        <v>0</v>
      </c>
      <c r="U20" s="160">
        <v>0</v>
      </c>
      <c r="V20" s="160">
        <v>0</v>
      </c>
      <c r="W20" s="160">
        <v>0</v>
      </c>
      <c r="X20" s="160">
        <v>16.885999999999999</v>
      </c>
      <c r="Y20" s="160">
        <v>0</v>
      </c>
      <c r="Z20" s="160">
        <v>0</v>
      </c>
      <c r="AA20" s="160">
        <v>0</v>
      </c>
      <c r="AB20" s="160">
        <v>0</v>
      </c>
      <c r="AC20" s="160">
        <v>0</v>
      </c>
      <c r="AD20" s="160">
        <v>0</v>
      </c>
      <c r="AE20" s="160">
        <v>0</v>
      </c>
      <c r="AF20" s="160">
        <v>0</v>
      </c>
      <c r="AG20" s="161">
        <v>0</v>
      </c>
      <c r="AH20" s="162">
        <f t="shared" si="1"/>
        <v>8440.0860000000011</v>
      </c>
      <c r="AI20" s="163"/>
      <c r="AJ20" s="163"/>
      <c r="AK20" s="163"/>
      <c r="AL20" s="164"/>
      <c r="AM20" s="165"/>
      <c r="BA20"/>
      <c r="BB20" s="111" t="s">
        <v>99</v>
      </c>
      <c r="BC20" s="112">
        <v>8</v>
      </c>
      <c r="BE20" s="98">
        <v>10</v>
      </c>
      <c r="BF20" s="98">
        <f t="shared" si="4"/>
        <v>2019</v>
      </c>
      <c r="BG20" s="99" t="s">
        <v>100</v>
      </c>
    </row>
    <row r="21" spans="1:60" ht="14.4" hidden="1" outlineLevel="1" thickBot="1">
      <c r="A21" s="144"/>
      <c r="B21" s="145" t="s">
        <v>101</v>
      </c>
      <c r="C21" s="146" t="s">
        <v>102</v>
      </c>
      <c r="D21" s="147" t="s">
        <v>103</v>
      </c>
      <c r="E21" s="148">
        <f>$Q$5</f>
        <v>2023</v>
      </c>
      <c r="F21" s="149">
        <v>0</v>
      </c>
      <c r="G21" s="150">
        <v>0</v>
      </c>
      <c r="H21" s="150">
        <v>0</v>
      </c>
      <c r="I21" s="150">
        <v>0</v>
      </c>
      <c r="J21" s="150">
        <v>0</v>
      </c>
      <c r="K21" s="150">
        <v>0</v>
      </c>
      <c r="L21" s="150">
        <v>139.71099999999998</v>
      </c>
      <c r="M21" s="150">
        <v>0</v>
      </c>
      <c r="N21" s="150">
        <v>0</v>
      </c>
      <c r="O21" s="150">
        <v>173.42699999999999</v>
      </c>
      <c r="P21" s="150">
        <v>0</v>
      </c>
      <c r="Q21" s="150">
        <v>1.804</v>
      </c>
      <c r="R21" s="150">
        <v>0</v>
      </c>
      <c r="S21" s="150">
        <v>0</v>
      </c>
      <c r="T21" s="150">
        <v>0</v>
      </c>
      <c r="U21" s="150">
        <v>0</v>
      </c>
      <c r="V21" s="150">
        <v>0</v>
      </c>
      <c r="W21" s="150">
        <v>0</v>
      </c>
      <c r="X21" s="150">
        <v>3.5000000000000003E-2</v>
      </c>
      <c r="Y21" s="150">
        <v>0</v>
      </c>
      <c r="Z21" s="150">
        <v>0</v>
      </c>
      <c r="AA21" s="150">
        <v>0</v>
      </c>
      <c r="AB21" s="150">
        <v>0</v>
      </c>
      <c r="AC21" s="150">
        <v>0</v>
      </c>
      <c r="AD21" s="150">
        <v>0</v>
      </c>
      <c r="AE21" s="150">
        <v>0</v>
      </c>
      <c r="AF21" s="150">
        <v>2.4E-2</v>
      </c>
      <c r="AG21" s="151">
        <v>0</v>
      </c>
      <c r="AH21" s="152">
        <f t="shared" si="1"/>
        <v>315.00099999999998</v>
      </c>
      <c r="AI21" s="153"/>
      <c r="AJ21" s="153"/>
      <c r="AK21" s="153"/>
      <c r="AL21" s="154"/>
      <c r="AM21" s="155">
        <f t="shared" si="2"/>
        <v>-0.46279573853413625</v>
      </c>
      <c r="BA21"/>
      <c r="BB21" s="132" t="s">
        <v>8</v>
      </c>
      <c r="BC21" s="166">
        <v>9</v>
      </c>
      <c r="BE21" s="98">
        <v>11</v>
      </c>
      <c r="BF21" s="98">
        <f t="shared" si="4"/>
        <v>2020</v>
      </c>
      <c r="BG21" s="99" t="s">
        <v>104</v>
      </c>
    </row>
    <row r="22" spans="1:60" ht="14.4" hidden="1" outlineLevel="1" thickBot="1">
      <c r="A22" s="144"/>
      <c r="B22" s="156"/>
      <c r="C22" s="157"/>
      <c r="D22" s="136" t="s">
        <v>103</v>
      </c>
      <c r="E22" s="158">
        <f>E21-1</f>
        <v>2022</v>
      </c>
      <c r="F22" s="159">
        <v>0</v>
      </c>
      <c r="G22" s="160">
        <v>0</v>
      </c>
      <c r="H22" s="160">
        <v>0</v>
      </c>
      <c r="I22" s="160">
        <v>0</v>
      </c>
      <c r="J22" s="160">
        <v>0</v>
      </c>
      <c r="K22" s="160">
        <v>0</v>
      </c>
      <c r="L22" s="160">
        <v>339.56200000000001</v>
      </c>
      <c r="M22" s="160">
        <v>0</v>
      </c>
      <c r="N22" s="160">
        <v>0</v>
      </c>
      <c r="O22" s="160">
        <v>92.585999999999984</v>
      </c>
      <c r="P22" s="160">
        <v>0</v>
      </c>
      <c r="Q22" s="160">
        <v>151.33699999999999</v>
      </c>
      <c r="R22" s="160">
        <v>0</v>
      </c>
      <c r="S22" s="160">
        <v>0</v>
      </c>
      <c r="T22" s="160">
        <v>0</v>
      </c>
      <c r="U22" s="160">
        <v>0</v>
      </c>
      <c r="V22" s="160">
        <v>0</v>
      </c>
      <c r="W22" s="160">
        <v>0</v>
      </c>
      <c r="X22" s="160">
        <v>1.1299999999999994</v>
      </c>
      <c r="Y22" s="160">
        <v>0</v>
      </c>
      <c r="Z22" s="160">
        <v>0</v>
      </c>
      <c r="AA22" s="160">
        <v>1.756</v>
      </c>
      <c r="AB22" s="160">
        <v>0</v>
      </c>
      <c r="AC22" s="160">
        <v>0</v>
      </c>
      <c r="AD22" s="160">
        <v>0</v>
      </c>
      <c r="AE22" s="160">
        <v>0</v>
      </c>
      <c r="AF22" s="160">
        <v>0</v>
      </c>
      <c r="AG22" s="161">
        <v>0</v>
      </c>
      <c r="AH22" s="162">
        <f t="shared" si="1"/>
        <v>586.37099999999998</v>
      </c>
      <c r="AI22" s="163"/>
      <c r="AJ22" s="163"/>
      <c r="AK22" s="163"/>
      <c r="AL22" s="164"/>
      <c r="AM22" s="165"/>
      <c r="BA22"/>
      <c r="BC22" s="167"/>
      <c r="BE22" s="98">
        <v>12</v>
      </c>
      <c r="BF22" s="98">
        <f t="shared" si="4"/>
        <v>2021</v>
      </c>
      <c r="BG22" s="99" t="s">
        <v>105</v>
      </c>
    </row>
    <row r="23" spans="1:60" ht="14.4" hidden="1" outlineLevel="1" thickBot="1">
      <c r="A23" s="144"/>
      <c r="B23" s="145" t="s">
        <v>106</v>
      </c>
      <c r="C23" s="146" t="s">
        <v>107</v>
      </c>
      <c r="D23" s="147" t="s">
        <v>108</v>
      </c>
      <c r="E23" s="148">
        <f>$Q$5</f>
        <v>2023</v>
      </c>
      <c r="F23" s="149">
        <v>0</v>
      </c>
      <c r="G23" s="150">
        <v>0</v>
      </c>
      <c r="H23" s="150">
        <v>0</v>
      </c>
      <c r="I23" s="150">
        <v>0</v>
      </c>
      <c r="J23" s="150">
        <v>0</v>
      </c>
      <c r="K23" s="150">
        <v>0</v>
      </c>
      <c r="L23" s="150">
        <v>59.763000000000012</v>
      </c>
      <c r="M23" s="150">
        <v>0</v>
      </c>
      <c r="N23" s="150">
        <v>27.183</v>
      </c>
      <c r="O23" s="150">
        <v>301.55299999999994</v>
      </c>
      <c r="P23" s="150">
        <v>0</v>
      </c>
      <c r="Q23" s="150">
        <v>324.74299999999999</v>
      </c>
      <c r="R23" s="150">
        <v>0</v>
      </c>
      <c r="S23" s="150">
        <v>0</v>
      </c>
      <c r="T23" s="150">
        <v>0</v>
      </c>
      <c r="U23" s="150">
        <v>0</v>
      </c>
      <c r="V23" s="150">
        <v>0</v>
      </c>
      <c r="W23" s="150">
        <v>0</v>
      </c>
      <c r="X23" s="150">
        <v>919.10799999999983</v>
      </c>
      <c r="Y23" s="150">
        <v>0</v>
      </c>
      <c r="Z23" s="150">
        <v>0</v>
      </c>
      <c r="AA23" s="150">
        <v>2.823</v>
      </c>
      <c r="AB23" s="150">
        <v>0</v>
      </c>
      <c r="AC23" s="150">
        <v>0</v>
      </c>
      <c r="AD23" s="150">
        <v>0</v>
      </c>
      <c r="AE23" s="150">
        <v>0</v>
      </c>
      <c r="AF23" s="150">
        <v>0</v>
      </c>
      <c r="AG23" s="151">
        <v>0</v>
      </c>
      <c r="AH23" s="152">
        <f t="shared" si="1"/>
        <v>1635.173</v>
      </c>
      <c r="AI23" s="153"/>
      <c r="AJ23" s="153"/>
      <c r="AK23" s="153"/>
      <c r="AL23" s="154"/>
      <c r="AM23" s="155">
        <f t="shared" si="2"/>
        <v>-0.2348807850462391</v>
      </c>
      <c r="BA23"/>
      <c r="BC23" s="167"/>
      <c r="BF23" s="98">
        <f t="shared" si="4"/>
        <v>2022</v>
      </c>
    </row>
    <row r="24" spans="1:60" ht="14.4" hidden="1" outlineLevel="1" thickBot="1">
      <c r="A24" s="144"/>
      <c r="B24" s="156"/>
      <c r="C24" s="157"/>
      <c r="D24" s="136" t="s">
        <v>108</v>
      </c>
      <c r="E24" s="158">
        <f>E23-1</f>
        <v>2022</v>
      </c>
      <c r="F24" s="159">
        <v>0</v>
      </c>
      <c r="G24" s="160">
        <v>0</v>
      </c>
      <c r="H24" s="160">
        <v>0</v>
      </c>
      <c r="I24" s="160">
        <v>0</v>
      </c>
      <c r="J24" s="160">
        <v>45.586999999999996</v>
      </c>
      <c r="K24" s="160">
        <v>0</v>
      </c>
      <c r="L24" s="160">
        <v>383.32799999999997</v>
      </c>
      <c r="M24" s="160">
        <v>7.9960000000000004</v>
      </c>
      <c r="N24" s="160">
        <v>12.017999999999999</v>
      </c>
      <c r="O24" s="160">
        <v>457.78899999999999</v>
      </c>
      <c r="P24" s="160">
        <v>0</v>
      </c>
      <c r="Q24" s="160">
        <v>294.22000000000003</v>
      </c>
      <c r="R24" s="160">
        <v>0</v>
      </c>
      <c r="S24" s="160">
        <v>0</v>
      </c>
      <c r="T24" s="160">
        <v>0</v>
      </c>
      <c r="U24" s="160">
        <v>0</v>
      </c>
      <c r="V24" s="160">
        <v>0</v>
      </c>
      <c r="W24" s="160">
        <v>0</v>
      </c>
      <c r="X24" s="160">
        <v>926.46399999999994</v>
      </c>
      <c r="Y24" s="160">
        <v>0</v>
      </c>
      <c r="Z24" s="160">
        <v>1.526</v>
      </c>
      <c r="AA24" s="160">
        <v>8.2199999999999989</v>
      </c>
      <c r="AB24" s="160">
        <v>0</v>
      </c>
      <c r="AC24" s="160">
        <v>0</v>
      </c>
      <c r="AD24" s="160">
        <v>0</v>
      </c>
      <c r="AE24" s="160">
        <v>0</v>
      </c>
      <c r="AF24" s="160">
        <v>0</v>
      </c>
      <c r="AG24" s="161">
        <v>0</v>
      </c>
      <c r="AH24" s="162">
        <f t="shared" si="1"/>
        <v>2137.1479999999997</v>
      </c>
      <c r="AI24" s="163"/>
      <c r="AJ24" s="163"/>
      <c r="AK24" s="163"/>
      <c r="AL24" s="164"/>
      <c r="AM24" s="165"/>
      <c r="BA24"/>
      <c r="BC24" s="167"/>
      <c r="BF24" s="98">
        <f t="shared" si="4"/>
        <v>2023</v>
      </c>
    </row>
    <row r="25" spans="1:60" ht="14.4" hidden="1" outlineLevel="1" thickBot="1">
      <c r="A25" s="144"/>
      <c r="B25" s="145" t="s">
        <v>109</v>
      </c>
      <c r="C25" s="146" t="s">
        <v>110</v>
      </c>
      <c r="D25" s="147" t="s">
        <v>111</v>
      </c>
      <c r="E25" s="148">
        <f>$Q$5</f>
        <v>2023</v>
      </c>
      <c r="F25" s="149">
        <v>28.367000000000001</v>
      </c>
      <c r="G25" s="150">
        <v>0</v>
      </c>
      <c r="H25" s="150">
        <v>0.73699999999999999</v>
      </c>
      <c r="I25" s="150">
        <v>12.404999999999999</v>
      </c>
      <c r="J25" s="150">
        <v>82.503</v>
      </c>
      <c r="K25" s="150">
        <v>0</v>
      </c>
      <c r="L25" s="150">
        <v>207.69899999999998</v>
      </c>
      <c r="M25" s="150">
        <v>0</v>
      </c>
      <c r="N25" s="150">
        <v>46.951999999999998</v>
      </c>
      <c r="O25" s="150">
        <v>3273.194</v>
      </c>
      <c r="P25" s="150">
        <v>0</v>
      </c>
      <c r="Q25" s="150">
        <v>631.71400000000006</v>
      </c>
      <c r="R25" s="150">
        <v>0</v>
      </c>
      <c r="S25" s="150">
        <v>0</v>
      </c>
      <c r="T25" s="150">
        <v>0</v>
      </c>
      <c r="U25" s="150">
        <v>0</v>
      </c>
      <c r="V25" s="150">
        <v>0</v>
      </c>
      <c r="W25" s="150">
        <v>5.2999999999999999E-2</v>
      </c>
      <c r="X25" s="150">
        <v>1179.6390000000001</v>
      </c>
      <c r="Y25" s="150">
        <v>0.13200000000000001</v>
      </c>
      <c r="Z25" s="150">
        <v>0</v>
      </c>
      <c r="AA25" s="150">
        <v>1.4420000000000002</v>
      </c>
      <c r="AB25" s="150">
        <v>0</v>
      </c>
      <c r="AC25" s="150">
        <v>0</v>
      </c>
      <c r="AD25" s="150">
        <v>0</v>
      </c>
      <c r="AE25" s="150">
        <v>0</v>
      </c>
      <c r="AF25" s="150">
        <v>0</v>
      </c>
      <c r="AG25" s="151">
        <v>0</v>
      </c>
      <c r="AH25" s="152">
        <f t="shared" si="1"/>
        <v>5464.8369999999995</v>
      </c>
      <c r="AI25" s="153"/>
      <c r="AJ25" s="153"/>
      <c r="AK25" s="153"/>
      <c r="AL25" s="154"/>
      <c r="AM25" s="155">
        <f t="shared" si="2"/>
        <v>-6.8731060935264043E-2</v>
      </c>
      <c r="BA25"/>
      <c r="BC25" s="167"/>
      <c r="BF25" s="98">
        <f t="shared" si="4"/>
        <v>2024</v>
      </c>
      <c r="BH25" s="168"/>
    </row>
    <row r="26" spans="1:60" ht="14.4" hidden="1" outlineLevel="1" thickBot="1">
      <c r="A26" s="144"/>
      <c r="B26" s="156"/>
      <c r="C26" s="157"/>
      <c r="D26" s="136" t="s">
        <v>111</v>
      </c>
      <c r="E26" s="158">
        <f>E25-1</f>
        <v>2022</v>
      </c>
      <c r="F26" s="159">
        <v>24.952999999999999</v>
      </c>
      <c r="G26" s="160">
        <v>0</v>
      </c>
      <c r="H26" s="160">
        <v>1.546</v>
      </c>
      <c r="I26" s="160">
        <v>19.908999999999999</v>
      </c>
      <c r="J26" s="160">
        <v>80.667000000000002</v>
      </c>
      <c r="K26" s="160">
        <v>0</v>
      </c>
      <c r="L26" s="160">
        <v>580.66100000000017</v>
      </c>
      <c r="M26" s="160">
        <v>1.587</v>
      </c>
      <c r="N26" s="160">
        <v>56.474000000000011</v>
      </c>
      <c r="O26" s="160">
        <v>3614.0310000000004</v>
      </c>
      <c r="P26" s="160">
        <v>0</v>
      </c>
      <c r="Q26" s="160">
        <v>455.57900000000001</v>
      </c>
      <c r="R26" s="160">
        <v>0</v>
      </c>
      <c r="S26" s="160">
        <v>0</v>
      </c>
      <c r="T26" s="160">
        <v>0</v>
      </c>
      <c r="U26" s="160">
        <v>0</v>
      </c>
      <c r="V26" s="160">
        <v>0</v>
      </c>
      <c r="W26" s="160">
        <v>2.3769999999999998</v>
      </c>
      <c r="X26" s="160">
        <v>1026.723</v>
      </c>
      <c r="Y26" s="160">
        <v>0</v>
      </c>
      <c r="Z26" s="160">
        <v>0</v>
      </c>
      <c r="AA26" s="160">
        <v>3.6379999999999999</v>
      </c>
      <c r="AB26" s="160">
        <v>0</v>
      </c>
      <c r="AC26" s="160">
        <v>0</v>
      </c>
      <c r="AD26" s="160">
        <v>0</v>
      </c>
      <c r="AE26" s="160">
        <v>0</v>
      </c>
      <c r="AF26" s="160">
        <v>1.7000000000000001E-2</v>
      </c>
      <c r="AG26" s="161">
        <v>0</v>
      </c>
      <c r="AH26" s="162">
        <f t="shared" si="1"/>
        <v>5868.1620000000003</v>
      </c>
      <c r="AI26" s="163"/>
      <c r="AJ26" s="163"/>
      <c r="AK26" s="163"/>
      <c r="AL26" s="164"/>
      <c r="AM26" s="165"/>
      <c r="BA26"/>
      <c r="BC26" s="167"/>
      <c r="BF26" s="98">
        <f t="shared" si="4"/>
        <v>2025</v>
      </c>
    </row>
    <row r="27" spans="1:60" ht="14.4" hidden="1" outlineLevel="1" thickBot="1">
      <c r="A27" s="144"/>
      <c r="B27" s="145" t="s">
        <v>112</v>
      </c>
      <c r="C27" s="146" t="s">
        <v>113</v>
      </c>
      <c r="D27" s="147" t="s">
        <v>114</v>
      </c>
      <c r="E27" s="148">
        <f>$Q$5</f>
        <v>2023</v>
      </c>
      <c r="F27" s="149">
        <v>796.75700000000006</v>
      </c>
      <c r="G27" s="150">
        <v>2.1269999999999998</v>
      </c>
      <c r="H27" s="150">
        <v>11.374000000000001</v>
      </c>
      <c r="I27" s="150">
        <v>1447.2239999999999</v>
      </c>
      <c r="J27" s="150">
        <v>29069.754999999997</v>
      </c>
      <c r="K27" s="150">
        <v>0</v>
      </c>
      <c r="L27" s="150">
        <v>11829.653000000002</v>
      </c>
      <c r="M27" s="150">
        <v>355.00999999999993</v>
      </c>
      <c r="N27" s="150">
        <v>8888.5329999999994</v>
      </c>
      <c r="O27" s="150">
        <v>13886.532999999999</v>
      </c>
      <c r="P27" s="150">
        <v>0</v>
      </c>
      <c r="Q27" s="150">
        <v>12363.641999999998</v>
      </c>
      <c r="R27" s="150">
        <v>2.0419999999999998</v>
      </c>
      <c r="S27" s="150">
        <v>0</v>
      </c>
      <c r="T27" s="150">
        <v>0</v>
      </c>
      <c r="U27" s="150">
        <v>4.5570000000000004</v>
      </c>
      <c r="V27" s="150">
        <v>2.077</v>
      </c>
      <c r="W27" s="150">
        <v>1.33</v>
      </c>
      <c r="X27" s="150">
        <v>60771.390999999996</v>
      </c>
      <c r="Y27" s="150">
        <v>2.6869999999999998</v>
      </c>
      <c r="Z27" s="150">
        <v>20.181999999999999</v>
      </c>
      <c r="AA27" s="150">
        <v>2315.7370000000001</v>
      </c>
      <c r="AB27" s="150">
        <v>26.861000000000004</v>
      </c>
      <c r="AC27" s="150">
        <v>12.097</v>
      </c>
      <c r="AD27" s="150">
        <v>0</v>
      </c>
      <c r="AE27" s="150">
        <v>11.080000000000002</v>
      </c>
      <c r="AF27" s="150">
        <v>1362.8409999999999</v>
      </c>
      <c r="AG27" s="151">
        <v>0</v>
      </c>
      <c r="AH27" s="152">
        <f t="shared" si="1"/>
        <v>143183.49</v>
      </c>
      <c r="AI27" s="153"/>
      <c r="AJ27" s="153"/>
      <c r="AK27" s="153"/>
      <c r="AL27" s="154"/>
      <c r="AM27" s="155">
        <f t="shared" si="2"/>
        <v>1.4610172081428674E-2</v>
      </c>
      <c r="BA27"/>
      <c r="BC27" s="167"/>
      <c r="BF27" s="98">
        <f t="shared" si="4"/>
        <v>2026</v>
      </c>
    </row>
    <row r="28" spans="1:60" ht="14.4" hidden="1" outlineLevel="1" thickBot="1">
      <c r="A28" s="169"/>
      <c r="B28" s="156"/>
      <c r="C28" s="157"/>
      <c r="D28" s="136" t="s">
        <v>114</v>
      </c>
      <c r="E28" s="158">
        <f>E27-1</f>
        <v>2022</v>
      </c>
      <c r="F28" s="170">
        <v>1656.884</v>
      </c>
      <c r="G28" s="171">
        <v>0</v>
      </c>
      <c r="H28" s="171">
        <v>7.8349999999999991</v>
      </c>
      <c r="I28" s="171">
        <v>1501.3929999999998</v>
      </c>
      <c r="J28" s="171">
        <v>26957.796999999995</v>
      </c>
      <c r="K28" s="171">
        <v>0</v>
      </c>
      <c r="L28" s="171">
        <v>13044.915999999999</v>
      </c>
      <c r="M28" s="171">
        <v>289.55299999999994</v>
      </c>
      <c r="N28" s="171">
        <v>7531.7899999999991</v>
      </c>
      <c r="O28" s="171">
        <v>13711.403999999999</v>
      </c>
      <c r="P28" s="171">
        <v>0</v>
      </c>
      <c r="Q28" s="171">
        <v>11232.165000000001</v>
      </c>
      <c r="R28" s="171">
        <v>0</v>
      </c>
      <c r="S28" s="171">
        <v>0</v>
      </c>
      <c r="T28" s="171">
        <v>0</v>
      </c>
      <c r="U28" s="171">
        <v>23.796999999999997</v>
      </c>
      <c r="V28" s="171">
        <v>0</v>
      </c>
      <c r="W28" s="171">
        <v>42.537999999999997</v>
      </c>
      <c r="X28" s="171">
        <v>62040.950000000004</v>
      </c>
      <c r="Y28" s="171">
        <v>1.1870000000000001</v>
      </c>
      <c r="Z28" s="171">
        <v>3.5469999999999997</v>
      </c>
      <c r="AA28" s="171">
        <v>1586.961</v>
      </c>
      <c r="AB28" s="171">
        <v>21.786000000000001</v>
      </c>
      <c r="AC28" s="171">
        <v>0.996</v>
      </c>
      <c r="AD28" s="171">
        <v>0</v>
      </c>
      <c r="AE28" s="171">
        <v>47.001000000000005</v>
      </c>
      <c r="AF28" s="171">
        <v>1419.1779999999999</v>
      </c>
      <c r="AG28" s="172">
        <v>0</v>
      </c>
      <c r="AH28" s="162">
        <f t="shared" si="1"/>
        <v>141121.67800000001</v>
      </c>
      <c r="AI28" s="163"/>
      <c r="AJ28" s="163"/>
      <c r="AK28" s="163"/>
      <c r="AL28" s="164"/>
      <c r="AM28" s="165"/>
      <c r="BA28"/>
      <c r="BC28" s="167"/>
      <c r="BF28" s="98">
        <f t="shared" si="4"/>
        <v>2027</v>
      </c>
    </row>
    <row r="29" spans="1:60" s="95" customFormat="1" ht="13.8" collapsed="1">
      <c r="A29" s="173" t="s">
        <v>115</v>
      </c>
      <c r="B29" s="123" t="s">
        <v>116</v>
      </c>
      <c r="C29" s="123"/>
      <c r="D29" s="124"/>
      <c r="E29" s="174">
        <f>$Q$5</f>
        <v>2023</v>
      </c>
      <c r="F29" s="125">
        <f t="shared" ref="F29:AG30" si="5">F31+F33+F35+F37+F39+F41+F43+F45</f>
        <v>336.798</v>
      </c>
      <c r="G29" s="126">
        <f t="shared" si="5"/>
        <v>0</v>
      </c>
      <c r="H29" s="126">
        <f t="shared" si="5"/>
        <v>21.193999999999999</v>
      </c>
      <c r="I29" s="126">
        <f t="shared" si="5"/>
        <v>360.07700000000006</v>
      </c>
      <c r="J29" s="126">
        <f t="shared" si="5"/>
        <v>3760.4949999999999</v>
      </c>
      <c r="K29" s="126">
        <f t="shared" si="5"/>
        <v>0</v>
      </c>
      <c r="L29" s="126">
        <f t="shared" si="5"/>
        <v>9326.2170000000006</v>
      </c>
      <c r="M29" s="126">
        <f t="shared" si="5"/>
        <v>1587.4860000000001</v>
      </c>
      <c r="N29" s="126">
        <f t="shared" si="5"/>
        <v>6032.0060000000012</v>
      </c>
      <c r="O29" s="126">
        <f t="shared" si="5"/>
        <v>7020.9360000000006</v>
      </c>
      <c r="P29" s="126">
        <f t="shared" si="5"/>
        <v>0</v>
      </c>
      <c r="Q29" s="126">
        <f t="shared" si="5"/>
        <v>28888.592999999997</v>
      </c>
      <c r="R29" s="126">
        <f t="shared" si="5"/>
        <v>124.646</v>
      </c>
      <c r="S29" s="126">
        <f t="shared" si="5"/>
        <v>6.6000000000000003E-2</v>
      </c>
      <c r="T29" s="126">
        <f t="shared" si="5"/>
        <v>0</v>
      </c>
      <c r="U29" s="126">
        <f t="shared" si="5"/>
        <v>0</v>
      </c>
      <c r="V29" s="126">
        <f t="shared" si="5"/>
        <v>0</v>
      </c>
      <c r="W29" s="126">
        <f t="shared" si="5"/>
        <v>22.475000000000001</v>
      </c>
      <c r="X29" s="126">
        <f t="shared" si="5"/>
        <v>18905.821</v>
      </c>
      <c r="Y29" s="126">
        <f t="shared" si="5"/>
        <v>5.6109999999999998</v>
      </c>
      <c r="Z29" s="126">
        <f t="shared" si="5"/>
        <v>103.41</v>
      </c>
      <c r="AA29" s="126">
        <f t="shared" si="5"/>
        <v>2383.9750000000004</v>
      </c>
      <c r="AB29" s="126">
        <f t="shared" si="5"/>
        <v>68.644000000000005</v>
      </c>
      <c r="AC29" s="126">
        <f t="shared" si="5"/>
        <v>14.805</v>
      </c>
      <c r="AD29" s="126">
        <f t="shared" si="5"/>
        <v>0</v>
      </c>
      <c r="AE29" s="126">
        <f t="shared" si="5"/>
        <v>0.23400000000000001</v>
      </c>
      <c r="AF29" s="126">
        <f t="shared" si="5"/>
        <v>566.0390000000001</v>
      </c>
      <c r="AG29" s="127">
        <f t="shared" si="5"/>
        <v>0</v>
      </c>
      <c r="AH29" s="128">
        <f t="shared" si="1"/>
        <v>79529.528000000006</v>
      </c>
      <c r="AI29" s="129"/>
      <c r="AJ29" s="129"/>
      <c r="AK29" s="129"/>
      <c r="AL29" s="130"/>
      <c r="AM29" s="131">
        <f t="shared" si="2"/>
        <v>3.4389593622555559E-2</v>
      </c>
      <c r="BB29" s="99"/>
      <c r="BC29" s="99"/>
      <c r="BF29" s="98"/>
    </row>
    <row r="30" spans="1:60" s="95" customFormat="1" ht="14.4" thickBot="1">
      <c r="A30" s="175"/>
      <c r="B30" s="135"/>
      <c r="C30" s="135"/>
      <c r="D30" s="136"/>
      <c r="E30" s="176">
        <f>E29-1</f>
        <v>2022</v>
      </c>
      <c r="F30" s="137">
        <f t="shared" si="5"/>
        <v>428.24300000000005</v>
      </c>
      <c r="G30" s="138">
        <f t="shared" si="5"/>
        <v>7.5999999999999998E-2</v>
      </c>
      <c r="H30" s="138">
        <f t="shared" si="5"/>
        <v>6.0389999999999997</v>
      </c>
      <c r="I30" s="138">
        <f t="shared" si="5"/>
        <v>562.33799999999997</v>
      </c>
      <c r="J30" s="138">
        <f t="shared" si="5"/>
        <v>4263.5450000000001</v>
      </c>
      <c r="K30" s="138">
        <f t="shared" si="5"/>
        <v>0</v>
      </c>
      <c r="L30" s="138">
        <f t="shared" si="5"/>
        <v>7193.5469999999996</v>
      </c>
      <c r="M30" s="138">
        <f t="shared" si="5"/>
        <v>1802.2080000000001</v>
      </c>
      <c r="N30" s="138">
        <f t="shared" si="5"/>
        <v>7489.4490000000014</v>
      </c>
      <c r="O30" s="138">
        <f t="shared" si="5"/>
        <v>7537.8660000000009</v>
      </c>
      <c r="P30" s="138">
        <f t="shared" si="5"/>
        <v>0</v>
      </c>
      <c r="Q30" s="138">
        <f t="shared" si="5"/>
        <v>27802.178000000004</v>
      </c>
      <c r="R30" s="138">
        <f t="shared" si="5"/>
        <v>47.253999999999991</v>
      </c>
      <c r="S30" s="138">
        <f t="shared" si="5"/>
        <v>8.4000000000000005E-2</v>
      </c>
      <c r="T30" s="138">
        <f t="shared" si="5"/>
        <v>149.08900000000003</v>
      </c>
      <c r="U30" s="138">
        <f t="shared" si="5"/>
        <v>0</v>
      </c>
      <c r="V30" s="138">
        <f t="shared" si="5"/>
        <v>0</v>
      </c>
      <c r="W30" s="138">
        <f t="shared" si="5"/>
        <v>4.8000000000000001E-2</v>
      </c>
      <c r="X30" s="138">
        <f t="shared" si="5"/>
        <v>16242.626</v>
      </c>
      <c r="Y30" s="138">
        <f t="shared" si="5"/>
        <v>14.565</v>
      </c>
      <c r="Z30" s="138">
        <f t="shared" si="5"/>
        <v>178.16199999999998</v>
      </c>
      <c r="AA30" s="138">
        <f t="shared" si="5"/>
        <v>2507.3800000000006</v>
      </c>
      <c r="AB30" s="138">
        <f t="shared" si="5"/>
        <v>88.29</v>
      </c>
      <c r="AC30" s="138">
        <f t="shared" si="5"/>
        <v>0</v>
      </c>
      <c r="AD30" s="138">
        <f t="shared" si="5"/>
        <v>0</v>
      </c>
      <c r="AE30" s="138">
        <f t="shared" si="5"/>
        <v>0.253</v>
      </c>
      <c r="AF30" s="138">
        <f t="shared" si="5"/>
        <v>572.22799999999984</v>
      </c>
      <c r="AG30" s="139">
        <f t="shared" si="5"/>
        <v>0</v>
      </c>
      <c r="AH30" s="140">
        <f t="shared" si="1"/>
        <v>76885.468000000008</v>
      </c>
      <c r="AI30" s="141"/>
      <c r="AJ30" s="141"/>
      <c r="AK30" s="141"/>
      <c r="AL30" s="142"/>
      <c r="AM30" s="143"/>
      <c r="BB30" s="99"/>
      <c r="BC30" s="99"/>
    </row>
    <row r="31" spans="1:60" ht="14.4" hidden="1" outlineLevel="1" thickBot="1">
      <c r="A31" s="144"/>
      <c r="B31" s="145" t="s">
        <v>88</v>
      </c>
      <c r="C31" s="146" t="s">
        <v>89</v>
      </c>
      <c r="D31" s="147" t="s">
        <v>117</v>
      </c>
      <c r="E31" s="148">
        <f>$Q$5</f>
        <v>2023</v>
      </c>
      <c r="F31" s="149">
        <v>0</v>
      </c>
      <c r="G31" s="150">
        <v>0</v>
      </c>
      <c r="H31" s="150">
        <v>0</v>
      </c>
      <c r="I31" s="150">
        <v>0</v>
      </c>
      <c r="J31" s="150">
        <v>0</v>
      </c>
      <c r="K31" s="150">
        <v>0</v>
      </c>
      <c r="L31" s="150">
        <v>0</v>
      </c>
      <c r="M31" s="150">
        <v>0</v>
      </c>
      <c r="N31" s="150">
        <v>0</v>
      </c>
      <c r="O31" s="150">
        <v>0</v>
      </c>
      <c r="P31" s="150">
        <v>0</v>
      </c>
      <c r="Q31" s="150">
        <v>4.4669999999999996</v>
      </c>
      <c r="R31" s="150">
        <v>0</v>
      </c>
      <c r="S31" s="150">
        <v>0</v>
      </c>
      <c r="T31" s="150">
        <v>0</v>
      </c>
      <c r="U31" s="150">
        <v>0</v>
      </c>
      <c r="V31" s="150">
        <v>0</v>
      </c>
      <c r="W31" s="150">
        <v>0</v>
      </c>
      <c r="X31" s="150">
        <v>1E-3</v>
      </c>
      <c r="Y31" s="150">
        <v>0</v>
      </c>
      <c r="Z31" s="150">
        <v>0</v>
      </c>
      <c r="AA31" s="150">
        <v>0</v>
      </c>
      <c r="AB31" s="150">
        <v>0</v>
      </c>
      <c r="AC31" s="150">
        <v>0</v>
      </c>
      <c r="AD31" s="150">
        <v>0</v>
      </c>
      <c r="AE31" s="150">
        <v>0</v>
      </c>
      <c r="AF31" s="150">
        <v>0</v>
      </c>
      <c r="AG31" s="151">
        <v>0</v>
      </c>
      <c r="AH31" s="152">
        <f t="shared" si="1"/>
        <v>4.468</v>
      </c>
      <c r="AI31" s="153"/>
      <c r="AJ31" s="153"/>
      <c r="AK31" s="153"/>
      <c r="AL31" s="154"/>
      <c r="AM31" s="155" t="str">
        <f t="shared" si="2"/>
        <v>++</v>
      </c>
      <c r="BA31"/>
      <c r="BC31" s="167"/>
    </row>
    <row r="32" spans="1:60" ht="14.4" hidden="1" outlineLevel="1" thickBot="1">
      <c r="A32" s="144"/>
      <c r="B32" s="156"/>
      <c r="C32" s="157"/>
      <c r="D32" s="177" t="s">
        <v>117</v>
      </c>
      <c r="E32" s="158">
        <f>E31-1</f>
        <v>2022</v>
      </c>
      <c r="F32" s="159">
        <v>0</v>
      </c>
      <c r="G32" s="160">
        <v>0</v>
      </c>
      <c r="H32" s="160">
        <v>0</v>
      </c>
      <c r="I32" s="160">
        <v>4.0000000000000001E-3</v>
      </c>
      <c r="J32" s="160">
        <v>0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60">
        <v>0</v>
      </c>
      <c r="R32" s="160">
        <v>0</v>
      </c>
      <c r="S32" s="160">
        <v>0</v>
      </c>
      <c r="T32" s="160">
        <v>0</v>
      </c>
      <c r="U32" s="160">
        <v>0</v>
      </c>
      <c r="V32" s="160">
        <v>0</v>
      </c>
      <c r="W32" s="160">
        <v>0</v>
      </c>
      <c r="X32" s="160">
        <v>0.33500000000000002</v>
      </c>
      <c r="Y32" s="160">
        <v>0</v>
      </c>
      <c r="Z32" s="160">
        <v>0</v>
      </c>
      <c r="AA32" s="160">
        <v>0</v>
      </c>
      <c r="AB32" s="160">
        <v>0</v>
      </c>
      <c r="AC32" s="160">
        <v>0</v>
      </c>
      <c r="AD32" s="160">
        <v>0</v>
      </c>
      <c r="AE32" s="160">
        <v>0</v>
      </c>
      <c r="AF32" s="160">
        <v>0</v>
      </c>
      <c r="AG32" s="161">
        <v>0</v>
      </c>
      <c r="AH32" s="162">
        <f t="shared" si="1"/>
        <v>0.33900000000000002</v>
      </c>
      <c r="AI32" s="163"/>
      <c r="AJ32" s="163"/>
      <c r="AK32" s="163"/>
      <c r="AL32" s="164"/>
      <c r="AM32" s="165"/>
      <c r="BA32"/>
      <c r="BC32" s="167"/>
    </row>
    <row r="33" spans="1:55" ht="14.4" hidden="1" outlineLevel="1" thickBot="1">
      <c r="A33" s="144"/>
      <c r="B33" s="145" t="s">
        <v>118</v>
      </c>
      <c r="C33" s="146" t="s">
        <v>95</v>
      </c>
      <c r="D33" s="147" t="s">
        <v>119</v>
      </c>
      <c r="E33" s="148">
        <f>$Q$5</f>
        <v>2023</v>
      </c>
      <c r="F33" s="149">
        <v>0</v>
      </c>
      <c r="G33" s="150">
        <v>0</v>
      </c>
      <c r="H33" s="150">
        <v>0</v>
      </c>
      <c r="I33" s="150">
        <v>0</v>
      </c>
      <c r="J33" s="150">
        <v>0</v>
      </c>
      <c r="K33" s="150">
        <v>0</v>
      </c>
      <c r="L33" s="150">
        <v>0</v>
      </c>
      <c r="M33" s="150">
        <v>0</v>
      </c>
      <c r="N33" s="150">
        <v>4.2000000000000003E-2</v>
      </c>
      <c r="O33" s="150">
        <v>0</v>
      </c>
      <c r="P33" s="150">
        <v>0</v>
      </c>
      <c r="Q33" s="150">
        <v>0</v>
      </c>
      <c r="R33" s="150">
        <v>0</v>
      </c>
      <c r="S33" s="150">
        <v>0</v>
      </c>
      <c r="T33" s="150">
        <v>0</v>
      </c>
      <c r="U33" s="150">
        <v>0</v>
      </c>
      <c r="V33" s="150">
        <v>0</v>
      </c>
      <c r="W33" s="150">
        <v>0</v>
      </c>
      <c r="X33" s="150">
        <v>0</v>
      </c>
      <c r="Y33" s="150">
        <v>0</v>
      </c>
      <c r="Z33" s="150">
        <v>0</v>
      </c>
      <c r="AA33" s="150">
        <v>0</v>
      </c>
      <c r="AB33" s="150">
        <v>0</v>
      </c>
      <c r="AC33" s="150">
        <v>0</v>
      </c>
      <c r="AD33" s="150">
        <v>0</v>
      </c>
      <c r="AE33" s="150">
        <v>0</v>
      </c>
      <c r="AF33" s="150">
        <v>0</v>
      </c>
      <c r="AG33" s="151">
        <v>0</v>
      </c>
      <c r="AH33" s="152">
        <f t="shared" si="1"/>
        <v>4.2000000000000003E-2</v>
      </c>
      <c r="AI33" s="153"/>
      <c r="AJ33" s="153"/>
      <c r="AK33" s="153"/>
      <c r="AL33" s="154"/>
      <c r="AM33" s="155">
        <f t="shared" si="2"/>
        <v>-0.53846153846153844</v>
      </c>
      <c r="BA33"/>
      <c r="BC33" s="167"/>
    </row>
    <row r="34" spans="1:55" ht="14.4" hidden="1" outlineLevel="1" thickBot="1">
      <c r="A34" s="144"/>
      <c r="B34" s="156"/>
      <c r="C34" s="157"/>
      <c r="D34" s="136" t="s">
        <v>119</v>
      </c>
      <c r="E34" s="158">
        <f>E33-1</f>
        <v>2022</v>
      </c>
      <c r="F34" s="159">
        <v>0</v>
      </c>
      <c r="G34" s="160">
        <v>0</v>
      </c>
      <c r="H34" s="160">
        <v>0</v>
      </c>
      <c r="I34" s="160">
        <v>0</v>
      </c>
      <c r="J34" s="160">
        <v>0</v>
      </c>
      <c r="K34" s="160">
        <v>0</v>
      </c>
      <c r="L34" s="160">
        <v>0</v>
      </c>
      <c r="M34" s="160">
        <v>0</v>
      </c>
      <c r="N34" s="160">
        <v>9.0999999999999998E-2</v>
      </c>
      <c r="O34" s="160">
        <v>0</v>
      </c>
      <c r="P34" s="160">
        <v>0</v>
      </c>
      <c r="Q34" s="160">
        <v>0</v>
      </c>
      <c r="R34" s="160">
        <v>0</v>
      </c>
      <c r="S34" s="160">
        <v>0</v>
      </c>
      <c r="T34" s="160">
        <v>0</v>
      </c>
      <c r="U34" s="160">
        <v>0</v>
      </c>
      <c r="V34" s="160">
        <v>0</v>
      </c>
      <c r="W34" s="160">
        <v>0</v>
      </c>
      <c r="X34" s="160">
        <v>0</v>
      </c>
      <c r="Y34" s="160">
        <v>0</v>
      </c>
      <c r="Z34" s="160">
        <v>0</v>
      </c>
      <c r="AA34" s="160">
        <v>0</v>
      </c>
      <c r="AB34" s="160">
        <v>0</v>
      </c>
      <c r="AC34" s="160">
        <v>0</v>
      </c>
      <c r="AD34" s="160">
        <v>0</v>
      </c>
      <c r="AE34" s="160">
        <v>0</v>
      </c>
      <c r="AF34" s="160">
        <v>0</v>
      </c>
      <c r="AG34" s="161">
        <v>0</v>
      </c>
      <c r="AH34" s="162">
        <f t="shared" si="1"/>
        <v>9.0999999999999998E-2</v>
      </c>
      <c r="AI34" s="163"/>
      <c r="AJ34" s="163"/>
      <c r="AK34" s="163"/>
      <c r="AL34" s="164"/>
      <c r="AM34" s="165"/>
      <c r="BA34"/>
      <c r="BC34" s="167"/>
    </row>
    <row r="35" spans="1:55" ht="14.4" hidden="1" outlineLevel="1" thickBot="1">
      <c r="A35" s="144"/>
      <c r="B35" s="145" t="s">
        <v>101</v>
      </c>
      <c r="C35" s="146" t="s">
        <v>102</v>
      </c>
      <c r="D35" s="178" t="s">
        <v>120</v>
      </c>
      <c r="E35" s="148">
        <f>$Q$5</f>
        <v>2023</v>
      </c>
      <c r="F35" s="149">
        <v>0</v>
      </c>
      <c r="G35" s="150">
        <v>0</v>
      </c>
      <c r="H35" s="150">
        <v>0</v>
      </c>
      <c r="I35" s="150">
        <v>0</v>
      </c>
      <c r="J35" s="150">
        <v>0</v>
      </c>
      <c r="K35" s="150">
        <v>0</v>
      </c>
      <c r="L35" s="150">
        <v>3.4859999999999998</v>
      </c>
      <c r="M35" s="150">
        <v>0</v>
      </c>
      <c r="N35" s="150">
        <v>0</v>
      </c>
      <c r="O35" s="150">
        <v>0.10100000000000001</v>
      </c>
      <c r="P35" s="150">
        <v>0</v>
      </c>
      <c r="Q35" s="150">
        <v>0</v>
      </c>
      <c r="R35" s="150">
        <v>0</v>
      </c>
      <c r="S35" s="150">
        <v>0.02</v>
      </c>
      <c r="T35" s="150">
        <v>0</v>
      </c>
      <c r="U35" s="150">
        <v>0</v>
      </c>
      <c r="V35" s="150">
        <v>0</v>
      </c>
      <c r="W35" s="150">
        <v>0</v>
      </c>
      <c r="X35" s="150">
        <v>0.01</v>
      </c>
      <c r="Y35" s="150">
        <v>0</v>
      </c>
      <c r="Z35" s="150">
        <v>0</v>
      </c>
      <c r="AA35" s="150">
        <v>1.355</v>
      </c>
      <c r="AB35" s="150">
        <v>0</v>
      </c>
      <c r="AC35" s="150">
        <v>0</v>
      </c>
      <c r="AD35" s="150">
        <v>0</v>
      </c>
      <c r="AE35" s="150">
        <v>0</v>
      </c>
      <c r="AF35" s="150">
        <v>0</v>
      </c>
      <c r="AG35" s="151">
        <v>0</v>
      </c>
      <c r="AH35" s="152">
        <f t="shared" si="1"/>
        <v>4.9719999999999995</v>
      </c>
      <c r="AI35" s="153"/>
      <c r="AJ35" s="153"/>
      <c r="AK35" s="153"/>
      <c r="AL35" s="154"/>
      <c r="AM35" s="155">
        <f t="shared" si="2"/>
        <v>0.60128824476650555</v>
      </c>
      <c r="BA35"/>
      <c r="BC35" s="167"/>
    </row>
    <row r="36" spans="1:55" ht="14.4" hidden="1" outlineLevel="1" thickBot="1">
      <c r="A36" s="144"/>
      <c r="B36" s="156"/>
      <c r="C36" s="157"/>
      <c r="D36" s="136" t="s">
        <v>120</v>
      </c>
      <c r="E36" s="158">
        <f>E35-1</f>
        <v>2022</v>
      </c>
      <c r="F36" s="159">
        <v>0</v>
      </c>
      <c r="G36" s="160">
        <v>0</v>
      </c>
      <c r="H36" s="160">
        <v>0</v>
      </c>
      <c r="I36" s="160">
        <v>0</v>
      </c>
      <c r="J36" s="160">
        <v>0</v>
      </c>
      <c r="K36" s="160">
        <v>0</v>
      </c>
      <c r="L36" s="160">
        <v>0.90700000000000003</v>
      </c>
      <c r="M36" s="160">
        <v>0</v>
      </c>
      <c r="N36" s="160">
        <v>0</v>
      </c>
      <c r="O36" s="160">
        <v>0.185</v>
      </c>
      <c r="P36" s="160">
        <v>0</v>
      </c>
      <c r="Q36" s="160">
        <v>0</v>
      </c>
      <c r="R36" s="160">
        <v>0</v>
      </c>
      <c r="S36" s="160">
        <v>1.7000000000000001E-2</v>
      </c>
      <c r="T36" s="160">
        <v>0</v>
      </c>
      <c r="U36" s="160">
        <v>0</v>
      </c>
      <c r="V36" s="160">
        <v>0</v>
      </c>
      <c r="W36" s="160">
        <v>0</v>
      </c>
      <c r="X36" s="160">
        <v>0.10299999999999999</v>
      </c>
      <c r="Y36" s="160">
        <v>0</v>
      </c>
      <c r="Z36" s="160">
        <v>0</v>
      </c>
      <c r="AA36" s="160">
        <v>1.893</v>
      </c>
      <c r="AB36" s="160">
        <v>0</v>
      </c>
      <c r="AC36" s="160">
        <v>0</v>
      </c>
      <c r="AD36" s="160">
        <v>0</v>
      </c>
      <c r="AE36" s="160">
        <v>0</v>
      </c>
      <c r="AF36" s="160">
        <v>0</v>
      </c>
      <c r="AG36" s="161">
        <v>0</v>
      </c>
      <c r="AH36" s="162">
        <f t="shared" si="1"/>
        <v>3.105</v>
      </c>
      <c r="AI36" s="163"/>
      <c r="AJ36" s="163"/>
      <c r="AK36" s="163"/>
      <c r="AL36" s="164"/>
      <c r="AM36" s="165"/>
      <c r="BA36"/>
      <c r="BC36" s="167"/>
    </row>
    <row r="37" spans="1:55" ht="14.4" hidden="1" outlineLevel="1" thickBot="1">
      <c r="A37" s="144"/>
      <c r="B37" s="145" t="s">
        <v>106</v>
      </c>
      <c r="C37" s="146" t="s">
        <v>107</v>
      </c>
      <c r="D37" s="178" t="s">
        <v>121</v>
      </c>
      <c r="E37" s="148">
        <f>$Q$5</f>
        <v>2023</v>
      </c>
      <c r="F37" s="149">
        <v>0</v>
      </c>
      <c r="G37" s="150">
        <v>0</v>
      </c>
      <c r="H37" s="150">
        <v>0</v>
      </c>
      <c r="I37" s="150">
        <v>0</v>
      </c>
      <c r="J37" s="150">
        <v>0</v>
      </c>
      <c r="K37" s="150">
        <v>0</v>
      </c>
      <c r="L37" s="150">
        <v>0</v>
      </c>
      <c r="M37" s="150">
        <v>0</v>
      </c>
      <c r="N37" s="150">
        <v>0</v>
      </c>
      <c r="O37" s="150">
        <v>0</v>
      </c>
      <c r="P37" s="150">
        <v>0</v>
      </c>
      <c r="Q37" s="150">
        <v>0</v>
      </c>
      <c r="R37" s="150">
        <v>0</v>
      </c>
      <c r="S37" s="150">
        <v>0</v>
      </c>
      <c r="T37" s="150">
        <v>0</v>
      </c>
      <c r="U37" s="150">
        <v>0</v>
      </c>
      <c r="V37" s="150">
        <v>0</v>
      </c>
      <c r="W37" s="150">
        <v>0</v>
      </c>
      <c r="X37" s="150">
        <v>7.0000000000000001E-3</v>
      </c>
      <c r="Y37" s="150">
        <v>0</v>
      </c>
      <c r="Z37" s="150">
        <v>0</v>
      </c>
      <c r="AA37" s="150">
        <v>27.184000000000001</v>
      </c>
      <c r="AB37" s="150">
        <v>0</v>
      </c>
      <c r="AC37" s="150">
        <v>0</v>
      </c>
      <c r="AD37" s="150">
        <v>0</v>
      </c>
      <c r="AE37" s="150">
        <v>0</v>
      </c>
      <c r="AF37" s="150">
        <v>0</v>
      </c>
      <c r="AG37" s="151">
        <v>0</v>
      </c>
      <c r="AH37" s="152">
        <f t="shared" si="1"/>
        <v>27.191000000000003</v>
      </c>
      <c r="AI37" s="153"/>
      <c r="AJ37" s="153"/>
      <c r="AK37" s="153"/>
      <c r="AL37" s="154"/>
      <c r="AM37" s="155" t="str">
        <f t="shared" si="2"/>
        <v>++</v>
      </c>
      <c r="BA37"/>
      <c r="BC37" s="167"/>
    </row>
    <row r="38" spans="1:55" ht="14.4" hidden="1" outlineLevel="1" thickBot="1">
      <c r="A38" s="144"/>
      <c r="B38" s="156"/>
      <c r="C38" s="157"/>
      <c r="D38" s="136" t="s">
        <v>121</v>
      </c>
      <c r="E38" s="158">
        <f>E37-1</f>
        <v>2022</v>
      </c>
      <c r="F38" s="159">
        <v>0</v>
      </c>
      <c r="G38" s="160">
        <v>0</v>
      </c>
      <c r="H38" s="160">
        <v>0</v>
      </c>
      <c r="I38" s="160">
        <v>0</v>
      </c>
      <c r="J38" s="160">
        <v>0</v>
      </c>
      <c r="K38" s="160">
        <v>0</v>
      </c>
      <c r="L38" s="160">
        <v>0</v>
      </c>
      <c r="M38" s="160">
        <v>0</v>
      </c>
      <c r="N38" s="160">
        <v>0</v>
      </c>
      <c r="O38" s="160">
        <v>1.2509999999999999</v>
      </c>
      <c r="P38" s="160">
        <v>0</v>
      </c>
      <c r="Q38" s="160">
        <v>0</v>
      </c>
      <c r="R38" s="160">
        <v>0</v>
      </c>
      <c r="S38" s="160">
        <v>0</v>
      </c>
      <c r="T38" s="160">
        <v>0</v>
      </c>
      <c r="U38" s="160">
        <v>0</v>
      </c>
      <c r="V38" s="160">
        <v>0</v>
      </c>
      <c r="W38" s="160">
        <v>0</v>
      </c>
      <c r="X38" s="160">
        <v>3.2000000000000001E-2</v>
      </c>
      <c r="Y38" s="160">
        <v>0</v>
      </c>
      <c r="Z38" s="160">
        <v>0</v>
      </c>
      <c r="AA38" s="160">
        <v>6.0119999999999996</v>
      </c>
      <c r="AB38" s="160">
        <v>0</v>
      </c>
      <c r="AC38" s="160">
        <v>0</v>
      </c>
      <c r="AD38" s="160">
        <v>0</v>
      </c>
      <c r="AE38" s="160">
        <v>0</v>
      </c>
      <c r="AF38" s="160">
        <v>0</v>
      </c>
      <c r="AG38" s="161">
        <v>0</v>
      </c>
      <c r="AH38" s="162">
        <f t="shared" si="1"/>
        <v>7.2949999999999999</v>
      </c>
      <c r="AI38" s="163"/>
      <c r="AJ38" s="163"/>
      <c r="AK38" s="163"/>
      <c r="AL38" s="164"/>
      <c r="AM38" s="165"/>
      <c r="BA38"/>
      <c r="BC38" s="167"/>
    </row>
    <row r="39" spans="1:55" ht="14.4" hidden="1" outlineLevel="1" thickBot="1">
      <c r="A39" s="144"/>
      <c r="B39" s="145" t="s">
        <v>109</v>
      </c>
      <c r="C39" s="146" t="s">
        <v>110</v>
      </c>
      <c r="D39" s="178" t="s">
        <v>122</v>
      </c>
      <c r="E39" s="148">
        <f>$Q$5</f>
        <v>2023</v>
      </c>
      <c r="F39" s="149">
        <v>5.9980000000000002</v>
      </c>
      <c r="G39" s="150">
        <v>0</v>
      </c>
      <c r="H39" s="150">
        <v>0</v>
      </c>
      <c r="I39" s="150">
        <v>0</v>
      </c>
      <c r="J39" s="150">
        <v>5.1970000000000001</v>
      </c>
      <c r="K39" s="150">
        <v>0</v>
      </c>
      <c r="L39" s="150">
        <v>84.695999999999998</v>
      </c>
      <c r="M39" s="150">
        <v>0</v>
      </c>
      <c r="N39" s="150">
        <v>2.8620000000000001</v>
      </c>
      <c r="O39" s="150">
        <v>66.349999999999994</v>
      </c>
      <c r="P39" s="150">
        <v>0</v>
      </c>
      <c r="Q39" s="150">
        <v>0</v>
      </c>
      <c r="R39" s="150">
        <v>6.6000000000000003E-2</v>
      </c>
      <c r="S39" s="150">
        <v>2.3E-2</v>
      </c>
      <c r="T39" s="150">
        <v>0</v>
      </c>
      <c r="U39" s="150">
        <v>0</v>
      </c>
      <c r="V39" s="150">
        <v>0</v>
      </c>
      <c r="W39" s="150">
        <v>0</v>
      </c>
      <c r="X39" s="150">
        <v>29.428999999999998</v>
      </c>
      <c r="Y39" s="150">
        <v>0</v>
      </c>
      <c r="Z39" s="150">
        <v>0</v>
      </c>
      <c r="AA39" s="150">
        <v>0</v>
      </c>
      <c r="AB39" s="150">
        <v>1.1890000000000001</v>
      </c>
      <c r="AC39" s="150">
        <v>0.56399999999999995</v>
      </c>
      <c r="AD39" s="150">
        <v>0</v>
      </c>
      <c r="AE39" s="150">
        <v>0</v>
      </c>
      <c r="AF39" s="150">
        <v>0</v>
      </c>
      <c r="AG39" s="151">
        <v>0</v>
      </c>
      <c r="AH39" s="152">
        <f t="shared" si="1"/>
        <v>196.37399999999997</v>
      </c>
      <c r="AI39" s="153"/>
      <c r="AJ39" s="153"/>
      <c r="AK39" s="153"/>
      <c r="AL39" s="154"/>
      <c r="AM39" s="155">
        <f t="shared" si="2"/>
        <v>-0.13094621685851249</v>
      </c>
      <c r="BA39"/>
      <c r="BC39" s="167"/>
    </row>
    <row r="40" spans="1:55" ht="14.4" hidden="1" outlineLevel="1" thickBot="1">
      <c r="A40" s="144"/>
      <c r="B40" s="156"/>
      <c r="C40" s="157"/>
      <c r="D40" s="136" t="s">
        <v>122</v>
      </c>
      <c r="E40" s="158">
        <f>E39-1</f>
        <v>2022</v>
      </c>
      <c r="F40" s="159">
        <v>39.311</v>
      </c>
      <c r="G40" s="160">
        <v>0</v>
      </c>
      <c r="H40" s="160">
        <v>0</v>
      </c>
      <c r="I40" s="160">
        <v>0</v>
      </c>
      <c r="J40" s="160">
        <v>7.2219999999999995</v>
      </c>
      <c r="K40" s="160">
        <v>0</v>
      </c>
      <c r="L40" s="160">
        <v>46.023000000000003</v>
      </c>
      <c r="M40" s="160">
        <v>38.302999999999997</v>
      </c>
      <c r="N40" s="160">
        <v>0.44999999999999996</v>
      </c>
      <c r="O40" s="160">
        <v>57.224000000000004</v>
      </c>
      <c r="P40" s="160">
        <v>0</v>
      </c>
      <c r="Q40" s="160">
        <v>4.75</v>
      </c>
      <c r="R40" s="160">
        <v>0</v>
      </c>
      <c r="S40" s="160">
        <v>2.5000000000000001E-2</v>
      </c>
      <c r="T40" s="160">
        <v>0</v>
      </c>
      <c r="U40" s="160">
        <v>0</v>
      </c>
      <c r="V40" s="160">
        <v>0</v>
      </c>
      <c r="W40" s="160">
        <v>0</v>
      </c>
      <c r="X40" s="160">
        <v>31.516999999999999</v>
      </c>
      <c r="Y40" s="160">
        <v>0</v>
      </c>
      <c r="Z40" s="160">
        <v>0</v>
      </c>
      <c r="AA40" s="160">
        <v>0</v>
      </c>
      <c r="AB40" s="160">
        <v>0.374</v>
      </c>
      <c r="AC40" s="160">
        <v>0</v>
      </c>
      <c r="AD40" s="160">
        <v>0</v>
      </c>
      <c r="AE40" s="160">
        <v>0</v>
      </c>
      <c r="AF40" s="160">
        <v>0.76400000000000001</v>
      </c>
      <c r="AG40" s="161">
        <v>0</v>
      </c>
      <c r="AH40" s="162">
        <f t="shared" si="1"/>
        <v>225.96300000000002</v>
      </c>
      <c r="AI40" s="163"/>
      <c r="AJ40" s="163"/>
      <c r="AK40" s="163"/>
      <c r="AL40" s="164"/>
      <c r="AM40" s="165"/>
      <c r="BA40"/>
      <c r="BC40" s="167"/>
    </row>
    <row r="41" spans="1:55" ht="14.4" hidden="1" outlineLevel="1" thickBot="1">
      <c r="A41" s="144"/>
      <c r="B41" s="145" t="s">
        <v>123</v>
      </c>
      <c r="C41" s="146" t="s">
        <v>124</v>
      </c>
      <c r="D41" s="178" t="s">
        <v>125</v>
      </c>
      <c r="E41" s="148">
        <f>$Q$5</f>
        <v>2023</v>
      </c>
      <c r="F41" s="149">
        <v>0</v>
      </c>
      <c r="G41" s="150">
        <v>0</v>
      </c>
      <c r="H41" s="150">
        <v>0</v>
      </c>
      <c r="I41" s="150">
        <v>20.457000000000001</v>
      </c>
      <c r="J41" s="150">
        <v>2.762</v>
      </c>
      <c r="K41" s="150">
        <v>0</v>
      </c>
      <c r="L41" s="150">
        <v>2323.4509999999996</v>
      </c>
      <c r="M41" s="150">
        <v>0</v>
      </c>
      <c r="N41" s="150">
        <v>0</v>
      </c>
      <c r="O41" s="150">
        <v>87.550000000000011</v>
      </c>
      <c r="P41" s="150">
        <v>0</v>
      </c>
      <c r="Q41" s="150">
        <v>4.2629999999999999</v>
      </c>
      <c r="R41" s="150">
        <v>0</v>
      </c>
      <c r="S41" s="150">
        <v>0</v>
      </c>
      <c r="T41" s="150">
        <v>0</v>
      </c>
      <c r="U41" s="150">
        <v>0</v>
      </c>
      <c r="V41" s="150">
        <v>0</v>
      </c>
      <c r="W41" s="150">
        <v>0</v>
      </c>
      <c r="X41" s="150">
        <v>1.9E-2</v>
      </c>
      <c r="Y41" s="150">
        <v>0</v>
      </c>
      <c r="Z41" s="150">
        <v>0</v>
      </c>
      <c r="AA41" s="150">
        <v>0</v>
      </c>
      <c r="AB41" s="150">
        <v>0</v>
      </c>
      <c r="AC41" s="150">
        <v>0</v>
      </c>
      <c r="AD41" s="150">
        <v>0</v>
      </c>
      <c r="AE41" s="150">
        <v>0</v>
      </c>
      <c r="AF41" s="150">
        <v>0</v>
      </c>
      <c r="AG41" s="151">
        <v>0</v>
      </c>
      <c r="AH41" s="152">
        <f t="shared" si="1"/>
        <v>2438.5019999999995</v>
      </c>
      <c r="AI41" s="153"/>
      <c r="AJ41" s="153"/>
      <c r="AK41" s="153"/>
      <c r="AL41" s="154"/>
      <c r="AM41" s="155" t="str">
        <f t="shared" si="2"/>
        <v>++</v>
      </c>
      <c r="BA41"/>
      <c r="BC41" s="167"/>
    </row>
    <row r="42" spans="1:55" ht="14.4" hidden="1" outlineLevel="1" thickBot="1">
      <c r="A42" s="144"/>
      <c r="B42" s="156"/>
      <c r="C42" s="157"/>
      <c r="D42" s="136" t="s">
        <v>125</v>
      </c>
      <c r="E42" s="158">
        <f>E41-1</f>
        <v>2022</v>
      </c>
      <c r="F42" s="159">
        <v>0</v>
      </c>
      <c r="G42" s="160">
        <v>0</v>
      </c>
      <c r="H42" s="160">
        <v>0</v>
      </c>
      <c r="I42" s="160">
        <v>143.49099999999999</v>
      </c>
      <c r="J42" s="160">
        <v>5.375</v>
      </c>
      <c r="K42" s="160">
        <v>0</v>
      </c>
      <c r="L42" s="160">
        <v>30.648</v>
      </c>
      <c r="M42" s="160">
        <v>0</v>
      </c>
      <c r="N42" s="160">
        <v>0</v>
      </c>
      <c r="O42" s="160">
        <v>111.937</v>
      </c>
      <c r="P42" s="160">
        <v>0</v>
      </c>
      <c r="Q42" s="160">
        <v>0.20399999999999999</v>
      </c>
      <c r="R42" s="160">
        <v>0</v>
      </c>
      <c r="S42" s="160">
        <v>0</v>
      </c>
      <c r="T42" s="160">
        <v>10.757999999999999</v>
      </c>
      <c r="U42" s="160">
        <v>0</v>
      </c>
      <c r="V42" s="160">
        <v>0</v>
      </c>
      <c r="W42" s="160">
        <v>0</v>
      </c>
      <c r="X42" s="160">
        <v>1E-3</v>
      </c>
      <c r="Y42" s="160">
        <v>0</v>
      </c>
      <c r="Z42" s="160">
        <v>0</v>
      </c>
      <c r="AA42" s="160">
        <v>0</v>
      </c>
      <c r="AB42" s="160">
        <v>49.998000000000005</v>
      </c>
      <c r="AC42" s="160">
        <v>0</v>
      </c>
      <c r="AD42" s="160">
        <v>0</v>
      </c>
      <c r="AE42" s="160">
        <v>0</v>
      </c>
      <c r="AF42" s="160">
        <v>0</v>
      </c>
      <c r="AG42" s="161">
        <v>0</v>
      </c>
      <c r="AH42" s="162">
        <f t="shared" si="1"/>
        <v>352.41199999999992</v>
      </c>
      <c r="AI42" s="163"/>
      <c r="AJ42" s="163"/>
      <c r="AK42" s="163"/>
      <c r="AL42" s="164"/>
      <c r="AM42" s="165"/>
      <c r="BA42"/>
      <c r="BC42" s="167"/>
    </row>
    <row r="43" spans="1:55" ht="14.4" hidden="1" outlineLevel="1" thickBot="1">
      <c r="A43" s="144"/>
      <c r="B43" s="145" t="s">
        <v>126</v>
      </c>
      <c r="C43" s="146" t="s">
        <v>127</v>
      </c>
      <c r="D43" s="178" t="s">
        <v>128</v>
      </c>
      <c r="E43" s="148">
        <f>$Q$5</f>
        <v>2023</v>
      </c>
      <c r="F43" s="149">
        <v>0</v>
      </c>
      <c r="G43" s="150">
        <v>0</v>
      </c>
      <c r="H43" s="150">
        <v>0</v>
      </c>
      <c r="I43" s="150">
        <v>0.36199999999999999</v>
      </c>
      <c r="J43" s="150">
        <v>0</v>
      </c>
      <c r="K43" s="150">
        <v>0</v>
      </c>
      <c r="L43" s="150">
        <v>104.71300000000001</v>
      </c>
      <c r="M43" s="150">
        <v>0</v>
      </c>
      <c r="N43" s="150">
        <v>0</v>
      </c>
      <c r="O43" s="150">
        <v>1.2999999999999999E-2</v>
      </c>
      <c r="P43" s="150">
        <v>0</v>
      </c>
      <c r="Q43" s="150">
        <v>0</v>
      </c>
      <c r="R43" s="150">
        <v>0.3</v>
      </c>
      <c r="S43" s="150">
        <v>0</v>
      </c>
      <c r="T43" s="150">
        <v>0</v>
      </c>
      <c r="U43" s="150">
        <v>0</v>
      </c>
      <c r="V43" s="150">
        <v>0</v>
      </c>
      <c r="W43" s="150">
        <v>0</v>
      </c>
      <c r="X43" s="150">
        <v>0.126</v>
      </c>
      <c r="Y43" s="150">
        <v>0</v>
      </c>
      <c r="Z43" s="150">
        <v>0</v>
      </c>
      <c r="AA43" s="150">
        <v>0</v>
      </c>
      <c r="AB43" s="150">
        <v>0</v>
      </c>
      <c r="AC43" s="150">
        <v>0</v>
      </c>
      <c r="AD43" s="150">
        <v>0</v>
      </c>
      <c r="AE43" s="150">
        <v>0</v>
      </c>
      <c r="AF43" s="150">
        <v>0</v>
      </c>
      <c r="AG43" s="151">
        <v>0</v>
      </c>
      <c r="AH43" s="152">
        <f t="shared" si="1"/>
        <v>105.51400000000001</v>
      </c>
      <c r="AI43" s="153"/>
      <c r="AJ43" s="153"/>
      <c r="AK43" s="153"/>
      <c r="AL43" s="154"/>
      <c r="AM43" s="155">
        <f t="shared" si="2"/>
        <v>0.4904159898297904</v>
      </c>
      <c r="BA43"/>
      <c r="BC43" s="167"/>
    </row>
    <row r="44" spans="1:55" ht="14.4" hidden="1" outlineLevel="1" thickBot="1">
      <c r="A44" s="144"/>
      <c r="B44" s="156"/>
      <c r="C44" s="157"/>
      <c r="D44" s="136" t="s">
        <v>128</v>
      </c>
      <c r="E44" s="158">
        <f>E43-1</f>
        <v>2022</v>
      </c>
      <c r="F44" s="159">
        <v>0</v>
      </c>
      <c r="G44" s="160">
        <v>0</v>
      </c>
      <c r="H44" s="160">
        <v>0</v>
      </c>
      <c r="I44" s="160">
        <v>0</v>
      </c>
      <c r="J44" s="160">
        <v>0</v>
      </c>
      <c r="K44" s="160">
        <v>0</v>
      </c>
      <c r="L44" s="160">
        <v>43.53</v>
      </c>
      <c r="M44" s="160">
        <v>0</v>
      </c>
      <c r="N44" s="160">
        <v>0</v>
      </c>
      <c r="O44" s="160">
        <v>2.7149999999999999</v>
      </c>
      <c r="P44" s="160">
        <v>0</v>
      </c>
      <c r="Q44" s="160">
        <v>0</v>
      </c>
      <c r="R44" s="160">
        <v>24.486999999999998</v>
      </c>
      <c r="S44" s="160">
        <v>0</v>
      </c>
      <c r="T44" s="160">
        <v>0</v>
      </c>
      <c r="U44" s="160">
        <v>0</v>
      </c>
      <c r="V44" s="160">
        <v>0</v>
      </c>
      <c r="W44" s="160">
        <v>0</v>
      </c>
      <c r="X44" s="160">
        <v>6.3E-2</v>
      </c>
      <c r="Y44" s="160">
        <v>0</v>
      </c>
      <c r="Z44" s="160">
        <v>0</v>
      </c>
      <c r="AA44" s="160">
        <v>0</v>
      </c>
      <c r="AB44" s="160">
        <v>0</v>
      </c>
      <c r="AC44" s="160">
        <v>0</v>
      </c>
      <c r="AD44" s="160">
        <v>0</v>
      </c>
      <c r="AE44" s="160">
        <v>0</v>
      </c>
      <c r="AF44" s="160">
        <v>0</v>
      </c>
      <c r="AG44" s="161">
        <v>0</v>
      </c>
      <c r="AH44" s="162">
        <f t="shared" si="1"/>
        <v>70.795000000000002</v>
      </c>
      <c r="AI44" s="163"/>
      <c r="AJ44" s="163"/>
      <c r="AK44" s="163"/>
      <c r="AL44" s="164"/>
      <c r="AM44" s="165"/>
      <c r="BA44"/>
      <c r="BC44" s="167"/>
    </row>
    <row r="45" spans="1:55" ht="14.4" hidden="1" outlineLevel="1" thickBot="1">
      <c r="A45" s="144"/>
      <c r="B45" s="145" t="s">
        <v>129</v>
      </c>
      <c r="C45" s="146" t="s">
        <v>130</v>
      </c>
      <c r="D45" s="178" t="s">
        <v>131</v>
      </c>
      <c r="E45" s="148">
        <f>$Q$5</f>
        <v>2023</v>
      </c>
      <c r="F45" s="149">
        <v>330.8</v>
      </c>
      <c r="G45" s="150">
        <v>0</v>
      </c>
      <c r="H45" s="150">
        <v>21.193999999999999</v>
      </c>
      <c r="I45" s="150">
        <v>339.25800000000004</v>
      </c>
      <c r="J45" s="150">
        <v>3752.5360000000001</v>
      </c>
      <c r="K45" s="150">
        <v>0</v>
      </c>
      <c r="L45" s="150">
        <v>6809.871000000001</v>
      </c>
      <c r="M45" s="150">
        <v>1587.4860000000001</v>
      </c>
      <c r="N45" s="150">
        <v>6029.1020000000008</v>
      </c>
      <c r="O45" s="150">
        <v>6866.9220000000005</v>
      </c>
      <c r="P45" s="150">
        <v>0</v>
      </c>
      <c r="Q45" s="150">
        <v>28879.862999999998</v>
      </c>
      <c r="R45" s="150">
        <v>124.28</v>
      </c>
      <c r="S45" s="150">
        <v>2.3E-2</v>
      </c>
      <c r="T45" s="150">
        <v>0</v>
      </c>
      <c r="U45" s="150">
        <v>0</v>
      </c>
      <c r="V45" s="150">
        <v>0</v>
      </c>
      <c r="W45" s="150">
        <v>22.475000000000001</v>
      </c>
      <c r="X45" s="150">
        <v>18876.228999999999</v>
      </c>
      <c r="Y45" s="150">
        <v>5.6109999999999998</v>
      </c>
      <c r="Z45" s="150">
        <v>103.41</v>
      </c>
      <c r="AA45" s="150">
        <v>2355.4360000000001</v>
      </c>
      <c r="AB45" s="150">
        <v>67.454999999999998</v>
      </c>
      <c r="AC45" s="150">
        <v>14.241</v>
      </c>
      <c r="AD45" s="150">
        <v>0</v>
      </c>
      <c r="AE45" s="150">
        <v>0.23400000000000001</v>
      </c>
      <c r="AF45" s="150">
        <v>566.0390000000001</v>
      </c>
      <c r="AG45" s="151">
        <v>0</v>
      </c>
      <c r="AH45" s="152">
        <f t="shared" si="1"/>
        <v>76752.464999999997</v>
      </c>
      <c r="AI45" s="153"/>
      <c r="AJ45" s="153"/>
      <c r="AK45" s="153"/>
      <c r="AL45" s="154"/>
      <c r="AM45" s="155">
        <f t="shared" si="2"/>
        <v>6.9136604054695905E-3</v>
      </c>
      <c r="BA45"/>
      <c r="BC45" s="167"/>
    </row>
    <row r="46" spans="1:55" ht="14.4" hidden="1" outlineLevel="1" thickBot="1">
      <c r="A46" s="144"/>
      <c r="B46" s="179"/>
      <c r="C46" s="180"/>
      <c r="D46" s="181" t="s">
        <v>131</v>
      </c>
      <c r="E46" s="182">
        <f>E45-1</f>
        <v>2022</v>
      </c>
      <c r="F46" s="170">
        <v>388.93200000000007</v>
      </c>
      <c r="G46" s="171">
        <v>7.5999999999999998E-2</v>
      </c>
      <c r="H46" s="171">
        <v>6.0389999999999997</v>
      </c>
      <c r="I46" s="171">
        <v>418.84300000000002</v>
      </c>
      <c r="J46" s="171">
        <v>4250.9480000000003</v>
      </c>
      <c r="K46" s="171">
        <v>0</v>
      </c>
      <c r="L46" s="171">
        <v>7072.4389999999994</v>
      </c>
      <c r="M46" s="171">
        <v>1763.905</v>
      </c>
      <c r="N46" s="171">
        <v>7488.9080000000013</v>
      </c>
      <c r="O46" s="171">
        <v>7364.554000000001</v>
      </c>
      <c r="P46" s="171">
        <v>0</v>
      </c>
      <c r="Q46" s="171">
        <v>27797.224000000002</v>
      </c>
      <c r="R46" s="171">
        <v>22.766999999999996</v>
      </c>
      <c r="S46" s="171">
        <v>4.2000000000000003E-2</v>
      </c>
      <c r="T46" s="171">
        <v>138.33100000000002</v>
      </c>
      <c r="U46" s="171">
        <v>0</v>
      </c>
      <c r="V46" s="171">
        <v>0</v>
      </c>
      <c r="W46" s="171">
        <v>4.8000000000000001E-2</v>
      </c>
      <c r="X46" s="171">
        <v>16210.575000000001</v>
      </c>
      <c r="Y46" s="171">
        <v>14.565</v>
      </c>
      <c r="Z46" s="171">
        <v>178.16199999999998</v>
      </c>
      <c r="AA46" s="171">
        <v>2499.4750000000004</v>
      </c>
      <c r="AB46" s="171">
        <v>37.917999999999999</v>
      </c>
      <c r="AC46" s="171">
        <v>0</v>
      </c>
      <c r="AD46" s="171">
        <v>0</v>
      </c>
      <c r="AE46" s="171">
        <v>0.253</v>
      </c>
      <c r="AF46" s="171">
        <v>571.46399999999983</v>
      </c>
      <c r="AG46" s="172">
        <v>0</v>
      </c>
      <c r="AH46" s="183">
        <f t="shared" si="1"/>
        <v>76225.468000000008</v>
      </c>
      <c r="AI46" s="184"/>
      <c r="AJ46" s="184"/>
      <c r="AK46" s="184"/>
      <c r="AL46" s="185"/>
      <c r="AM46" s="186"/>
      <c r="BA46"/>
      <c r="BC46" s="167"/>
    </row>
    <row r="47" spans="1:55" s="95" customFormat="1" ht="13.8" collapsed="1">
      <c r="A47" s="187" t="s">
        <v>132</v>
      </c>
      <c r="B47" s="188" t="s">
        <v>133</v>
      </c>
      <c r="C47" s="188"/>
      <c r="D47" s="189" t="s">
        <v>132</v>
      </c>
      <c r="E47" s="190">
        <f>$Q$5</f>
        <v>2023</v>
      </c>
      <c r="F47" s="116">
        <v>5.3040000000000003</v>
      </c>
      <c r="G47" s="117">
        <v>0</v>
      </c>
      <c r="H47" s="117">
        <v>0</v>
      </c>
      <c r="I47" s="117">
        <v>34.365000000000002</v>
      </c>
      <c r="J47" s="117">
        <v>1371.6249999999998</v>
      </c>
      <c r="K47" s="117">
        <v>0</v>
      </c>
      <c r="L47" s="117">
        <v>1203.1439999999998</v>
      </c>
      <c r="M47" s="117">
        <v>31.384</v>
      </c>
      <c r="N47" s="117">
        <v>168.328</v>
      </c>
      <c r="O47" s="117">
        <v>6426.4169999999995</v>
      </c>
      <c r="P47" s="117">
        <v>0</v>
      </c>
      <c r="Q47" s="117">
        <v>17.122999999999998</v>
      </c>
      <c r="R47" s="117">
        <v>2.3050000000000002</v>
      </c>
      <c r="S47" s="117">
        <v>0</v>
      </c>
      <c r="T47" s="117">
        <v>109.622</v>
      </c>
      <c r="U47" s="117">
        <v>0</v>
      </c>
      <c r="V47" s="117">
        <v>0</v>
      </c>
      <c r="W47" s="117">
        <v>0.155</v>
      </c>
      <c r="X47" s="117">
        <v>1067.559</v>
      </c>
      <c r="Y47" s="117">
        <v>0.193</v>
      </c>
      <c r="Z47" s="117">
        <v>50.238</v>
      </c>
      <c r="AA47" s="117">
        <v>0</v>
      </c>
      <c r="AB47" s="117">
        <v>0</v>
      </c>
      <c r="AC47" s="117">
        <v>3.69</v>
      </c>
      <c r="AD47" s="117">
        <v>0</v>
      </c>
      <c r="AE47" s="117">
        <v>0</v>
      </c>
      <c r="AF47" s="117">
        <v>21</v>
      </c>
      <c r="AG47" s="118">
        <v>0</v>
      </c>
      <c r="AH47" s="128">
        <f t="shared" si="1"/>
        <v>10512.451999999997</v>
      </c>
      <c r="AI47" s="129"/>
      <c r="AJ47" s="129"/>
      <c r="AK47" s="129"/>
      <c r="AL47" s="130"/>
      <c r="AM47" s="131">
        <f t="shared" si="2"/>
        <v>-2.1456474092145461E-2</v>
      </c>
      <c r="BB47" s="99"/>
      <c r="BC47" s="99"/>
    </row>
    <row r="48" spans="1:55" s="95" customFormat="1" ht="14.4" thickBot="1">
      <c r="A48" s="191"/>
      <c r="B48" s="192"/>
      <c r="C48" s="192"/>
      <c r="D48" s="102" t="s">
        <v>132</v>
      </c>
      <c r="E48" s="103">
        <f>E47-1</f>
        <v>2022</v>
      </c>
      <c r="F48" s="104">
        <v>3.6669999999999994</v>
      </c>
      <c r="G48" s="105">
        <v>0</v>
      </c>
      <c r="H48" s="105">
        <v>0</v>
      </c>
      <c r="I48" s="105">
        <v>18.972000000000001</v>
      </c>
      <c r="J48" s="105">
        <v>1410.4279999999997</v>
      </c>
      <c r="K48" s="105">
        <v>0</v>
      </c>
      <c r="L48" s="105">
        <v>895.64599999999962</v>
      </c>
      <c r="M48" s="105">
        <v>34.201999999999998</v>
      </c>
      <c r="N48" s="105">
        <v>181.51700000000002</v>
      </c>
      <c r="O48" s="105">
        <v>6701.1090000000013</v>
      </c>
      <c r="P48" s="105">
        <v>8.4949999999999992</v>
      </c>
      <c r="Q48" s="105">
        <v>299.63799999999998</v>
      </c>
      <c r="R48" s="105">
        <v>0</v>
      </c>
      <c r="S48" s="105">
        <v>1.6E-2</v>
      </c>
      <c r="T48" s="105">
        <v>38.923999999999999</v>
      </c>
      <c r="U48" s="105">
        <v>0</v>
      </c>
      <c r="V48" s="105">
        <v>0</v>
      </c>
      <c r="W48" s="105">
        <v>1E-3</v>
      </c>
      <c r="X48" s="105">
        <v>974.68000000000006</v>
      </c>
      <c r="Y48" s="105">
        <v>32.481000000000002</v>
      </c>
      <c r="Z48" s="105">
        <v>119.19800000000001</v>
      </c>
      <c r="AA48" s="105">
        <v>13.314</v>
      </c>
      <c r="AB48" s="105">
        <v>0.77900000000000003</v>
      </c>
      <c r="AC48" s="105">
        <v>2E-3</v>
      </c>
      <c r="AD48" s="105">
        <v>0</v>
      </c>
      <c r="AE48" s="105">
        <v>0</v>
      </c>
      <c r="AF48" s="105">
        <v>9.8890000000000011</v>
      </c>
      <c r="AG48" s="106">
        <v>0</v>
      </c>
      <c r="AH48" s="107">
        <f t="shared" si="1"/>
        <v>10742.958000000004</v>
      </c>
      <c r="AI48" s="108"/>
      <c r="AJ48" s="108"/>
      <c r="AK48" s="108"/>
      <c r="AL48" s="109"/>
      <c r="AM48" s="110"/>
      <c r="BB48" s="99"/>
      <c r="BC48" s="99"/>
    </row>
    <row r="49" spans="1:55" s="95" customFormat="1" ht="13.8">
      <c r="A49" s="173" t="s">
        <v>134</v>
      </c>
      <c r="B49" s="123" t="s">
        <v>135</v>
      </c>
      <c r="C49" s="123"/>
      <c r="D49" s="124"/>
      <c r="E49" s="174">
        <f>$Q$5</f>
        <v>2023</v>
      </c>
      <c r="F49" s="116">
        <f t="shared" ref="F49:AG50" si="6">F51+F53</f>
        <v>1.1189999999999996</v>
      </c>
      <c r="G49" s="117">
        <f t="shared" si="6"/>
        <v>0</v>
      </c>
      <c r="H49" s="117">
        <f t="shared" si="6"/>
        <v>0.20500000000000002</v>
      </c>
      <c r="I49" s="117">
        <f t="shared" si="6"/>
        <v>0.13900000000000001</v>
      </c>
      <c r="J49" s="117">
        <f t="shared" si="6"/>
        <v>14.244</v>
      </c>
      <c r="K49" s="117">
        <f t="shared" si="6"/>
        <v>1.0999999999999999E-2</v>
      </c>
      <c r="L49" s="117">
        <f t="shared" si="6"/>
        <v>110.197</v>
      </c>
      <c r="M49" s="117">
        <f t="shared" si="6"/>
        <v>0</v>
      </c>
      <c r="N49" s="117">
        <f t="shared" si="6"/>
        <v>0.21</v>
      </c>
      <c r="O49" s="117">
        <f t="shared" si="6"/>
        <v>1769.7820000000002</v>
      </c>
      <c r="P49" s="117">
        <f t="shared" si="6"/>
        <v>0.79500000000000004</v>
      </c>
      <c r="Q49" s="117">
        <f t="shared" si="6"/>
        <v>28.07</v>
      </c>
      <c r="R49" s="117">
        <f t="shared" si="6"/>
        <v>0</v>
      </c>
      <c r="S49" s="117">
        <f t="shared" si="6"/>
        <v>0</v>
      </c>
      <c r="T49" s="117">
        <f t="shared" si="6"/>
        <v>3.35</v>
      </c>
      <c r="U49" s="117">
        <f t="shared" si="6"/>
        <v>1E-3</v>
      </c>
      <c r="V49" s="117">
        <f t="shared" si="6"/>
        <v>4.0000000000000001E-3</v>
      </c>
      <c r="W49" s="117">
        <f t="shared" si="6"/>
        <v>3.2839999999999998</v>
      </c>
      <c r="X49" s="117">
        <f t="shared" si="6"/>
        <v>0.158</v>
      </c>
      <c r="Y49" s="117">
        <f t="shared" si="6"/>
        <v>1.2E-2</v>
      </c>
      <c r="Z49" s="117">
        <f t="shared" si="6"/>
        <v>0</v>
      </c>
      <c r="AA49" s="117">
        <f t="shared" si="6"/>
        <v>5.0000000000000001E-3</v>
      </c>
      <c r="AB49" s="117">
        <f t="shared" si="6"/>
        <v>3.98</v>
      </c>
      <c r="AC49" s="117">
        <f t="shared" si="6"/>
        <v>29.117000000000004</v>
      </c>
      <c r="AD49" s="117">
        <f t="shared" si="6"/>
        <v>0</v>
      </c>
      <c r="AE49" s="117">
        <f t="shared" si="6"/>
        <v>0.30099999999999999</v>
      </c>
      <c r="AF49" s="117">
        <f t="shared" si="6"/>
        <v>6.2E-2</v>
      </c>
      <c r="AG49" s="118">
        <f t="shared" si="6"/>
        <v>0</v>
      </c>
      <c r="AH49" s="128">
        <f t="shared" si="1"/>
        <v>1965.0459999999998</v>
      </c>
      <c r="AI49" s="129"/>
      <c r="AJ49" s="129"/>
      <c r="AK49" s="129"/>
      <c r="AL49" s="130"/>
      <c r="AM49" s="131">
        <f t="shared" si="2"/>
        <v>-5.8420185848650608E-2</v>
      </c>
      <c r="BB49" s="99"/>
      <c r="BC49" s="99"/>
    </row>
    <row r="50" spans="1:55" s="95" customFormat="1" ht="14.4" thickBot="1">
      <c r="A50" s="175"/>
      <c r="B50" s="135"/>
      <c r="C50" s="135"/>
      <c r="D50" s="136"/>
      <c r="E50" s="176">
        <f>E49-1</f>
        <v>2022</v>
      </c>
      <c r="F50" s="137">
        <f t="shared" si="6"/>
        <v>1.2E-2</v>
      </c>
      <c r="G50" s="138">
        <f t="shared" si="6"/>
        <v>0</v>
      </c>
      <c r="H50" s="138">
        <f t="shared" si="6"/>
        <v>0</v>
      </c>
      <c r="I50" s="138">
        <f t="shared" si="6"/>
        <v>1.7520000000000002</v>
      </c>
      <c r="J50" s="138">
        <f t="shared" si="6"/>
        <v>31.873000000000005</v>
      </c>
      <c r="K50" s="138">
        <f t="shared" si="6"/>
        <v>0</v>
      </c>
      <c r="L50" s="138">
        <f t="shared" si="6"/>
        <v>78.611000000000004</v>
      </c>
      <c r="M50" s="138">
        <f t="shared" si="6"/>
        <v>0</v>
      </c>
      <c r="N50" s="138">
        <f t="shared" si="6"/>
        <v>1.488</v>
      </c>
      <c r="O50" s="138">
        <f t="shared" si="6"/>
        <v>1925.0760000000005</v>
      </c>
      <c r="P50" s="138">
        <f t="shared" si="6"/>
        <v>3.1989999999999998</v>
      </c>
      <c r="Q50" s="138">
        <f t="shared" si="6"/>
        <v>25.099</v>
      </c>
      <c r="R50" s="138">
        <f t="shared" si="6"/>
        <v>1.204</v>
      </c>
      <c r="S50" s="138">
        <f t="shared" si="6"/>
        <v>0</v>
      </c>
      <c r="T50" s="138">
        <f t="shared" si="6"/>
        <v>0</v>
      </c>
      <c r="U50" s="138">
        <f t="shared" si="6"/>
        <v>0</v>
      </c>
      <c r="V50" s="138">
        <f t="shared" si="6"/>
        <v>0.66100000000000003</v>
      </c>
      <c r="W50" s="138">
        <f t="shared" si="6"/>
        <v>1.7230000000000001</v>
      </c>
      <c r="X50" s="138">
        <f t="shared" si="6"/>
        <v>7.8000000000000014E-2</v>
      </c>
      <c r="Y50" s="138">
        <f t="shared" si="6"/>
        <v>0</v>
      </c>
      <c r="Z50" s="138">
        <f t="shared" si="6"/>
        <v>0</v>
      </c>
      <c r="AA50" s="138">
        <f t="shared" si="6"/>
        <v>1E-3</v>
      </c>
      <c r="AB50" s="138">
        <f t="shared" si="6"/>
        <v>2.5999999999999999E-2</v>
      </c>
      <c r="AC50" s="138">
        <f t="shared" si="6"/>
        <v>15.597999999999999</v>
      </c>
      <c r="AD50" s="138">
        <f t="shared" si="6"/>
        <v>4.0000000000000001E-3</v>
      </c>
      <c r="AE50" s="138">
        <f t="shared" si="6"/>
        <v>0</v>
      </c>
      <c r="AF50" s="138">
        <f t="shared" si="6"/>
        <v>0.56200000000000006</v>
      </c>
      <c r="AG50" s="139">
        <f t="shared" si="6"/>
        <v>0</v>
      </c>
      <c r="AH50" s="140">
        <f t="shared" si="1"/>
        <v>2086.9670000000006</v>
      </c>
      <c r="AI50" s="141"/>
      <c r="AJ50" s="141"/>
      <c r="AK50" s="141"/>
      <c r="AL50" s="142"/>
      <c r="AM50" s="143"/>
      <c r="BB50" s="99"/>
      <c r="BC50" s="99"/>
    </row>
    <row r="51" spans="1:55" ht="14.4" hidden="1" outlineLevel="1" thickBot="1">
      <c r="A51" s="144"/>
      <c r="B51" s="145" t="s">
        <v>118</v>
      </c>
      <c r="C51" s="146" t="s">
        <v>136</v>
      </c>
      <c r="D51" s="147" t="s">
        <v>137</v>
      </c>
      <c r="E51" s="148">
        <f>$Q$5</f>
        <v>2023</v>
      </c>
      <c r="F51" s="149">
        <v>0</v>
      </c>
      <c r="G51" s="150">
        <v>0</v>
      </c>
      <c r="H51" s="150">
        <v>0</v>
      </c>
      <c r="I51" s="150">
        <v>4.0000000000000001E-3</v>
      </c>
      <c r="J51" s="150">
        <v>0</v>
      </c>
      <c r="K51" s="150">
        <v>0</v>
      </c>
      <c r="L51" s="150">
        <v>0</v>
      </c>
      <c r="M51" s="150">
        <v>0</v>
      </c>
      <c r="N51" s="150">
        <v>0</v>
      </c>
      <c r="O51" s="150">
        <v>0</v>
      </c>
      <c r="P51" s="150">
        <v>0</v>
      </c>
      <c r="Q51" s="150">
        <v>0</v>
      </c>
      <c r="R51" s="150">
        <v>0</v>
      </c>
      <c r="S51" s="150">
        <v>0</v>
      </c>
      <c r="T51" s="150">
        <v>0</v>
      </c>
      <c r="U51" s="150">
        <v>0</v>
      </c>
      <c r="V51" s="150">
        <v>0</v>
      </c>
      <c r="W51" s="150">
        <v>0</v>
      </c>
      <c r="X51" s="150">
        <v>0</v>
      </c>
      <c r="Y51" s="150">
        <v>0</v>
      </c>
      <c r="Z51" s="150">
        <v>0</v>
      </c>
      <c r="AA51" s="150">
        <v>0</v>
      </c>
      <c r="AB51" s="150">
        <v>0</v>
      </c>
      <c r="AC51" s="150">
        <v>0</v>
      </c>
      <c r="AD51" s="150">
        <v>0</v>
      </c>
      <c r="AE51" s="150">
        <v>0</v>
      </c>
      <c r="AF51" s="150">
        <v>2.2000000000000002E-2</v>
      </c>
      <c r="AG51" s="151">
        <v>0</v>
      </c>
      <c r="AH51" s="152">
        <f t="shared" si="1"/>
        <v>2.6000000000000002E-2</v>
      </c>
      <c r="AI51" s="153"/>
      <c r="AJ51" s="153"/>
      <c r="AK51" s="153"/>
      <c r="AL51" s="154"/>
      <c r="AM51" s="155">
        <f t="shared" si="2"/>
        <v>-0.92215568862275443</v>
      </c>
      <c r="BA51"/>
      <c r="BC51" s="167"/>
    </row>
    <row r="52" spans="1:55" ht="14.4" hidden="1" outlineLevel="1" thickBot="1">
      <c r="A52" s="144"/>
      <c r="B52" s="156"/>
      <c r="C52" s="157"/>
      <c r="D52" s="136" t="s">
        <v>137</v>
      </c>
      <c r="E52" s="158">
        <f>E51-1</f>
        <v>2022</v>
      </c>
      <c r="F52" s="159">
        <v>0</v>
      </c>
      <c r="G52" s="160">
        <v>0</v>
      </c>
      <c r="H52" s="160">
        <v>0</v>
      </c>
      <c r="I52" s="160">
        <v>0</v>
      </c>
      <c r="J52" s="160">
        <v>0</v>
      </c>
      <c r="K52" s="160">
        <v>0</v>
      </c>
      <c r="L52" s="160">
        <v>4.0000000000000001E-3</v>
      </c>
      <c r="M52" s="160">
        <v>0</v>
      </c>
      <c r="N52" s="160">
        <v>0.28199999999999997</v>
      </c>
      <c r="O52" s="160">
        <v>0</v>
      </c>
      <c r="P52" s="160">
        <v>0</v>
      </c>
      <c r="Q52" s="160">
        <v>0</v>
      </c>
      <c r="R52" s="160">
        <v>0</v>
      </c>
      <c r="S52" s="160">
        <v>0</v>
      </c>
      <c r="T52" s="160">
        <v>0</v>
      </c>
      <c r="U52" s="160">
        <v>0</v>
      </c>
      <c r="V52" s="160">
        <v>0</v>
      </c>
      <c r="W52" s="160">
        <v>0</v>
      </c>
      <c r="X52" s="160">
        <v>0</v>
      </c>
      <c r="Y52" s="160">
        <v>0</v>
      </c>
      <c r="Z52" s="160">
        <v>0</v>
      </c>
      <c r="AA52" s="160">
        <v>0</v>
      </c>
      <c r="AB52" s="160">
        <v>0</v>
      </c>
      <c r="AC52" s="160">
        <v>4.3999999999999997E-2</v>
      </c>
      <c r="AD52" s="160">
        <v>0</v>
      </c>
      <c r="AE52" s="160">
        <v>0</v>
      </c>
      <c r="AF52" s="160">
        <v>4.0000000000000001E-3</v>
      </c>
      <c r="AG52" s="161">
        <v>0</v>
      </c>
      <c r="AH52" s="162">
        <f t="shared" si="1"/>
        <v>0.33399999999999996</v>
      </c>
      <c r="AI52" s="163"/>
      <c r="AJ52" s="163"/>
      <c r="AK52" s="163"/>
      <c r="AL52" s="164"/>
      <c r="AM52" s="165"/>
      <c r="BA52"/>
      <c r="BC52" s="167"/>
    </row>
    <row r="53" spans="1:55" ht="14.4" hidden="1" outlineLevel="1" thickBot="1">
      <c r="A53" s="144"/>
      <c r="B53" s="145" t="s">
        <v>109</v>
      </c>
      <c r="C53" s="146" t="s">
        <v>138</v>
      </c>
      <c r="D53" s="147" t="s">
        <v>139</v>
      </c>
      <c r="E53" s="148">
        <f>$Q$5</f>
        <v>2023</v>
      </c>
      <c r="F53" s="149">
        <v>1.1189999999999996</v>
      </c>
      <c r="G53" s="150">
        <v>0</v>
      </c>
      <c r="H53" s="150">
        <v>0.20500000000000002</v>
      </c>
      <c r="I53" s="150">
        <v>0.13500000000000001</v>
      </c>
      <c r="J53" s="150">
        <v>14.244</v>
      </c>
      <c r="K53" s="150">
        <v>1.0999999999999999E-2</v>
      </c>
      <c r="L53" s="150">
        <v>110.197</v>
      </c>
      <c r="M53" s="150">
        <v>0</v>
      </c>
      <c r="N53" s="150">
        <v>0.21</v>
      </c>
      <c r="O53" s="150">
        <v>1769.7820000000002</v>
      </c>
      <c r="P53" s="150">
        <v>0.79500000000000004</v>
      </c>
      <c r="Q53" s="150">
        <v>28.07</v>
      </c>
      <c r="R53" s="150">
        <v>0</v>
      </c>
      <c r="S53" s="150">
        <v>0</v>
      </c>
      <c r="T53" s="150">
        <v>3.35</v>
      </c>
      <c r="U53" s="150">
        <v>1E-3</v>
      </c>
      <c r="V53" s="150">
        <v>4.0000000000000001E-3</v>
      </c>
      <c r="W53" s="150">
        <v>3.2839999999999998</v>
      </c>
      <c r="X53" s="150">
        <v>0.158</v>
      </c>
      <c r="Y53" s="150">
        <v>1.2E-2</v>
      </c>
      <c r="Z53" s="150">
        <v>0</v>
      </c>
      <c r="AA53" s="150">
        <v>5.0000000000000001E-3</v>
      </c>
      <c r="AB53" s="150">
        <v>3.98</v>
      </c>
      <c r="AC53" s="150">
        <v>29.117000000000004</v>
      </c>
      <c r="AD53" s="150">
        <v>0</v>
      </c>
      <c r="AE53" s="150">
        <v>0.30099999999999999</v>
      </c>
      <c r="AF53" s="150">
        <v>0.04</v>
      </c>
      <c r="AG53" s="151">
        <v>0</v>
      </c>
      <c r="AH53" s="152">
        <f t="shared" si="1"/>
        <v>1965.02</v>
      </c>
      <c r="AI53" s="153"/>
      <c r="AJ53" s="153"/>
      <c r="AK53" s="153"/>
      <c r="AL53" s="154"/>
      <c r="AM53" s="155">
        <f t="shared" si="2"/>
        <v>-5.8281930746806321E-2</v>
      </c>
      <c r="BA53"/>
      <c r="BC53" s="167"/>
    </row>
    <row r="54" spans="1:55" ht="14.4" hidden="1" outlineLevel="1" thickBot="1">
      <c r="A54" s="144"/>
      <c r="B54" s="179"/>
      <c r="C54" s="180"/>
      <c r="D54" s="136" t="s">
        <v>139</v>
      </c>
      <c r="E54" s="182">
        <f>E53-1</f>
        <v>2022</v>
      </c>
      <c r="F54" s="170">
        <v>1.2E-2</v>
      </c>
      <c r="G54" s="171">
        <v>0</v>
      </c>
      <c r="H54" s="171">
        <v>0</v>
      </c>
      <c r="I54" s="171">
        <v>1.7520000000000002</v>
      </c>
      <c r="J54" s="171">
        <v>31.873000000000005</v>
      </c>
      <c r="K54" s="171">
        <v>0</v>
      </c>
      <c r="L54" s="171">
        <v>78.606999999999999</v>
      </c>
      <c r="M54" s="171">
        <v>0</v>
      </c>
      <c r="N54" s="171">
        <v>1.206</v>
      </c>
      <c r="O54" s="171">
        <v>1925.0760000000005</v>
      </c>
      <c r="P54" s="171">
        <v>3.1989999999999998</v>
      </c>
      <c r="Q54" s="171">
        <v>25.099</v>
      </c>
      <c r="R54" s="171">
        <v>1.204</v>
      </c>
      <c r="S54" s="171">
        <v>0</v>
      </c>
      <c r="T54" s="171">
        <v>0</v>
      </c>
      <c r="U54" s="171">
        <v>0</v>
      </c>
      <c r="V54" s="171">
        <v>0.66100000000000003</v>
      </c>
      <c r="W54" s="171">
        <v>1.7230000000000001</v>
      </c>
      <c r="X54" s="171">
        <v>7.8000000000000014E-2</v>
      </c>
      <c r="Y54" s="171">
        <v>0</v>
      </c>
      <c r="Z54" s="171">
        <v>0</v>
      </c>
      <c r="AA54" s="171">
        <v>1E-3</v>
      </c>
      <c r="AB54" s="171">
        <v>2.5999999999999999E-2</v>
      </c>
      <c r="AC54" s="171">
        <v>15.553999999999998</v>
      </c>
      <c r="AD54" s="171">
        <v>4.0000000000000001E-3</v>
      </c>
      <c r="AE54" s="171">
        <v>0</v>
      </c>
      <c r="AF54" s="171">
        <v>0.55800000000000005</v>
      </c>
      <c r="AG54" s="172">
        <v>0</v>
      </c>
      <c r="AH54" s="193">
        <f t="shared" si="1"/>
        <v>2086.6330000000007</v>
      </c>
      <c r="AI54" s="194"/>
      <c r="AJ54" s="184"/>
      <c r="AK54" s="184"/>
      <c r="AL54" s="185"/>
      <c r="AM54" s="186"/>
      <c r="BA54"/>
      <c r="BC54" s="167"/>
    </row>
    <row r="55" spans="1:55" s="95" customFormat="1" ht="13.8" collapsed="1">
      <c r="A55" s="187" t="s">
        <v>134</v>
      </c>
      <c r="B55" s="188" t="s">
        <v>140</v>
      </c>
      <c r="C55" s="188"/>
      <c r="D55" s="124"/>
      <c r="E55" s="174">
        <f>$Q$5</f>
        <v>2023</v>
      </c>
      <c r="F55" s="116">
        <f t="shared" ref="F55:AG56" si="7">F57+F59+F61</f>
        <v>0.25600000000000001</v>
      </c>
      <c r="G55" s="117">
        <f t="shared" si="7"/>
        <v>0</v>
      </c>
      <c r="H55" s="117">
        <f t="shared" si="7"/>
        <v>0</v>
      </c>
      <c r="I55" s="117">
        <f t="shared" si="7"/>
        <v>5.0000000000000001E-3</v>
      </c>
      <c r="J55" s="117">
        <f t="shared" si="7"/>
        <v>8.463000000000001</v>
      </c>
      <c r="K55" s="117">
        <f t="shared" si="7"/>
        <v>0</v>
      </c>
      <c r="L55" s="117">
        <f t="shared" si="7"/>
        <v>25.954999999999995</v>
      </c>
      <c r="M55" s="117">
        <f t="shared" si="7"/>
        <v>0</v>
      </c>
      <c r="N55" s="117">
        <f t="shared" si="7"/>
        <v>5.0000000000000001E-3</v>
      </c>
      <c r="O55" s="117">
        <f t="shared" si="7"/>
        <v>3.9140000000000001</v>
      </c>
      <c r="P55" s="117">
        <f t="shared" si="7"/>
        <v>0</v>
      </c>
      <c r="Q55" s="117">
        <f t="shared" si="7"/>
        <v>0.96</v>
      </c>
      <c r="R55" s="117">
        <f t="shared" si="7"/>
        <v>0</v>
      </c>
      <c r="S55" s="117">
        <f t="shared" si="7"/>
        <v>0</v>
      </c>
      <c r="T55" s="117">
        <f t="shared" si="7"/>
        <v>0</v>
      </c>
      <c r="U55" s="117">
        <f t="shared" si="7"/>
        <v>0</v>
      </c>
      <c r="V55" s="117">
        <f t="shared" si="7"/>
        <v>0.78</v>
      </c>
      <c r="W55" s="117">
        <f t="shared" si="7"/>
        <v>2E-3</v>
      </c>
      <c r="X55" s="117">
        <f t="shared" si="7"/>
        <v>22.241999999999997</v>
      </c>
      <c r="Y55" s="117">
        <f t="shared" si="7"/>
        <v>0</v>
      </c>
      <c r="Z55" s="117">
        <f t="shared" si="7"/>
        <v>0.35399999999999998</v>
      </c>
      <c r="AA55" s="117">
        <f t="shared" si="7"/>
        <v>0.02</v>
      </c>
      <c r="AB55" s="117">
        <f t="shared" si="7"/>
        <v>1E-3</v>
      </c>
      <c r="AC55" s="117">
        <f t="shared" si="7"/>
        <v>0</v>
      </c>
      <c r="AD55" s="117">
        <f t="shared" si="7"/>
        <v>0</v>
      </c>
      <c r="AE55" s="117">
        <f t="shared" si="7"/>
        <v>2.5999999999999999E-2</v>
      </c>
      <c r="AF55" s="117">
        <f t="shared" si="7"/>
        <v>0.02</v>
      </c>
      <c r="AG55" s="118">
        <f t="shared" si="7"/>
        <v>0</v>
      </c>
      <c r="AH55" s="119">
        <f t="shared" si="1"/>
        <v>63.003000000000007</v>
      </c>
      <c r="AI55" s="120"/>
      <c r="AJ55" s="129"/>
      <c r="AK55" s="129"/>
      <c r="AL55" s="130"/>
      <c r="AM55" s="131">
        <f t="shared" si="2"/>
        <v>0.60202914028530019</v>
      </c>
      <c r="BB55" s="99"/>
      <c r="BC55" s="99"/>
    </row>
    <row r="56" spans="1:55" s="95" customFormat="1" ht="14.4" thickBot="1">
      <c r="A56" s="175"/>
      <c r="B56" s="135"/>
      <c r="C56" s="135"/>
      <c r="D56" s="136"/>
      <c r="E56" s="176">
        <f>E55-1</f>
        <v>2022</v>
      </c>
      <c r="F56" s="137">
        <f t="shared" si="7"/>
        <v>3.9E-2</v>
      </c>
      <c r="G56" s="138">
        <f t="shared" si="7"/>
        <v>0</v>
      </c>
      <c r="H56" s="138">
        <f t="shared" si="7"/>
        <v>0.30000000000000004</v>
      </c>
      <c r="I56" s="138">
        <f t="shared" si="7"/>
        <v>0.42699999999999999</v>
      </c>
      <c r="J56" s="138">
        <f t="shared" si="7"/>
        <v>4.8040000000000003</v>
      </c>
      <c r="K56" s="138">
        <f t="shared" si="7"/>
        <v>0</v>
      </c>
      <c r="L56" s="138">
        <f t="shared" si="7"/>
        <v>27.135000000000002</v>
      </c>
      <c r="M56" s="138">
        <f t="shared" si="7"/>
        <v>0</v>
      </c>
      <c r="N56" s="138">
        <f t="shared" si="7"/>
        <v>0.36799999999999999</v>
      </c>
      <c r="O56" s="138">
        <f t="shared" si="7"/>
        <v>2.4E-2</v>
      </c>
      <c r="P56" s="138">
        <f t="shared" si="7"/>
        <v>0</v>
      </c>
      <c r="Q56" s="138">
        <f t="shared" si="7"/>
        <v>0</v>
      </c>
      <c r="R56" s="138">
        <f t="shared" si="7"/>
        <v>0</v>
      </c>
      <c r="S56" s="138">
        <f t="shared" si="7"/>
        <v>0</v>
      </c>
      <c r="T56" s="138">
        <f t="shared" si="7"/>
        <v>0</v>
      </c>
      <c r="U56" s="138">
        <f t="shared" si="7"/>
        <v>0</v>
      </c>
      <c r="V56" s="138">
        <f t="shared" si="7"/>
        <v>0</v>
      </c>
      <c r="W56" s="138">
        <f t="shared" si="7"/>
        <v>3.0000000000000001E-3</v>
      </c>
      <c r="X56" s="138">
        <f t="shared" si="7"/>
        <v>5.15</v>
      </c>
      <c r="Y56" s="138">
        <f t="shared" si="7"/>
        <v>0</v>
      </c>
      <c r="Z56" s="138">
        <f t="shared" si="7"/>
        <v>5.1000000000000004E-2</v>
      </c>
      <c r="AA56" s="138">
        <f t="shared" si="7"/>
        <v>8.9999999999999993E-3</v>
      </c>
      <c r="AB56" s="138">
        <f t="shared" si="7"/>
        <v>0</v>
      </c>
      <c r="AC56" s="138">
        <f t="shared" si="7"/>
        <v>0</v>
      </c>
      <c r="AD56" s="138">
        <f t="shared" si="7"/>
        <v>0</v>
      </c>
      <c r="AE56" s="138">
        <f t="shared" si="7"/>
        <v>2.0999999999999998E-2</v>
      </c>
      <c r="AF56" s="138">
        <f t="shared" si="7"/>
        <v>0.996</v>
      </c>
      <c r="AG56" s="139">
        <f t="shared" si="7"/>
        <v>0</v>
      </c>
      <c r="AH56" s="140">
        <f t="shared" si="1"/>
        <v>39.327000000000005</v>
      </c>
      <c r="AI56" s="141"/>
      <c r="AJ56" s="141"/>
      <c r="AK56" s="141"/>
      <c r="AL56" s="142"/>
      <c r="AM56" s="143"/>
      <c r="BB56" s="99"/>
      <c r="BC56" s="99"/>
    </row>
    <row r="57" spans="1:55" ht="14.4" hidden="1" outlineLevel="1" thickBot="1">
      <c r="A57" s="144"/>
      <c r="B57" s="145" t="s">
        <v>141</v>
      </c>
      <c r="C57" s="146" t="s">
        <v>142</v>
      </c>
      <c r="D57" s="147" t="s">
        <v>143</v>
      </c>
      <c r="E57" s="148">
        <f>$Q$5</f>
        <v>2023</v>
      </c>
      <c r="F57" s="149">
        <v>0</v>
      </c>
      <c r="G57" s="150">
        <v>0</v>
      </c>
      <c r="H57" s="150">
        <v>0</v>
      </c>
      <c r="I57" s="150">
        <v>0</v>
      </c>
      <c r="J57" s="150">
        <v>0</v>
      </c>
      <c r="K57" s="150">
        <v>0</v>
      </c>
      <c r="L57" s="150">
        <v>0</v>
      </c>
      <c r="M57" s="150">
        <v>0</v>
      </c>
      <c r="N57" s="150">
        <v>0</v>
      </c>
      <c r="O57" s="150">
        <v>0.98299999999999998</v>
      </c>
      <c r="P57" s="150">
        <v>0</v>
      </c>
      <c r="Q57" s="150">
        <v>0</v>
      </c>
      <c r="R57" s="150">
        <v>0</v>
      </c>
      <c r="S57" s="150">
        <v>0</v>
      </c>
      <c r="T57" s="150">
        <v>0</v>
      </c>
      <c r="U57" s="150">
        <v>0</v>
      </c>
      <c r="V57" s="150">
        <v>0</v>
      </c>
      <c r="W57" s="150">
        <v>0</v>
      </c>
      <c r="X57" s="150">
        <v>0</v>
      </c>
      <c r="Y57" s="150">
        <v>0</v>
      </c>
      <c r="Z57" s="150">
        <v>0</v>
      </c>
      <c r="AA57" s="150">
        <v>0</v>
      </c>
      <c r="AB57" s="150">
        <v>0</v>
      </c>
      <c r="AC57" s="150">
        <v>0</v>
      </c>
      <c r="AD57" s="150">
        <v>0</v>
      </c>
      <c r="AE57" s="150">
        <v>0</v>
      </c>
      <c r="AF57" s="150">
        <v>0</v>
      </c>
      <c r="AG57" s="151">
        <v>0</v>
      </c>
      <c r="AH57" s="152">
        <f t="shared" si="1"/>
        <v>0.98299999999999998</v>
      </c>
      <c r="AI57" s="153"/>
      <c r="AJ57" s="153"/>
      <c r="AK57" s="153"/>
      <c r="AL57" s="154"/>
      <c r="AM57" s="155" t="str">
        <f t="shared" si="2"/>
        <v/>
      </c>
      <c r="BA57"/>
      <c r="BC57" s="167"/>
    </row>
    <row r="58" spans="1:55" ht="14.4" hidden="1" outlineLevel="1" thickBot="1">
      <c r="A58" s="144"/>
      <c r="B58" s="156"/>
      <c r="C58" s="157"/>
      <c r="D58" s="136" t="s">
        <v>143</v>
      </c>
      <c r="E58" s="158">
        <f>E57-1</f>
        <v>2022</v>
      </c>
      <c r="F58" s="159">
        <v>0</v>
      </c>
      <c r="G58" s="160">
        <v>0</v>
      </c>
      <c r="H58" s="160">
        <v>0</v>
      </c>
      <c r="I58" s="160">
        <v>0</v>
      </c>
      <c r="J58" s="160">
        <v>0</v>
      </c>
      <c r="K58" s="160">
        <v>0</v>
      </c>
      <c r="L58" s="160">
        <v>0</v>
      </c>
      <c r="M58" s="160">
        <v>0</v>
      </c>
      <c r="N58" s="160">
        <v>0</v>
      </c>
      <c r="O58" s="160">
        <v>0</v>
      </c>
      <c r="P58" s="160">
        <v>0</v>
      </c>
      <c r="Q58" s="160">
        <v>0</v>
      </c>
      <c r="R58" s="160">
        <v>0</v>
      </c>
      <c r="S58" s="160">
        <v>0</v>
      </c>
      <c r="T58" s="160">
        <v>0</v>
      </c>
      <c r="U58" s="160">
        <v>0</v>
      </c>
      <c r="V58" s="160">
        <v>0</v>
      </c>
      <c r="W58" s="160">
        <v>0</v>
      </c>
      <c r="X58" s="160">
        <v>0</v>
      </c>
      <c r="Y58" s="160">
        <v>0</v>
      </c>
      <c r="Z58" s="160">
        <v>0</v>
      </c>
      <c r="AA58" s="160">
        <v>0</v>
      </c>
      <c r="AB58" s="160">
        <v>0</v>
      </c>
      <c r="AC58" s="160">
        <v>0</v>
      </c>
      <c r="AD58" s="160">
        <v>0</v>
      </c>
      <c r="AE58" s="160">
        <v>0</v>
      </c>
      <c r="AF58" s="160">
        <v>0</v>
      </c>
      <c r="AG58" s="161">
        <v>0</v>
      </c>
      <c r="AH58" s="162">
        <f t="shared" si="1"/>
        <v>0</v>
      </c>
      <c r="AI58" s="163"/>
      <c r="AJ58" s="163"/>
      <c r="AK58" s="163"/>
      <c r="AL58" s="164"/>
      <c r="AM58" s="165"/>
      <c r="BA58"/>
      <c r="BC58" s="167"/>
    </row>
    <row r="59" spans="1:55" ht="14.4" hidden="1" outlineLevel="1" thickBot="1">
      <c r="A59" s="144"/>
      <c r="B59" s="145" t="s">
        <v>144</v>
      </c>
      <c r="C59" s="146" t="s">
        <v>145</v>
      </c>
      <c r="D59" s="147" t="s">
        <v>146</v>
      </c>
      <c r="E59" s="148">
        <f>$Q$5</f>
        <v>2023</v>
      </c>
      <c r="F59" s="149">
        <v>0</v>
      </c>
      <c r="G59" s="150">
        <v>0</v>
      </c>
      <c r="H59" s="150">
        <v>0</v>
      </c>
      <c r="I59" s="150">
        <v>0</v>
      </c>
      <c r="J59" s="150">
        <v>0</v>
      </c>
      <c r="K59" s="150">
        <v>0</v>
      </c>
      <c r="L59" s="150">
        <v>0</v>
      </c>
      <c r="M59" s="150">
        <v>0</v>
      </c>
      <c r="N59" s="150">
        <v>0</v>
      </c>
      <c r="O59" s="150">
        <v>0</v>
      </c>
      <c r="P59" s="150">
        <v>0</v>
      </c>
      <c r="Q59" s="150">
        <v>0</v>
      </c>
      <c r="R59" s="150">
        <v>0</v>
      </c>
      <c r="S59" s="150">
        <v>0</v>
      </c>
      <c r="T59" s="150">
        <v>0</v>
      </c>
      <c r="U59" s="150">
        <v>0</v>
      </c>
      <c r="V59" s="150">
        <v>0</v>
      </c>
      <c r="W59" s="150">
        <v>0</v>
      </c>
      <c r="X59" s="150">
        <v>9.0000000000000011E-3</v>
      </c>
      <c r="Y59" s="150">
        <v>0</v>
      </c>
      <c r="Z59" s="150">
        <v>0</v>
      </c>
      <c r="AA59" s="150">
        <v>0</v>
      </c>
      <c r="AB59" s="150">
        <v>1E-3</v>
      </c>
      <c r="AC59" s="150">
        <v>0</v>
      </c>
      <c r="AD59" s="150">
        <v>0</v>
      </c>
      <c r="AE59" s="150">
        <v>0</v>
      </c>
      <c r="AF59" s="150">
        <v>0</v>
      </c>
      <c r="AG59" s="151">
        <v>0</v>
      </c>
      <c r="AH59" s="152">
        <f t="shared" si="1"/>
        <v>1.0000000000000002E-2</v>
      </c>
      <c r="AI59" s="153"/>
      <c r="AJ59" s="153"/>
      <c r="AK59" s="153"/>
      <c r="AL59" s="154"/>
      <c r="AM59" s="155">
        <f t="shared" si="2"/>
        <v>-0.37500000000000011</v>
      </c>
      <c r="BA59"/>
      <c r="BC59" s="167"/>
    </row>
    <row r="60" spans="1:55" ht="14.4" hidden="1" outlineLevel="1" thickBot="1">
      <c r="A60" s="144"/>
      <c r="B60" s="156"/>
      <c r="C60" s="157"/>
      <c r="D60" s="136" t="s">
        <v>146</v>
      </c>
      <c r="E60" s="158">
        <f>E59-1</f>
        <v>2022</v>
      </c>
      <c r="F60" s="159">
        <v>0</v>
      </c>
      <c r="G60" s="160">
        <v>0</v>
      </c>
      <c r="H60" s="160">
        <v>0</v>
      </c>
      <c r="I60" s="160">
        <v>0</v>
      </c>
      <c r="J60" s="160">
        <v>0</v>
      </c>
      <c r="K60" s="160">
        <v>0</v>
      </c>
      <c r="L60" s="160">
        <v>0</v>
      </c>
      <c r="M60" s="160">
        <v>0</v>
      </c>
      <c r="N60" s="160">
        <v>0</v>
      </c>
      <c r="O60" s="160">
        <v>0</v>
      </c>
      <c r="P60" s="160">
        <v>0</v>
      </c>
      <c r="Q60" s="160">
        <v>0</v>
      </c>
      <c r="R60" s="160">
        <v>0</v>
      </c>
      <c r="S60" s="160">
        <v>0</v>
      </c>
      <c r="T60" s="160">
        <v>0</v>
      </c>
      <c r="U60" s="160">
        <v>0</v>
      </c>
      <c r="V60" s="160">
        <v>0</v>
      </c>
      <c r="W60" s="160">
        <v>0</v>
      </c>
      <c r="X60" s="160">
        <v>1.4000000000000005E-2</v>
      </c>
      <c r="Y60" s="160">
        <v>0</v>
      </c>
      <c r="Z60" s="160">
        <v>0</v>
      </c>
      <c r="AA60" s="160">
        <v>0</v>
      </c>
      <c r="AB60" s="160">
        <v>0</v>
      </c>
      <c r="AC60" s="160">
        <v>0</v>
      </c>
      <c r="AD60" s="160">
        <v>0</v>
      </c>
      <c r="AE60" s="160">
        <v>0</v>
      </c>
      <c r="AF60" s="160">
        <v>2E-3</v>
      </c>
      <c r="AG60" s="161">
        <v>0</v>
      </c>
      <c r="AH60" s="162">
        <f t="shared" si="1"/>
        <v>1.6000000000000007E-2</v>
      </c>
      <c r="AI60" s="163"/>
      <c r="AJ60" s="163"/>
      <c r="AK60" s="163"/>
      <c r="AL60" s="164"/>
      <c r="AM60" s="165"/>
      <c r="BA60"/>
      <c r="BC60" s="167"/>
    </row>
    <row r="61" spans="1:55" ht="14.4" hidden="1" outlineLevel="1" thickBot="1">
      <c r="A61" s="144"/>
      <c r="B61" s="145" t="s">
        <v>147</v>
      </c>
      <c r="C61" s="146" t="s">
        <v>148</v>
      </c>
      <c r="D61" s="147" t="s">
        <v>149</v>
      </c>
      <c r="E61" s="148">
        <f>$Q$5</f>
        <v>2023</v>
      </c>
      <c r="F61" s="149">
        <v>0.25600000000000001</v>
      </c>
      <c r="G61" s="150">
        <v>0</v>
      </c>
      <c r="H61" s="150">
        <v>0</v>
      </c>
      <c r="I61" s="150">
        <v>5.0000000000000001E-3</v>
      </c>
      <c r="J61" s="150">
        <v>8.463000000000001</v>
      </c>
      <c r="K61" s="150">
        <v>0</v>
      </c>
      <c r="L61" s="150">
        <v>25.954999999999995</v>
      </c>
      <c r="M61" s="150">
        <v>0</v>
      </c>
      <c r="N61" s="150">
        <v>5.0000000000000001E-3</v>
      </c>
      <c r="O61" s="150">
        <v>2.931</v>
      </c>
      <c r="P61" s="150">
        <v>0</v>
      </c>
      <c r="Q61" s="150">
        <v>0.96</v>
      </c>
      <c r="R61" s="150">
        <v>0</v>
      </c>
      <c r="S61" s="150">
        <v>0</v>
      </c>
      <c r="T61" s="150">
        <v>0</v>
      </c>
      <c r="U61" s="150">
        <v>0</v>
      </c>
      <c r="V61" s="150">
        <v>0.78</v>
      </c>
      <c r="W61" s="150">
        <v>2E-3</v>
      </c>
      <c r="X61" s="150">
        <v>22.232999999999997</v>
      </c>
      <c r="Y61" s="150">
        <v>0</v>
      </c>
      <c r="Z61" s="150">
        <v>0.35399999999999998</v>
      </c>
      <c r="AA61" s="150">
        <v>0.02</v>
      </c>
      <c r="AB61" s="150">
        <v>0</v>
      </c>
      <c r="AC61" s="150">
        <v>0</v>
      </c>
      <c r="AD61" s="150">
        <v>0</v>
      </c>
      <c r="AE61" s="150">
        <v>2.5999999999999999E-2</v>
      </c>
      <c r="AF61" s="150">
        <v>0.02</v>
      </c>
      <c r="AG61" s="151">
        <v>0</v>
      </c>
      <c r="AH61" s="152">
        <f t="shared" si="1"/>
        <v>62.010000000000005</v>
      </c>
      <c r="AI61" s="153"/>
      <c r="AJ61" s="153"/>
      <c r="AK61" s="153"/>
      <c r="AL61" s="154"/>
      <c r="AM61" s="155">
        <f t="shared" si="2"/>
        <v>0.57742107806975129</v>
      </c>
      <c r="BA61"/>
      <c r="BC61" s="167"/>
    </row>
    <row r="62" spans="1:55" ht="14.4" hidden="1" outlineLevel="1" thickBot="1">
      <c r="A62" s="144"/>
      <c r="B62" s="179"/>
      <c r="C62" s="180"/>
      <c r="D62" s="136" t="s">
        <v>149</v>
      </c>
      <c r="E62" s="195">
        <f>E61-1</f>
        <v>2022</v>
      </c>
      <c r="F62" s="170">
        <v>3.9E-2</v>
      </c>
      <c r="G62" s="171">
        <v>0</v>
      </c>
      <c r="H62" s="171">
        <v>0.30000000000000004</v>
      </c>
      <c r="I62" s="171">
        <v>0.42699999999999999</v>
      </c>
      <c r="J62" s="171">
        <v>4.8040000000000003</v>
      </c>
      <c r="K62" s="171">
        <v>0</v>
      </c>
      <c r="L62" s="171">
        <v>27.135000000000002</v>
      </c>
      <c r="M62" s="171">
        <v>0</v>
      </c>
      <c r="N62" s="171">
        <v>0.36799999999999999</v>
      </c>
      <c r="O62" s="171">
        <v>2.4E-2</v>
      </c>
      <c r="P62" s="171">
        <v>0</v>
      </c>
      <c r="Q62" s="171">
        <v>0</v>
      </c>
      <c r="R62" s="171">
        <v>0</v>
      </c>
      <c r="S62" s="171">
        <v>0</v>
      </c>
      <c r="T62" s="171">
        <v>0</v>
      </c>
      <c r="U62" s="171">
        <v>0</v>
      </c>
      <c r="V62" s="171">
        <v>0</v>
      </c>
      <c r="W62" s="171">
        <v>3.0000000000000001E-3</v>
      </c>
      <c r="X62" s="171">
        <v>5.1360000000000001</v>
      </c>
      <c r="Y62" s="171">
        <v>0</v>
      </c>
      <c r="Z62" s="171">
        <v>5.1000000000000004E-2</v>
      </c>
      <c r="AA62" s="171">
        <v>8.9999999999999993E-3</v>
      </c>
      <c r="AB62" s="171">
        <v>0</v>
      </c>
      <c r="AC62" s="171">
        <v>0</v>
      </c>
      <c r="AD62" s="171">
        <v>0</v>
      </c>
      <c r="AE62" s="171">
        <v>2.0999999999999998E-2</v>
      </c>
      <c r="AF62" s="171">
        <v>0.99399999999999999</v>
      </c>
      <c r="AG62" s="172">
        <v>0</v>
      </c>
      <c r="AH62" s="193">
        <f t="shared" si="1"/>
        <v>39.311000000000007</v>
      </c>
      <c r="AI62" s="184"/>
      <c r="AJ62" s="184"/>
      <c r="AK62" s="184"/>
      <c r="AL62" s="185"/>
      <c r="AM62" s="186"/>
      <c r="BA62"/>
      <c r="BC62" s="167"/>
    </row>
    <row r="63" spans="1:55" s="95" customFormat="1" ht="13.8" collapsed="1">
      <c r="A63" s="187" t="s">
        <v>150</v>
      </c>
      <c r="B63" s="188" t="s">
        <v>151</v>
      </c>
      <c r="C63" s="188"/>
      <c r="D63" s="124" t="s">
        <v>150</v>
      </c>
      <c r="E63" s="115">
        <f>$Q$5</f>
        <v>2023</v>
      </c>
      <c r="F63" s="116">
        <v>3773.1630000000005</v>
      </c>
      <c r="G63" s="117">
        <v>0</v>
      </c>
      <c r="H63" s="117">
        <v>0</v>
      </c>
      <c r="I63" s="117">
        <v>1.4000000000000002E-2</v>
      </c>
      <c r="J63" s="117">
        <v>268.601</v>
      </c>
      <c r="K63" s="117">
        <v>0</v>
      </c>
      <c r="L63" s="117">
        <v>565.76700000000005</v>
      </c>
      <c r="M63" s="117">
        <v>0</v>
      </c>
      <c r="N63" s="117">
        <v>14</v>
      </c>
      <c r="O63" s="117">
        <v>1549.8209999999999</v>
      </c>
      <c r="P63" s="117">
        <v>0</v>
      </c>
      <c r="Q63" s="117">
        <v>664.54</v>
      </c>
      <c r="R63" s="117">
        <v>0</v>
      </c>
      <c r="S63" s="117">
        <v>0</v>
      </c>
      <c r="T63" s="117">
        <v>94.64</v>
      </c>
      <c r="U63" s="117">
        <v>0</v>
      </c>
      <c r="V63" s="117">
        <v>0.19900000000000001</v>
      </c>
      <c r="W63" s="117">
        <v>0.21300000000000002</v>
      </c>
      <c r="X63" s="117">
        <v>1824.3440000000005</v>
      </c>
      <c r="Y63" s="117">
        <v>0</v>
      </c>
      <c r="Z63" s="117">
        <v>544.024</v>
      </c>
      <c r="AA63" s="117">
        <v>4.2000000000000003E-2</v>
      </c>
      <c r="AB63" s="117">
        <v>15.899999999999999</v>
      </c>
      <c r="AC63" s="117">
        <v>3.08</v>
      </c>
      <c r="AD63" s="117">
        <v>0</v>
      </c>
      <c r="AE63" s="117">
        <v>1.0999999999999999E-2</v>
      </c>
      <c r="AF63" s="117">
        <v>20.060000000000002</v>
      </c>
      <c r="AG63" s="118">
        <v>0</v>
      </c>
      <c r="AH63" s="119">
        <f t="shared" si="1"/>
        <v>9338.4189999999999</v>
      </c>
      <c r="AI63" s="129"/>
      <c r="AJ63" s="129"/>
      <c r="AK63" s="129"/>
      <c r="AL63" s="130"/>
      <c r="AM63" s="131">
        <f t="shared" si="2"/>
        <v>-0.71470463875920132</v>
      </c>
      <c r="BB63" s="99"/>
      <c r="BC63" s="99"/>
    </row>
    <row r="64" spans="1:55" s="95" customFormat="1" ht="14.4" thickBot="1">
      <c r="A64" s="191"/>
      <c r="B64" s="135"/>
      <c r="C64" s="135"/>
      <c r="D64" s="102" t="s">
        <v>150</v>
      </c>
      <c r="E64" s="103">
        <f>E63-1</f>
        <v>2022</v>
      </c>
      <c r="F64" s="104">
        <v>3676.817</v>
      </c>
      <c r="G64" s="105">
        <v>1E-3</v>
      </c>
      <c r="H64" s="105">
        <v>0</v>
      </c>
      <c r="I64" s="105">
        <v>15.085000000000001</v>
      </c>
      <c r="J64" s="105">
        <v>598.91700000000003</v>
      </c>
      <c r="K64" s="105">
        <v>0</v>
      </c>
      <c r="L64" s="105">
        <v>1618.9460000000001</v>
      </c>
      <c r="M64" s="105">
        <v>0</v>
      </c>
      <c r="N64" s="105">
        <v>35.08</v>
      </c>
      <c r="O64" s="105">
        <v>1112.7809999999999</v>
      </c>
      <c r="P64" s="105">
        <v>0</v>
      </c>
      <c r="Q64" s="105">
        <v>845.16000000000008</v>
      </c>
      <c r="R64" s="105">
        <v>0</v>
      </c>
      <c r="S64" s="105">
        <v>0</v>
      </c>
      <c r="T64" s="105">
        <v>16.643999999999998</v>
      </c>
      <c r="U64" s="105">
        <v>0</v>
      </c>
      <c r="V64" s="105">
        <v>0</v>
      </c>
      <c r="W64" s="105">
        <v>1E-3</v>
      </c>
      <c r="X64" s="105">
        <v>24292.753000000012</v>
      </c>
      <c r="Y64" s="105">
        <v>0</v>
      </c>
      <c r="Z64" s="105">
        <v>465.52</v>
      </c>
      <c r="AA64" s="105">
        <v>2.1999999999999999E-2</v>
      </c>
      <c r="AB64" s="105">
        <v>22.4</v>
      </c>
      <c r="AC64" s="105">
        <v>0</v>
      </c>
      <c r="AD64" s="105">
        <v>0</v>
      </c>
      <c r="AE64" s="105">
        <v>0</v>
      </c>
      <c r="AF64" s="105">
        <v>32.332999999999991</v>
      </c>
      <c r="AG64" s="106">
        <v>0</v>
      </c>
      <c r="AH64" s="107">
        <f t="shared" si="1"/>
        <v>32732.460000000014</v>
      </c>
      <c r="AI64" s="108"/>
      <c r="AJ64" s="108"/>
      <c r="AK64" s="108"/>
      <c r="AL64" s="109"/>
      <c r="AM64" s="110"/>
      <c r="BB64" s="99"/>
      <c r="BC64" s="99"/>
    </row>
    <row r="65" spans="1:55" s="95" customFormat="1" ht="13.8">
      <c r="A65" s="173" t="s">
        <v>152</v>
      </c>
      <c r="B65" s="123" t="s">
        <v>153</v>
      </c>
      <c r="C65" s="123"/>
      <c r="D65" s="124"/>
      <c r="E65" s="115">
        <f>$Q$5</f>
        <v>2023</v>
      </c>
      <c r="F65" s="116">
        <f t="shared" ref="F65:AG66" si="8">F67+F71+F73</f>
        <v>3674.0960000000005</v>
      </c>
      <c r="G65" s="117">
        <f t="shared" si="8"/>
        <v>20.044</v>
      </c>
      <c r="H65" s="117">
        <f t="shared" si="8"/>
        <v>0.98000000000000009</v>
      </c>
      <c r="I65" s="117">
        <f t="shared" si="8"/>
        <v>803.83899999999994</v>
      </c>
      <c r="J65" s="117">
        <f t="shared" si="8"/>
        <v>925.97900000000004</v>
      </c>
      <c r="K65" s="117">
        <f t="shared" si="8"/>
        <v>0</v>
      </c>
      <c r="L65" s="117">
        <f t="shared" si="8"/>
        <v>2454.9019999999996</v>
      </c>
      <c r="M65" s="117">
        <f t="shared" si="8"/>
        <v>21.752999999999997</v>
      </c>
      <c r="N65" s="117">
        <f t="shared" si="8"/>
        <v>453.66200000000003</v>
      </c>
      <c r="O65" s="117">
        <f t="shared" si="8"/>
        <v>1482.6079999999995</v>
      </c>
      <c r="P65" s="117">
        <f t="shared" si="8"/>
        <v>182.09700000000001</v>
      </c>
      <c r="Q65" s="117">
        <f t="shared" si="8"/>
        <v>2282.7249999999999</v>
      </c>
      <c r="R65" s="117">
        <f t="shared" si="8"/>
        <v>120.78700000000001</v>
      </c>
      <c r="S65" s="117">
        <f t="shared" si="8"/>
        <v>2.7999999999999997E-2</v>
      </c>
      <c r="T65" s="117">
        <f t="shared" si="8"/>
        <v>10.213000000000001</v>
      </c>
      <c r="U65" s="117">
        <f t="shared" si="8"/>
        <v>0</v>
      </c>
      <c r="V65" s="117">
        <f t="shared" si="8"/>
        <v>6.8239999999999998</v>
      </c>
      <c r="W65" s="117">
        <f t="shared" si="8"/>
        <v>444.11600000000004</v>
      </c>
      <c r="X65" s="117">
        <f t="shared" si="8"/>
        <v>2554.683</v>
      </c>
      <c r="Y65" s="117">
        <f t="shared" si="8"/>
        <v>31.241</v>
      </c>
      <c r="Z65" s="117">
        <f t="shared" si="8"/>
        <v>0</v>
      </c>
      <c r="AA65" s="117">
        <f t="shared" si="8"/>
        <v>11.020999999999999</v>
      </c>
      <c r="AB65" s="117">
        <f t="shared" si="8"/>
        <v>122.43400000000001</v>
      </c>
      <c r="AC65" s="117">
        <f t="shared" si="8"/>
        <v>5.6760000000000002</v>
      </c>
      <c r="AD65" s="117">
        <f t="shared" si="8"/>
        <v>0</v>
      </c>
      <c r="AE65" s="117">
        <f t="shared" si="8"/>
        <v>0</v>
      </c>
      <c r="AF65" s="117">
        <f t="shared" si="8"/>
        <v>21.813999999999997</v>
      </c>
      <c r="AG65" s="118">
        <f t="shared" si="8"/>
        <v>0</v>
      </c>
      <c r="AH65" s="119">
        <f t="shared" si="1"/>
        <v>15631.521999999999</v>
      </c>
      <c r="AI65" s="120"/>
      <c r="AJ65" s="120"/>
      <c r="AK65" s="120"/>
      <c r="AL65" s="121"/>
      <c r="AM65" s="131">
        <f t="shared" si="2"/>
        <v>-0.19253558140946414</v>
      </c>
      <c r="BB65" s="99"/>
      <c r="BC65" s="99"/>
    </row>
    <row r="66" spans="1:55" s="95" customFormat="1" ht="14.4" thickBot="1">
      <c r="A66" s="196"/>
      <c r="B66" s="135"/>
      <c r="C66" s="135"/>
      <c r="D66" s="136"/>
      <c r="E66" s="176">
        <f>E65-1</f>
        <v>2022</v>
      </c>
      <c r="F66" s="232">
        <f t="shared" si="8"/>
        <v>4574.7679999999982</v>
      </c>
      <c r="G66" s="197">
        <f t="shared" si="8"/>
        <v>24.527999999999995</v>
      </c>
      <c r="H66" s="197">
        <f t="shared" si="8"/>
        <v>2.7889999999999997</v>
      </c>
      <c r="I66" s="197">
        <f t="shared" si="8"/>
        <v>802.822</v>
      </c>
      <c r="J66" s="197">
        <f t="shared" si="8"/>
        <v>1258.643</v>
      </c>
      <c r="K66" s="197">
        <f t="shared" si="8"/>
        <v>13.254</v>
      </c>
      <c r="L66" s="197">
        <f t="shared" si="8"/>
        <v>2480.5650000000005</v>
      </c>
      <c r="M66" s="197">
        <f t="shared" si="8"/>
        <v>151.87200000000001</v>
      </c>
      <c r="N66" s="197">
        <f t="shared" si="8"/>
        <v>565.55600000000004</v>
      </c>
      <c r="O66" s="197">
        <f t="shared" si="8"/>
        <v>2030.8890000000004</v>
      </c>
      <c r="P66" s="197">
        <f t="shared" si="8"/>
        <v>160.53000000000003</v>
      </c>
      <c r="Q66" s="197">
        <f t="shared" si="8"/>
        <v>2427.985000000001</v>
      </c>
      <c r="R66" s="197">
        <f t="shared" si="8"/>
        <v>105.489</v>
      </c>
      <c r="S66" s="197">
        <f t="shared" si="8"/>
        <v>2.4E-2</v>
      </c>
      <c r="T66" s="197">
        <f t="shared" si="8"/>
        <v>0</v>
      </c>
      <c r="U66" s="197">
        <f t="shared" si="8"/>
        <v>0</v>
      </c>
      <c r="V66" s="197">
        <f t="shared" si="8"/>
        <v>1.1519999999999997</v>
      </c>
      <c r="W66" s="197">
        <f t="shared" si="8"/>
        <v>472.399</v>
      </c>
      <c r="X66" s="197">
        <f t="shared" si="8"/>
        <v>3967.1769999999997</v>
      </c>
      <c r="Y66" s="197">
        <f t="shared" si="8"/>
        <v>62.162000000000006</v>
      </c>
      <c r="Z66" s="197">
        <f t="shared" si="8"/>
        <v>6.3E-2</v>
      </c>
      <c r="AA66" s="197">
        <f t="shared" si="8"/>
        <v>2.4129999999999998</v>
      </c>
      <c r="AB66" s="197">
        <f t="shared" si="8"/>
        <v>118.56800000000001</v>
      </c>
      <c r="AC66" s="197">
        <f t="shared" si="8"/>
        <v>88.861999999999995</v>
      </c>
      <c r="AD66" s="197">
        <f t="shared" si="8"/>
        <v>0</v>
      </c>
      <c r="AE66" s="197">
        <f t="shared" si="8"/>
        <v>5.0000000000000001E-3</v>
      </c>
      <c r="AF66" s="197">
        <f t="shared" si="8"/>
        <v>46.26</v>
      </c>
      <c r="AG66" s="198">
        <f t="shared" si="8"/>
        <v>0</v>
      </c>
      <c r="AH66" s="199">
        <f t="shared" si="1"/>
        <v>19358.774999999998</v>
      </c>
      <c r="AI66" s="244"/>
      <c r="AJ66" s="244"/>
      <c r="AK66" s="244"/>
      <c r="AL66" s="245"/>
      <c r="AM66" s="246"/>
      <c r="BB66" s="99"/>
      <c r="BC66" s="99"/>
    </row>
    <row r="67" spans="1:55" ht="15" hidden="1" outlineLevel="1" thickTop="1" thickBot="1">
      <c r="A67" s="144"/>
      <c r="B67" s="145" t="s">
        <v>154</v>
      </c>
      <c r="C67" s="146" t="s">
        <v>155</v>
      </c>
      <c r="D67" s="147" t="s">
        <v>156</v>
      </c>
      <c r="E67" s="148">
        <f>$Q$5</f>
        <v>2023</v>
      </c>
      <c r="F67" s="149">
        <v>287.23500000000001</v>
      </c>
      <c r="G67" s="150">
        <v>0</v>
      </c>
      <c r="H67" s="150">
        <v>3.0000000000000001E-3</v>
      </c>
      <c r="I67" s="150">
        <v>8.0000000000000002E-3</v>
      </c>
      <c r="J67" s="150">
        <v>400.38299999999998</v>
      </c>
      <c r="K67" s="150">
        <v>0</v>
      </c>
      <c r="L67" s="150">
        <v>48.317</v>
      </c>
      <c r="M67" s="150">
        <v>0</v>
      </c>
      <c r="N67" s="150">
        <v>323.05500000000001</v>
      </c>
      <c r="O67" s="150">
        <v>68.24799999999999</v>
      </c>
      <c r="P67" s="150">
        <v>0</v>
      </c>
      <c r="Q67" s="150">
        <v>107.28299999999999</v>
      </c>
      <c r="R67" s="150">
        <v>21.047000000000001</v>
      </c>
      <c r="S67" s="150">
        <v>6.0000000000000001E-3</v>
      </c>
      <c r="T67" s="150">
        <v>0</v>
      </c>
      <c r="U67" s="150">
        <v>0</v>
      </c>
      <c r="V67" s="150">
        <v>0</v>
      </c>
      <c r="W67" s="150">
        <v>330.56400000000002</v>
      </c>
      <c r="X67" s="150">
        <v>1292.2640000000001</v>
      </c>
      <c r="Y67" s="150">
        <v>0</v>
      </c>
      <c r="Z67" s="150">
        <v>0</v>
      </c>
      <c r="AA67" s="150">
        <v>1.958</v>
      </c>
      <c r="AB67" s="150">
        <v>0</v>
      </c>
      <c r="AC67" s="150">
        <v>0</v>
      </c>
      <c r="AD67" s="150">
        <v>0</v>
      </c>
      <c r="AE67" s="150">
        <v>0</v>
      </c>
      <c r="AF67" s="150">
        <v>3.0000000000000001E-3</v>
      </c>
      <c r="AG67" s="151">
        <v>0</v>
      </c>
      <c r="AH67" s="152">
        <f t="shared" si="1"/>
        <v>2880.3740000000007</v>
      </c>
      <c r="AI67" s="153"/>
      <c r="AJ67" s="153"/>
      <c r="AK67" s="153"/>
      <c r="AL67" s="154"/>
      <c r="AM67" s="155">
        <f t="shared" si="2"/>
        <v>-6.8025921046160231E-2</v>
      </c>
      <c r="BA67"/>
      <c r="BC67" s="167"/>
    </row>
    <row r="68" spans="1:55" ht="15" hidden="1" outlineLevel="1" thickTop="1" thickBot="1">
      <c r="A68" s="144"/>
      <c r="B68" s="156"/>
      <c r="C68" s="157"/>
      <c r="D68" s="136" t="s">
        <v>156</v>
      </c>
      <c r="E68" s="158">
        <f>E67-1</f>
        <v>2022</v>
      </c>
      <c r="F68" s="159">
        <v>447.20299999999997</v>
      </c>
      <c r="G68" s="160">
        <v>0</v>
      </c>
      <c r="H68" s="160">
        <v>0</v>
      </c>
      <c r="I68" s="160">
        <v>0</v>
      </c>
      <c r="J68" s="160">
        <v>689.80700000000002</v>
      </c>
      <c r="K68" s="160">
        <v>0</v>
      </c>
      <c r="L68" s="160">
        <v>85.579000000000008</v>
      </c>
      <c r="M68" s="160">
        <v>16.748999999999999</v>
      </c>
      <c r="N68" s="160">
        <v>242.48000000000002</v>
      </c>
      <c r="O68" s="160">
        <v>67.496000000000009</v>
      </c>
      <c r="P68" s="160">
        <v>0</v>
      </c>
      <c r="Q68" s="160">
        <v>34.808999999999997</v>
      </c>
      <c r="R68" s="160">
        <v>3.153</v>
      </c>
      <c r="S68" s="160">
        <v>8.9999999999999993E-3</v>
      </c>
      <c r="T68" s="160">
        <v>0</v>
      </c>
      <c r="U68" s="160">
        <v>0</v>
      </c>
      <c r="V68" s="160">
        <v>0</v>
      </c>
      <c r="W68" s="160">
        <v>374.75799999999998</v>
      </c>
      <c r="X68" s="160">
        <v>1110.664</v>
      </c>
      <c r="Y68" s="160">
        <v>0</v>
      </c>
      <c r="Z68" s="160">
        <v>0</v>
      </c>
      <c r="AA68" s="160">
        <v>2.3759999999999999</v>
      </c>
      <c r="AB68" s="160">
        <v>0</v>
      </c>
      <c r="AC68" s="160">
        <v>2.4E-2</v>
      </c>
      <c r="AD68" s="160">
        <v>0</v>
      </c>
      <c r="AE68" s="160">
        <v>5.0000000000000001E-3</v>
      </c>
      <c r="AF68" s="160">
        <v>15.504</v>
      </c>
      <c r="AG68" s="161">
        <v>0</v>
      </c>
      <c r="AH68" s="162">
        <f t="shared" si="1"/>
        <v>3090.6160000000004</v>
      </c>
      <c r="AI68" s="163"/>
      <c r="AJ68" s="163"/>
      <c r="AK68" s="163"/>
      <c r="AL68" s="164"/>
      <c r="AM68" s="165"/>
      <c r="BA68"/>
      <c r="BC68" s="167"/>
    </row>
    <row r="69" spans="1:55" ht="15" hidden="1" outlineLevel="1" thickTop="1" thickBot="1">
      <c r="A69" s="144"/>
      <c r="B69" s="145"/>
      <c r="C69" s="146" t="s">
        <v>157</v>
      </c>
      <c r="D69" s="147"/>
      <c r="E69" s="148">
        <f>E67</f>
        <v>2023</v>
      </c>
      <c r="F69" s="149">
        <f>F71+F73</f>
        <v>3386.8610000000003</v>
      </c>
      <c r="G69" s="150">
        <f t="shared" ref="G69:AG70" si="9">G71+G73</f>
        <v>20.044</v>
      </c>
      <c r="H69" s="150">
        <f t="shared" si="9"/>
        <v>0.97700000000000009</v>
      </c>
      <c r="I69" s="150">
        <f t="shared" si="9"/>
        <v>803.8309999999999</v>
      </c>
      <c r="J69" s="150">
        <f t="shared" si="9"/>
        <v>525.596</v>
      </c>
      <c r="K69" s="150">
        <f t="shared" si="9"/>
        <v>0</v>
      </c>
      <c r="L69" s="150">
        <f t="shared" si="9"/>
        <v>2406.5849999999996</v>
      </c>
      <c r="M69" s="150">
        <f t="shared" si="9"/>
        <v>21.752999999999997</v>
      </c>
      <c r="N69" s="150">
        <f t="shared" si="9"/>
        <v>130.60700000000003</v>
      </c>
      <c r="O69" s="150">
        <f t="shared" si="9"/>
        <v>1414.3599999999994</v>
      </c>
      <c r="P69" s="150">
        <f>P71+P73</f>
        <v>182.09700000000001</v>
      </c>
      <c r="Q69" s="150">
        <f t="shared" si="9"/>
        <v>2175.442</v>
      </c>
      <c r="R69" s="150">
        <f t="shared" si="9"/>
        <v>99.740000000000009</v>
      </c>
      <c r="S69" s="150">
        <f t="shared" si="9"/>
        <v>2.1999999999999999E-2</v>
      </c>
      <c r="T69" s="150">
        <f t="shared" si="9"/>
        <v>10.213000000000001</v>
      </c>
      <c r="U69" s="150">
        <f t="shared" si="9"/>
        <v>0</v>
      </c>
      <c r="V69" s="150">
        <f t="shared" si="9"/>
        <v>6.8239999999999998</v>
      </c>
      <c r="W69" s="150">
        <f t="shared" si="9"/>
        <v>113.55200000000001</v>
      </c>
      <c r="X69" s="150">
        <f t="shared" si="9"/>
        <v>1262.4190000000001</v>
      </c>
      <c r="Y69" s="150">
        <f t="shared" si="9"/>
        <v>31.241</v>
      </c>
      <c r="Z69" s="150">
        <f t="shared" si="9"/>
        <v>0</v>
      </c>
      <c r="AA69" s="150">
        <f t="shared" si="9"/>
        <v>9.0629999999999988</v>
      </c>
      <c r="AB69" s="150">
        <f t="shared" si="9"/>
        <v>122.43400000000001</v>
      </c>
      <c r="AC69" s="150">
        <f t="shared" si="9"/>
        <v>5.6760000000000002</v>
      </c>
      <c r="AD69" s="150">
        <f t="shared" si="9"/>
        <v>0</v>
      </c>
      <c r="AE69" s="150">
        <f t="shared" si="9"/>
        <v>0</v>
      </c>
      <c r="AF69" s="150">
        <f t="shared" si="9"/>
        <v>21.810999999999996</v>
      </c>
      <c r="AG69" s="151">
        <f t="shared" si="9"/>
        <v>0</v>
      </c>
      <c r="AH69" s="152">
        <f t="shared" si="1"/>
        <v>12751.147999999997</v>
      </c>
      <c r="AI69" s="153"/>
      <c r="AJ69" s="153"/>
      <c r="AK69" s="153"/>
      <c r="AL69" s="154"/>
      <c r="AM69" s="155">
        <f>IF(ISERROR(AH69/AH70),"",IF(AH69/AH70&gt;2,"++",AH69/AH70-1))</f>
        <v>-0.21618985897543785</v>
      </c>
      <c r="BA69"/>
      <c r="BC69" s="167"/>
    </row>
    <row r="70" spans="1:55" ht="15" hidden="1" outlineLevel="1" thickTop="1" thickBot="1">
      <c r="A70" s="144"/>
      <c r="B70" s="156"/>
      <c r="C70" s="157"/>
      <c r="D70" s="136"/>
      <c r="E70" s="158">
        <f>E68</f>
        <v>2022</v>
      </c>
      <c r="F70" s="200">
        <f>F72+F74</f>
        <v>4127.5649999999987</v>
      </c>
      <c r="G70" s="201">
        <f t="shared" si="9"/>
        <v>24.527999999999995</v>
      </c>
      <c r="H70" s="201">
        <f t="shared" si="9"/>
        <v>2.7889999999999997</v>
      </c>
      <c r="I70" s="201">
        <f t="shared" si="9"/>
        <v>802.822</v>
      </c>
      <c r="J70" s="201">
        <f t="shared" si="9"/>
        <v>568.83600000000001</v>
      </c>
      <c r="K70" s="201">
        <f t="shared" si="9"/>
        <v>13.254</v>
      </c>
      <c r="L70" s="201">
        <f t="shared" si="9"/>
        <v>2394.9860000000003</v>
      </c>
      <c r="M70" s="201">
        <f t="shared" si="9"/>
        <v>135.12300000000002</v>
      </c>
      <c r="N70" s="201">
        <f t="shared" si="9"/>
        <v>323.07600000000002</v>
      </c>
      <c r="O70" s="201">
        <f t="shared" si="9"/>
        <v>1963.3930000000003</v>
      </c>
      <c r="P70" s="201">
        <f>P72+P74</f>
        <v>160.53000000000003</v>
      </c>
      <c r="Q70" s="201">
        <f t="shared" si="9"/>
        <v>2393.1760000000008</v>
      </c>
      <c r="R70" s="201">
        <f t="shared" si="9"/>
        <v>102.336</v>
      </c>
      <c r="S70" s="201">
        <f t="shared" si="9"/>
        <v>1.4999999999999999E-2</v>
      </c>
      <c r="T70" s="201">
        <f t="shared" si="9"/>
        <v>0</v>
      </c>
      <c r="U70" s="201">
        <f t="shared" si="9"/>
        <v>0</v>
      </c>
      <c r="V70" s="201">
        <f t="shared" si="9"/>
        <v>1.1519999999999997</v>
      </c>
      <c r="W70" s="201">
        <f t="shared" si="9"/>
        <v>97.64100000000002</v>
      </c>
      <c r="X70" s="201">
        <f t="shared" si="9"/>
        <v>2856.5129999999995</v>
      </c>
      <c r="Y70" s="201">
        <f t="shared" si="9"/>
        <v>62.162000000000006</v>
      </c>
      <c r="Z70" s="201">
        <f t="shared" si="9"/>
        <v>6.3E-2</v>
      </c>
      <c r="AA70" s="201">
        <f t="shared" si="9"/>
        <v>3.6999999999999998E-2</v>
      </c>
      <c r="AB70" s="201">
        <f t="shared" si="9"/>
        <v>118.56800000000001</v>
      </c>
      <c r="AC70" s="201">
        <f t="shared" si="9"/>
        <v>88.837999999999994</v>
      </c>
      <c r="AD70" s="201">
        <f t="shared" si="9"/>
        <v>0</v>
      </c>
      <c r="AE70" s="201">
        <f t="shared" si="9"/>
        <v>0</v>
      </c>
      <c r="AF70" s="201">
        <f t="shared" si="9"/>
        <v>30.755999999999997</v>
      </c>
      <c r="AG70" s="202">
        <f t="shared" si="9"/>
        <v>0</v>
      </c>
      <c r="AH70" s="203">
        <f t="shared" si="1"/>
        <v>16268.158999999998</v>
      </c>
      <c r="AI70" s="204"/>
      <c r="AJ70" s="204"/>
      <c r="AK70" s="204"/>
      <c r="AL70" s="205"/>
      <c r="AM70" s="206"/>
      <c r="BA70"/>
      <c r="BC70" s="167"/>
    </row>
    <row r="71" spans="1:55" ht="15" hidden="1" outlineLevel="1" thickTop="1" thickBot="1">
      <c r="A71" s="144"/>
      <c r="B71" s="145" t="s">
        <v>158</v>
      </c>
      <c r="C71" s="146" t="s">
        <v>159</v>
      </c>
      <c r="D71" s="147" t="s">
        <v>160</v>
      </c>
      <c r="E71" s="148">
        <f>$Q$5</f>
        <v>2023</v>
      </c>
      <c r="F71" s="149">
        <v>0</v>
      </c>
      <c r="G71" s="150">
        <v>0</v>
      </c>
      <c r="H71" s="150">
        <v>0</v>
      </c>
      <c r="I71" s="150">
        <v>0</v>
      </c>
      <c r="J71" s="150">
        <v>0</v>
      </c>
      <c r="K71" s="150">
        <v>0</v>
      </c>
      <c r="L71" s="150">
        <v>0</v>
      </c>
      <c r="M71" s="150">
        <v>0</v>
      </c>
      <c r="N71" s="150">
        <v>0</v>
      </c>
      <c r="O71" s="150">
        <v>0</v>
      </c>
      <c r="P71" s="150">
        <v>0</v>
      </c>
      <c r="Q71" s="150">
        <v>0</v>
      </c>
      <c r="R71" s="150">
        <v>0</v>
      </c>
      <c r="S71" s="150">
        <v>0</v>
      </c>
      <c r="T71" s="150">
        <v>0</v>
      </c>
      <c r="U71" s="150">
        <v>0</v>
      </c>
      <c r="V71" s="150">
        <v>0</v>
      </c>
      <c r="W71" s="150">
        <v>0</v>
      </c>
      <c r="X71" s="150">
        <v>0</v>
      </c>
      <c r="Y71" s="150">
        <v>0</v>
      </c>
      <c r="Z71" s="150">
        <v>0</v>
      </c>
      <c r="AA71" s="150">
        <v>0</v>
      </c>
      <c r="AB71" s="150">
        <v>0</v>
      </c>
      <c r="AC71" s="150">
        <v>0</v>
      </c>
      <c r="AD71" s="150">
        <v>0</v>
      </c>
      <c r="AE71" s="150">
        <v>0</v>
      </c>
      <c r="AF71" s="150">
        <v>0</v>
      </c>
      <c r="AG71" s="151">
        <v>0</v>
      </c>
      <c r="AH71" s="152">
        <f t="shared" si="1"/>
        <v>0</v>
      </c>
      <c r="AI71" s="153"/>
      <c r="AJ71" s="153"/>
      <c r="AK71" s="153"/>
      <c r="AL71" s="154"/>
      <c r="AM71" s="155" t="str">
        <f t="shared" si="2"/>
        <v/>
      </c>
      <c r="BA71"/>
      <c r="BC71" s="167"/>
    </row>
    <row r="72" spans="1:55" ht="15" hidden="1" outlineLevel="1" thickTop="1" thickBot="1">
      <c r="A72" s="144"/>
      <c r="B72" s="179"/>
      <c r="C72" s="180"/>
      <c r="D72" s="136" t="s">
        <v>160</v>
      </c>
      <c r="E72" s="182">
        <f>E71-1</f>
        <v>2022</v>
      </c>
      <c r="F72" s="200">
        <v>0</v>
      </c>
      <c r="G72" s="201">
        <v>0</v>
      </c>
      <c r="H72" s="201">
        <v>0</v>
      </c>
      <c r="I72" s="201">
        <v>0</v>
      </c>
      <c r="J72" s="201">
        <v>0</v>
      </c>
      <c r="K72" s="201">
        <v>0</v>
      </c>
      <c r="L72" s="201">
        <v>0</v>
      </c>
      <c r="M72" s="201">
        <v>0</v>
      </c>
      <c r="N72" s="201">
        <v>0</v>
      </c>
      <c r="O72" s="201">
        <v>0</v>
      </c>
      <c r="P72" s="201">
        <v>0</v>
      </c>
      <c r="Q72" s="201">
        <v>0</v>
      </c>
      <c r="R72" s="201">
        <v>0</v>
      </c>
      <c r="S72" s="201">
        <v>0</v>
      </c>
      <c r="T72" s="201">
        <v>0</v>
      </c>
      <c r="U72" s="201">
        <v>0</v>
      </c>
      <c r="V72" s="201">
        <v>0</v>
      </c>
      <c r="W72" s="201">
        <v>0</v>
      </c>
      <c r="X72" s="201">
        <v>0</v>
      </c>
      <c r="Y72" s="201">
        <v>0</v>
      </c>
      <c r="Z72" s="201">
        <v>0</v>
      </c>
      <c r="AA72" s="201">
        <v>0</v>
      </c>
      <c r="AB72" s="201">
        <v>0</v>
      </c>
      <c r="AC72" s="201">
        <v>0</v>
      </c>
      <c r="AD72" s="201">
        <v>0</v>
      </c>
      <c r="AE72" s="201">
        <v>0</v>
      </c>
      <c r="AF72" s="201">
        <v>0</v>
      </c>
      <c r="AG72" s="202">
        <v>0</v>
      </c>
      <c r="AH72" s="203">
        <f t="shared" si="1"/>
        <v>0</v>
      </c>
      <c r="AI72" s="204"/>
      <c r="AJ72" s="204"/>
      <c r="AK72" s="204"/>
      <c r="AL72" s="205"/>
      <c r="AM72" s="206"/>
      <c r="BA72"/>
      <c r="BC72" s="167"/>
    </row>
    <row r="73" spans="1:55" ht="15" hidden="1" outlineLevel="1" thickTop="1" thickBot="1">
      <c r="A73" s="144"/>
      <c r="B73" s="207"/>
      <c r="C73" s="208" t="s">
        <v>161</v>
      </c>
      <c r="D73" s="7" t="s">
        <v>162</v>
      </c>
      <c r="E73" s="209">
        <f>$Q$5</f>
        <v>2023</v>
      </c>
      <c r="F73" s="210">
        <v>3386.8610000000003</v>
      </c>
      <c r="G73" s="211">
        <v>20.044</v>
      </c>
      <c r="H73" s="211">
        <v>0.97700000000000009</v>
      </c>
      <c r="I73" s="211">
        <v>803.8309999999999</v>
      </c>
      <c r="J73" s="211">
        <v>525.596</v>
      </c>
      <c r="K73" s="211">
        <v>0</v>
      </c>
      <c r="L73" s="211">
        <v>2406.5849999999996</v>
      </c>
      <c r="M73" s="211">
        <v>21.752999999999997</v>
      </c>
      <c r="N73" s="211">
        <v>130.60700000000003</v>
      </c>
      <c r="O73" s="211">
        <v>1414.3599999999994</v>
      </c>
      <c r="P73" s="211">
        <v>182.09700000000001</v>
      </c>
      <c r="Q73" s="211">
        <v>2175.442</v>
      </c>
      <c r="R73" s="211">
        <v>99.740000000000009</v>
      </c>
      <c r="S73" s="211">
        <v>2.1999999999999999E-2</v>
      </c>
      <c r="T73" s="211">
        <v>10.213000000000001</v>
      </c>
      <c r="U73" s="211">
        <v>0</v>
      </c>
      <c r="V73" s="211">
        <v>6.8239999999999998</v>
      </c>
      <c r="W73" s="211">
        <v>113.55200000000001</v>
      </c>
      <c r="X73" s="211">
        <v>1262.4190000000001</v>
      </c>
      <c r="Y73" s="211">
        <v>31.241</v>
      </c>
      <c r="Z73" s="211">
        <v>0</v>
      </c>
      <c r="AA73" s="211">
        <v>9.0629999999999988</v>
      </c>
      <c r="AB73" s="211">
        <v>122.43400000000001</v>
      </c>
      <c r="AC73" s="211">
        <v>5.6760000000000002</v>
      </c>
      <c r="AD73" s="211">
        <v>0</v>
      </c>
      <c r="AE73" s="211">
        <v>0</v>
      </c>
      <c r="AF73" s="211">
        <v>21.810999999999996</v>
      </c>
      <c r="AG73" s="212">
        <v>0</v>
      </c>
      <c r="AH73" s="213">
        <f t="shared" si="1"/>
        <v>12751.147999999997</v>
      </c>
      <c r="AI73" s="214"/>
      <c r="AJ73" s="214"/>
      <c r="AK73" s="214"/>
      <c r="AL73" s="215"/>
      <c r="AM73" s="216">
        <f t="shared" si="2"/>
        <v>-0.21618985897543785</v>
      </c>
      <c r="BA73"/>
      <c r="BC73" s="167"/>
    </row>
    <row r="74" spans="1:55" ht="15" hidden="1" outlineLevel="1" thickTop="1" thickBot="1">
      <c r="A74" s="144"/>
      <c r="B74" s="207"/>
      <c r="C74" s="208"/>
      <c r="D74" s="217" t="str">
        <f>D73</f>
        <v>1602Other</v>
      </c>
      <c r="E74" s="209">
        <f>E73-1</f>
        <v>2022</v>
      </c>
      <c r="F74" s="218">
        <v>4127.5649999999987</v>
      </c>
      <c r="G74" s="219">
        <v>24.527999999999995</v>
      </c>
      <c r="H74" s="219">
        <v>2.7889999999999997</v>
      </c>
      <c r="I74" s="219">
        <v>802.822</v>
      </c>
      <c r="J74" s="219">
        <v>568.83600000000001</v>
      </c>
      <c r="K74" s="219">
        <v>13.254</v>
      </c>
      <c r="L74" s="219">
        <v>2394.9860000000003</v>
      </c>
      <c r="M74" s="219">
        <v>135.12300000000002</v>
      </c>
      <c r="N74" s="219">
        <v>323.07600000000002</v>
      </c>
      <c r="O74" s="219">
        <v>1963.3930000000003</v>
      </c>
      <c r="P74" s="219">
        <v>160.53000000000003</v>
      </c>
      <c r="Q74" s="219">
        <v>2393.1760000000008</v>
      </c>
      <c r="R74" s="219">
        <v>102.336</v>
      </c>
      <c r="S74" s="219">
        <v>1.4999999999999999E-2</v>
      </c>
      <c r="T74" s="219">
        <v>0</v>
      </c>
      <c r="U74" s="219">
        <v>0</v>
      </c>
      <c r="V74" s="219">
        <v>1.1519999999999997</v>
      </c>
      <c r="W74" s="219">
        <v>97.64100000000002</v>
      </c>
      <c r="X74" s="219">
        <v>2856.5129999999995</v>
      </c>
      <c r="Y74" s="219">
        <v>62.162000000000006</v>
      </c>
      <c r="Z74" s="219">
        <v>6.3E-2</v>
      </c>
      <c r="AA74" s="219">
        <v>3.6999999999999998E-2</v>
      </c>
      <c r="AB74" s="219">
        <v>118.56800000000001</v>
      </c>
      <c r="AC74" s="219">
        <v>88.837999999999994</v>
      </c>
      <c r="AD74" s="219">
        <v>0</v>
      </c>
      <c r="AE74" s="219">
        <v>0</v>
      </c>
      <c r="AF74" s="219">
        <v>30.755999999999997</v>
      </c>
      <c r="AG74" s="220">
        <v>0</v>
      </c>
      <c r="AH74" s="221">
        <f t="shared" si="1"/>
        <v>16268.158999999998</v>
      </c>
      <c r="AI74" s="222"/>
      <c r="AJ74" s="222"/>
      <c r="AK74" s="222"/>
      <c r="AL74" s="223"/>
      <c r="AM74" s="224"/>
      <c r="BA74"/>
      <c r="BC74" s="167"/>
    </row>
    <row r="75" spans="1:55" ht="14.4" collapsed="1" thickTop="1">
      <c r="A75" s="225" t="s">
        <v>163</v>
      </c>
      <c r="B75" s="226"/>
      <c r="C75" s="226"/>
      <c r="D75" s="227"/>
      <c r="E75" s="228">
        <f>$Q$5</f>
        <v>2023</v>
      </c>
      <c r="F75" s="116">
        <f t="shared" ref="F75:AG76" si="10">F11+F13+F15+F29+F47+F49+F55+F63+F65</f>
        <v>8616.3840000000018</v>
      </c>
      <c r="G75" s="117">
        <f t="shared" si="10"/>
        <v>24.563000000000002</v>
      </c>
      <c r="H75" s="117">
        <f t="shared" si="10"/>
        <v>34.489999999999995</v>
      </c>
      <c r="I75" s="117">
        <f t="shared" si="10"/>
        <v>2658.0699999999997</v>
      </c>
      <c r="J75" s="117">
        <f t="shared" si="10"/>
        <v>35540.321000000004</v>
      </c>
      <c r="K75" s="117">
        <f t="shared" si="10"/>
        <v>1.0999999999999999E-2</v>
      </c>
      <c r="L75" s="117">
        <f t="shared" si="10"/>
        <v>31765.142000000003</v>
      </c>
      <c r="M75" s="117">
        <f t="shared" si="10"/>
        <v>1995.633</v>
      </c>
      <c r="N75" s="117">
        <f t="shared" si="10"/>
        <v>15704.537</v>
      </c>
      <c r="O75" s="117">
        <f t="shared" si="10"/>
        <v>49385.368999999999</v>
      </c>
      <c r="P75" s="117">
        <f t="shared" si="10"/>
        <v>182.892</v>
      </c>
      <c r="Q75" s="117">
        <f t="shared" si="10"/>
        <v>45217.952999999994</v>
      </c>
      <c r="R75" s="117">
        <f t="shared" si="10"/>
        <v>249.78</v>
      </c>
      <c r="S75" s="117">
        <f t="shared" si="10"/>
        <v>9.4E-2</v>
      </c>
      <c r="T75" s="117">
        <f t="shared" si="10"/>
        <v>217.82499999999999</v>
      </c>
      <c r="U75" s="117">
        <f t="shared" si="10"/>
        <v>4.5580000000000007</v>
      </c>
      <c r="V75" s="117">
        <f t="shared" si="10"/>
        <v>45.434999999999995</v>
      </c>
      <c r="W75" s="117">
        <f t="shared" si="10"/>
        <v>471.62800000000004</v>
      </c>
      <c r="X75" s="117">
        <f t="shared" si="10"/>
        <v>88507.725999999981</v>
      </c>
      <c r="Y75" s="117">
        <f t="shared" si="10"/>
        <v>68.295999999999992</v>
      </c>
      <c r="Z75" s="117">
        <f t="shared" si="10"/>
        <v>718.20799999999997</v>
      </c>
      <c r="AA75" s="117">
        <f t="shared" si="10"/>
        <v>4715.0650000000014</v>
      </c>
      <c r="AB75" s="117">
        <f t="shared" si="10"/>
        <v>273.68700000000001</v>
      </c>
      <c r="AC75" s="117">
        <f t="shared" si="10"/>
        <v>86.414000000000001</v>
      </c>
      <c r="AD75" s="117">
        <f t="shared" si="10"/>
        <v>0</v>
      </c>
      <c r="AE75" s="117">
        <f t="shared" si="10"/>
        <v>11.656000000000001</v>
      </c>
      <c r="AF75" s="117">
        <f t="shared" si="10"/>
        <v>1992.1020000000001</v>
      </c>
      <c r="AG75" s="118">
        <f t="shared" si="10"/>
        <v>0</v>
      </c>
      <c r="AH75" s="91">
        <f t="shared" si="1"/>
        <v>288487.83899999992</v>
      </c>
      <c r="AI75" s="92"/>
      <c r="AJ75" s="92"/>
      <c r="AK75" s="92"/>
      <c r="AL75" s="93"/>
      <c r="AM75" s="94">
        <f t="shared" si="2"/>
        <v>-0.10507301671167446</v>
      </c>
      <c r="BA75"/>
      <c r="BC75" s="167"/>
    </row>
    <row r="76" spans="1:55" ht="14.4" thickBot="1">
      <c r="A76" s="229"/>
      <c r="B76" s="230"/>
      <c r="C76" s="230"/>
      <c r="D76" s="76"/>
      <c r="E76" s="231">
        <f>E75-1</f>
        <v>2022</v>
      </c>
      <c r="F76" s="232">
        <f t="shared" si="10"/>
        <v>10365.382999999998</v>
      </c>
      <c r="G76" s="197">
        <f t="shared" si="10"/>
        <v>85.125</v>
      </c>
      <c r="H76" s="197">
        <f t="shared" si="10"/>
        <v>18.509</v>
      </c>
      <c r="I76" s="197">
        <f t="shared" si="10"/>
        <v>2935.5650000000001</v>
      </c>
      <c r="J76" s="197">
        <f t="shared" si="10"/>
        <v>34679.061999999991</v>
      </c>
      <c r="K76" s="197">
        <f t="shared" si="10"/>
        <v>13.254</v>
      </c>
      <c r="L76" s="197">
        <f t="shared" si="10"/>
        <v>33255.837999999996</v>
      </c>
      <c r="M76" s="197">
        <f t="shared" si="10"/>
        <v>2287.7379999999998</v>
      </c>
      <c r="N76" s="197">
        <f t="shared" si="10"/>
        <v>16704.704999999998</v>
      </c>
      <c r="O76" s="197">
        <f t="shared" si="10"/>
        <v>58666.634000000005</v>
      </c>
      <c r="P76" s="197">
        <f t="shared" si="10"/>
        <v>172.22400000000002</v>
      </c>
      <c r="Q76" s="197">
        <f t="shared" si="10"/>
        <v>43544.843000000008</v>
      </c>
      <c r="R76" s="197">
        <f t="shared" si="10"/>
        <v>153.947</v>
      </c>
      <c r="S76" s="197">
        <f t="shared" si="10"/>
        <v>0.124</v>
      </c>
      <c r="T76" s="197">
        <f t="shared" si="10"/>
        <v>204.65700000000004</v>
      </c>
      <c r="U76" s="197">
        <f t="shared" si="10"/>
        <v>23.796999999999997</v>
      </c>
      <c r="V76" s="197">
        <f t="shared" si="10"/>
        <v>1.8129999999999997</v>
      </c>
      <c r="W76" s="197">
        <f t="shared" si="10"/>
        <v>519.09</v>
      </c>
      <c r="X76" s="197">
        <f t="shared" si="10"/>
        <v>111119.18</v>
      </c>
      <c r="Y76" s="197">
        <f t="shared" si="10"/>
        <v>122.96300000000001</v>
      </c>
      <c r="Z76" s="197">
        <f t="shared" si="10"/>
        <v>854.86</v>
      </c>
      <c r="AA76" s="197">
        <f t="shared" si="10"/>
        <v>4123.7150000000001</v>
      </c>
      <c r="AB76" s="197">
        <f t="shared" si="10"/>
        <v>271.84900000000005</v>
      </c>
      <c r="AC76" s="197">
        <f t="shared" si="10"/>
        <v>105.458</v>
      </c>
      <c r="AD76" s="197">
        <f t="shared" si="10"/>
        <v>4.0000000000000001E-3</v>
      </c>
      <c r="AE76" s="197">
        <f t="shared" si="10"/>
        <v>47.280000000000008</v>
      </c>
      <c r="AF76" s="197">
        <f t="shared" si="10"/>
        <v>2081.4629999999997</v>
      </c>
      <c r="AG76" s="198">
        <f t="shared" si="10"/>
        <v>0</v>
      </c>
      <c r="AH76" s="233">
        <f t="shared" ref="AH76:AH82" si="11">SUM(F76:AG76)</f>
        <v>322359.0799999999</v>
      </c>
      <c r="AI76" s="234"/>
      <c r="AJ76" s="234"/>
      <c r="AK76" s="234"/>
      <c r="AL76" s="235"/>
      <c r="AM76" s="236"/>
      <c r="BA76"/>
      <c r="BC76" s="167"/>
    </row>
    <row r="77" spans="1:55" ht="5.25" customHeight="1" thickTop="1">
      <c r="A77" s="237"/>
      <c r="B77" s="8"/>
      <c r="C77" s="8"/>
      <c r="D77" s="7"/>
      <c r="E77" s="8"/>
      <c r="F77" s="238"/>
      <c r="G77" s="238"/>
      <c r="H77" s="238"/>
      <c r="I77" s="238"/>
      <c r="J77" s="238"/>
      <c r="K77" s="238"/>
      <c r="L77" s="238"/>
      <c r="M77" s="238"/>
      <c r="N77" s="238"/>
      <c r="O77" s="238"/>
      <c r="P77" s="238"/>
      <c r="Q77" s="238"/>
      <c r="R77" s="238"/>
      <c r="S77" s="238"/>
      <c r="T77" s="238"/>
      <c r="U77" s="238"/>
      <c r="V77" s="238"/>
      <c r="W77" s="238"/>
      <c r="X77" s="238"/>
      <c r="Y77" s="238"/>
      <c r="Z77" s="238"/>
      <c r="AA77" s="238"/>
      <c r="AB77" s="238"/>
      <c r="AC77" s="238"/>
      <c r="AD77" s="238"/>
      <c r="AE77" s="238"/>
      <c r="AF77" s="238"/>
      <c r="AG77" s="238"/>
      <c r="AH77" s="238"/>
      <c r="AI77" s="238"/>
      <c r="AJ77" s="238"/>
      <c r="AK77" s="238"/>
      <c r="AL77" s="238"/>
      <c r="AM77" s="239" t="str">
        <f t="shared" si="2"/>
        <v/>
      </c>
      <c r="BA77"/>
      <c r="BC77" s="167"/>
    </row>
    <row r="78" spans="1:55" ht="14.4" thickBot="1">
      <c r="A78" s="240" t="s">
        <v>164</v>
      </c>
      <c r="B78" s="8"/>
      <c r="C78" s="8"/>
      <c r="D78" s="7"/>
      <c r="E78" s="8"/>
      <c r="F78" s="238"/>
      <c r="G78" s="238"/>
      <c r="H78" s="238"/>
      <c r="I78" s="238"/>
      <c r="J78" s="238"/>
      <c r="K78" s="238"/>
      <c r="L78" s="238"/>
      <c r="M78" s="238"/>
      <c r="N78" s="238"/>
      <c r="O78" s="238"/>
      <c r="P78" s="238"/>
      <c r="Q78" s="238"/>
      <c r="R78" s="238"/>
      <c r="S78" s="238"/>
      <c r="T78" s="238"/>
      <c r="U78" s="238"/>
      <c r="V78" s="238"/>
      <c r="W78" s="238"/>
      <c r="X78" s="238"/>
      <c r="Y78" s="238"/>
      <c r="Z78" s="238"/>
      <c r="AA78" s="238"/>
      <c r="AB78" s="238"/>
      <c r="AC78" s="238"/>
      <c r="AD78" s="238"/>
      <c r="AE78" s="238"/>
      <c r="AF78" s="238"/>
      <c r="AG78" s="238"/>
      <c r="AH78" s="238"/>
      <c r="AI78" s="238"/>
      <c r="AJ78" s="238"/>
      <c r="AK78" s="238"/>
      <c r="AL78" s="238"/>
      <c r="AM78" s="239"/>
      <c r="BA78"/>
      <c r="BC78" s="167"/>
    </row>
    <row r="79" spans="1:55" s="95" customFormat="1" ht="14.4" thickTop="1">
      <c r="A79" s="50"/>
      <c r="B79" s="226"/>
      <c r="C79" s="587" t="s">
        <v>165</v>
      </c>
      <c r="D79" s="588"/>
      <c r="E79" s="87">
        <f>$Q$5</f>
        <v>2023</v>
      </c>
      <c r="F79" s="88">
        <f t="shared" ref="F79:AG80" si="12">F11+F13</f>
        <v>0</v>
      </c>
      <c r="G79" s="89">
        <f t="shared" si="12"/>
        <v>0</v>
      </c>
      <c r="H79" s="89">
        <f t="shared" si="12"/>
        <v>0</v>
      </c>
      <c r="I79" s="89">
        <f t="shared" si="12"/>
        <v>0</v>
      </c>
      <c r="J79" s="89">
        <f t="shared" si="12"/>
        <v>38.655999999999999</v>
      </c>
      <c r="K79" s="89">
        <f t="shared" si="12"/>
        <v>0</v>
      </c>
      <c r="L79" s="89">
        <f t="shared" si="12"/>
        <v>6.7809999999999988</v>
      </c>
      <c r="M79" s="89">
        <f t="shared" si="12"/>
        <v>0</v>
      </c>
      <c r="N79" s="89">
        <f t="shared" si="12"/>
        <v>73.53</v>
      </c>
      <c r="O79" s="89">
        <f t="shared" si="12"/>
        <v>10.129999999999999</v>
      </c>
      <c r="P79" s="89">
        <f t="shared" si="12"/>
        <v>0</v>
      </c>
      <c r="Q79" s="89">
        <f t="shared" si="12"/>
        <v>9.2420000000000009</v>
      </c>
      <c r="R79" s="89">
        <f t="shared" si="12"/>
        <v>0</v>
      </c>
      <c r="S79" s="89">
        <f t="shared" si="12"/>
        <v>0</v>
      </c>
      <c r="T79" s="89">
        <f t="shared" si="12"/>
        <v>0</v>
      </c>
      <c r="U79" s="89">
        <f t="shared" si="12"/>
        <v>0</v>
      </c>
      <c r="V79" s="89">
        <f t="shared" si="12"/>
        <v>35.551000000000002</v>
      </c>
      <c r="W79" s="89">
        <f t="shared" si="12"/>
        <v>0</v>
      </c>
      <c r="X79" s="89">
        <f t="shared" si="12"/>
        <v>29.189000000000007</v>
      </c>
      <c r="Y79" s="89">
        <f t="shared" si="12"/>
        <v>28.420000000000005</v>
      </c>
      <c r="Z79" s="89">
        <f t="shared" si="12"/>
        <v>0</v>
      </c>
      <c r="AA79" s="89">
        <f t="shared" si="12"/>
        <v>0</v>
      </c>
      <c r="AB79" s="89">
        <f t="shared" si="12"/>
        <v>35.867000000000004</v>
      </c>
      <c r="AC79" s="89">
        <f t="shared" si="12"/>
        <v>17.949000000000002</v>
      </c>
      <c r="AD79" s="89">
        <f t="shared" si="12"/>
        <v>0</v>
      </c>
      <c r="AE79" s="89">
        <f t="shared" si="12"/>
        <v>0</v>
      </c>
      <c r="AF79" s="89">
        <f t="shared" si="12"/>
        <v>0</v>
      </c>
      <c r="AG79" s="90">
        <f t="shared" si="12"/>
        <v>0</v>
      </c>
      <c r="AH79" s="589">
        <f t="shared" si="11"/>
        <v>285.31500000000005</v>
      </c>
      <c r="AI79" s="590"/>
      <c r="AJ79" s="92"/>
      <c r="AK79" s="92"/>
      <c r="AL79" s="93"/>
      <c r="AM79" s="94">
        <f>IF(ISERROR(AH79/AH80),"",IF(AH79/AH80&gt;2,"++",AH79/AH80-1))</f>
        <v>-0.83606769307142315</v>
      </c>
      <c r="BB79" s="99"/>
      <c r="BC79" s="99"/>
    </row>
    <row r="80" spans="1:55" s="95" customFormat="1" ht="14.4" thickBot="1">
      <c r="A80" s="591"/>
      <c r="B80" s="230"/>
      <c r="C80" s="592"/>
      <c r="D80" s="593"/>
      <c r="E80" s="594">
        <f>E79-1</f>
        <v>2022</v>
      </c>
      <c r="F80" s="232">
        <f t="shared" si="12"/>
        <v>0</v>
      </c>
      <c r="G80" s="197">
        <f t="shared" si="12"/>
        <v>60.52</v>
      </c>
      <c r="H80" s="197">
        <f t="shared" si="12"/>
        <v>0</v>
      </c>
      <c r="I80" s="197">
        <f t="shared" si="12"/>
        <v>0</v>
      </c>
      <c r="J80" s="197">
        <f t="shared" si="12"/>
        <v>10.209</v>
      </c>
      <c r="K80" s="197">
        <f t="shared" si="12"/>
        <v>0</v>
      </c>
      <c r="L80" s="197">
        <f t="shared" si="12"/>
        <v>67.76400000000001</v>
      </c>
      <c r="M80" s="197">
        <f t="shared" si="12"/>
        <v>0.32</v>
      </c>
      <c r="N80" s="197">
        <f t="shared" si="12"/>
        <v>830.96500000000003</v>
      </c>
      <c r="O80" s="197">
        <f t="shared" si="12"/>
        <v>587.66700000000003</v>
      </c>
      <c r="P80" s="197">
        <f t="shared" si="12"/>
        <v>0</v>
      </c>
      <c r="Q80" s="197">
        <f t="shared" si="12"/>
        <v>8.17</v>
      </c>
      <c r="R80" s="197">
        <f t="shared" si="12"/>
        <v>0</v>
      </c>
      <c r="S80" s="197">
        <f t="shared" si="12"/>
        <v>0</v>
      </c>
      <c r="T80" s="197">
        <f t="shared" si="12"/>
        <v>0</v>
      </c>
      <c r="U80" s="197">
        <f t="shared" si="12"/>
        <v>0</v>
      </c>
      <c r="V80" s="197">
        <f t="shared" si="12"/>
        <v>0</v>
      </c>
      <c r="W80" s="197">
        <f t="shared" si="12"/>
        <v>0</v>
      </c>
      <c r="X80" s="197">
        <f t="shared" si="12"/>
        <v>142.261</v>
      </c>
      <c r="Y80" s="197">
        <f t="shared" si="12"/>
        <v>12.568</v>
      </c>
      <c r="Z80" s="197">
        <f t="shared" si="12"/>
        <v>0</v>
      </c>
      <c r="AA80" s="197">
        <f t="shared" si="12"/>
        <v>0</v>
      </c>
      <c r="AB80" s="197">
        <f t="shared" si="12"/>
        <v>20</v>
      </c>
      <c r="AC80" s="197">
        <f t="shared" si="12"/>
        <v>0</v>
      </c>
      <c r="AD80" s="197">
        <f t="shared" si="12"/>
        <v>0</v>
      </c>
      <c r="AE80" s="197">
        <f t="shared" si="12"/>
        <v>0</v>
      </c>
      <c r="AF80" s="197">
        <f t="shared" si="12"/>
        <v>0</v>
      </c>
      <c r="AG80" s="198">
        <f t="shared" si="12"/>
        <v>0</v>
      </c>
      <c r="AH80" s="595">
        <f t="shared" si="11"/>
        <v>1740.4440000000002</v>
      </c>
      <c r="AI80" s="596"/>
      <c r="AJ80" s="244"/>
      <c r="AK80" s="244"/>
      <c r="AL80" s="245"/>
      <c r="AM80" s="246"/>
      <c r="BB80" s="99"/>
      <c r="BC80" s="99"/>
    </row>
    <row r="81" spans="1:55" s="95" customFormat="1" ht="14.4" thickTop="1">
      <c r="A81" s="62"/>
      <c r="B81" s="597"/>
      <c r="C81" s="598" t="s">
        <v>166</v>
      </c>
      <c r="D81" s="599"/>
      <c r="E81" s="115">
        <f>$Q$5</f>
        <v>2023</v>
      </c>
      <c r="F81" s="116">
        <f t="shared" ref="F81:AF82" si="13">F15+F29+F49+F67</f>
        <v>1450.7999999999997</v>
      </c>
      <c r="G81" s="117">
        <f t="shared" si="13"/>
        <v>4.5190000000000001</v>
      </c>
      <c r="H81" s="117">
        <f t="shared" si="13"/>
        <v>33.512999999999998</v>
      </c>
      <c r="I81" s="117">
        <f t="shared" si="13"/>
        <v>1819.8549999999998</v>
      </c>
      <c r="J81" s="117">
        <f t="shared" si="13"/>
        <v>33327.379999999997</v>
      </c>
      <c r="K81" s="117">
        <f t="shared" si="13"/>
        <v>1.0999999999999999E-2</v>
      </c>
      <c r="L81" s="117">
        <f t="shared" si="13"/>
        <v>27556.910000000003</v>
      </c>
      <c r="M81" s="117">
        <f t="shared" si="13"/>
        <v>1942.4960000000001</v>
      </c>
      <c r="N81" s="117">
        <f t="shared" si="13"/>
        <v>15318.067000000001</v>
      </c>
      <c r="O81" s="117">
        <f t="shared" si="13"/>
        <v>39980.726999999999</v>
      </c>
      <c r="P81" s="117">
        <f>P15+P29+P49+P67</f>
        <v>0.79500000000000004</v>
      </c>
      <c r="Q81" s="117">
        <f t="shared" si="13"/>
        <v>42350.645999999993</v>
      </c>
      <c r="R81" s="117">
        <f t="shared" si="13"/>
        <v>147.73500000000001</v>
      </c>
      <c r="S81" s="117">
        <f t="shared" si="13"/>
        <v>7.2000000000000008E-2</v>
      </c>
      <c r="T81" s="117">
        <f t="shared" si="13"/>
        <v>3.35</v>
      </c>
      <c r="U81" s="117">
        <f t="shared" si="13"/>
        <v>4.5580000000000007</v>
      </c>
      <c r="V81" s="117">
        <f t="shared" si="13"/>
        <v>2.081</v>
      </c>
      <c r="W81" s="117">
        <f t="shared" si="13"/>
        <v>357.70600000000002</v>
      </c>
      <c r="X81" s="117">
        <f t="shared" si="13"/>
        <v>84301.972999999984</v>
      </c>
      <c r="Y81" s="117">
        <f t="shared" si="13"/>
        <v>8.4420000000000002</v>
      </c>
      <c r="Z81" s="117">
        <f t="shared" si="13"/>
        <v>123.592</v>
      </c>
      <c r="AA81" s="117">
        <f t="shared" si="13"/>
        <v>4705.9400000000005</v>
      </c>
      <c r="AB81" s="117">
        <f t="shared" si="13"/>
        <v>99.485000000000014</v>
      </c>
      <c r="AC81" s="117">
        <f t="shared" si="13"/>
        <v>56.019000000000005</v>
      </c>
      <c r="AD81" s="117">
        <f t="shared" si="13"/>
        <v>0</v>
      </c>
      <c r="AE81" s="117">
        <f t="shared" si="13"/>
        <v>11.619000000000002</v>
      </c>
      <c r="AF81" s="117">
        <f t="shared" si="13"/>
        <v>1929.211</v>
      </c>
      <c r="AG81" s="118">
        <f>AG15+AG29+AG49+AG67</f>
        <v>0</v>
      </c>
      <c r="AH81" s="600">
        <f t="shared" si="11"/>
        <v>255537.50199999998</v>
      </c>
      <c r="AI81" s="601"/>
      <c r="AJ81" s="120"/>
      <c r="AK81" s="120"/>
      <c r="AL81" s="121"/>
      <c r="AM81" s="122">
        <f>IF(ISERROR(AH81/AH82),"",IF(AH81/AH82&gt;2,"++",AH81/AH82-1))</f>
        <v>-2.0312516078126674E-2</v>
      </c>
      <c r="BB81" s="99"/>
      <c r="BC81" s="99"/>
    </row>
    <row r="82" spans="1:55" s="95" customFormat="1" ht="14.4" thickBot="1">
      <c r="A82" s="591"/>
      <c r="B82" s="230"/>
      <c r="C82" s="592"/>
      <c r="D82" s="593"/>
      <c r="E82" s="594">
        <f>E81-1</f>
        <v>2022</v>
      </c>
      <c r="F82" s="232">
        <f t="shared" si="13"/>
        <v>2557.2950000000001</v>
      </c>
      <c r="G82" s="197">
        <f t="shared" si="13"/>
        <v>7.5999999999999998E-2</v>
      </c>
      <c r="H82" s="197">
        <f t="shared" si="13"/>
        <v>15.419999999999998</v>
      </c>
      <c r="I82" s="197">
        <f t="shared" si="13"/>
        <v>2098.2589999999996</v>
      </c>
      <c r="J82" s="197">
        <f t="shared" si="13"/>
        <v>32085.867999999995</v>
      </c>
      <c r="K82" s="197">
        <f t="shared" si="13"/>
        <v>0</v>
      </c>
      <c r="L82" s="197">
        <f t="shared" si="13"/>
        <v>28251.361000000001</v>
      </c>
      <c r="M82" s="197">
        <f t="shared" si="13"/>
        <v>2118.0929999999998</v>
      </c>
      <c r="N82" s="197">
        <f t="shared" si="13"/>
        <v>15333.698999999999</v>
      </c>
      <c r="O82" s="197">
        <f t="shared" si="13"/>
        <v>48301.659999999996</v>
      </c>
      <c r="P82" s="197">
        <f>P16+P30+P50+P68</f>
        <v>3.1989999999999998</v>
      </c>
      <c r="Q82" s="197">
        <f t="shared" si="13"/>
        <v>39998.699000000008</v>
      </c>
      <c r="R82" s="197">
        <f t="shared" si="13"/>
        <v>51.61099999999999</v>
      </c>
      <c r="S82" s="197">
        <f t="shared" si="13"/>
        <v>9.2999999999999999E-2</v>
      </c>
      <c r="T82" s="197">
        <f t="shared" si="13"/>
        <v>149.08900000000003</v>
      </c>
      <c r="U82" s="197">
        <f t="shared" si="13"/>
        <v>23.796999999999997</v>
      </c>
      <c r="V82" s="197">
        <f t="shared" si="13"/>
        <v>0.66100000000000003</v>
      </c>
      <c r="W82" s="197">
        <f t="shared" si="13"/>
        <v>421.44399999999996</v>
      </c>
      <c r="X82" s="197">
        <f t="shared" si="13"/>
        <v>82847.823000000004</v>
      </c>
      <c r="Y82" s="197">
        <f t="shared" si="13"/>
        <v>15.751999999999999</v>
      </c>
      <c r="Z82" s="197">
        <f t="shared" si="13"/>
        <v>270.02799999999996</v>
      </c>
      <c r="AA82" s="197">
        <f t="shared" si="13"/>
        <v>4110.3330000000005</v>
      </c>
      <c r="AB82" s="197">
        <f t="shared" si="13"/>
        <v>110.102</v>
      </c>
      <c r="AC82" s="197">
        <f t="shared" si="13"/>
        <v>16.617999999999999</v>
      </c>
      <c r="AD82" s="197">
        <f t="shared" si="13"/>
        <v>4.0000000000000001E-3</v>
      </c>
      <c r="AE82" s="197">
        <f t="shared" si="13"/>
        <v>47.259000000000007</v>
      </c>
      <c r="AF82" s="197">
        <f t="shared" si="13"/>
        <v>2007.4889999999996</v>
      </c>
      <c r="AG82" s="198">
        <f>AG16+AG30+AG50+AG68</f>
        <v>0</v>
      </c>
      <c r="AH82" s="595">
        <f t="shared" si="11"/>
        <v>260835.73199999993</v>
      </c>
      <c r="AI82" s="596"/>
      <c r="AJ82" s="244"/>
      <c r="AK82" s="244"/>
      <c r="AL82" s="245"/>
      <c r="AM82" s="246"/>
      <c r="BB82" s="99"/>
      <c r="BC82" s="99"/>
    </row>
    <row r="83" spans="1:55" ht="13.8" thickTop="1">
      <c r="A83" s="240" t="s">
        <v>167</v>
      </c>
      <c r="B83" s="8"/>
      <c r="C83" s="8"/>
      <c r="D83" s="7"/>
      <c r="E83" s="8"/>
      <c r="F83" s="602"/>
      <c r="G83" s="602"/>
      <c r="H83" s="602"/>
      <c r="I83" s="602"/>
      <c r="J83" s="602"/>
      <c r="K83" s="602"/>
      <c r="L83" s="602"/>
      <c r="M83" s="602"/>
      <c r="N83" s="602"/>
      <c r="O83" s="602"/>
      <c r="P83" s="602"/>
      <c r="Q83" s="602"/>
      <c r="R83" s="602"/>
      <c r="S83" s="602"/>
      <c r="T83" s="602"/>
      <c r="U83" s="602"/>
      <c r="V83" s="602"/>
      <c r="W83" s="602"/>
      <c r="X83" s="602"/>
      <c r="Y83" s="602"/>
      <c r="Z83" s="602"/>
      <c r="AA83" s="602"/>
      <c r="AB83" s="602"/>
      <c r="AC83" s="602"/>
      <c r="AD83" s="602"/>
      <c r="AE83" s="602"/>
      <c r="AF83" s="602"/>
      <c r="AG83" s="602"/>
      <c r="AH83" s="602"/>
      <c r="AI83" s="602"/>
      <c r="AJ83" s="602"/>
      <c r="AK83" s="602"/>
      <c r="AL83" s="602"/>
      <c r="AM83" s="602"/>
      <c r="BA83"/>
      <c r="BC83" s="167"/>
    </row>
    <row r="84" spans="1:55">
      <c r="A84" s="237"/>
      <c r="B84" s="8"/>
      <c r="C84" s="8"/>
      <c r="D84" s="7"/>
      <c r="E84" s="8"/>
      <c r="F84" s="602"/>
      <c r="G84" s="602"/>
      <c r="H84" s="602"/>
      <c r="I84" s="602"/>
      <c r="J84" s="602"/>
      <c r="K84" s="602"/>
      <c r="L84" s="602"/>
      <c r="M84" s="602"/>
      <c r="N84" s="602"/>
      <c r="O84" s="602"/>
      <c r="P84" s="602"/>
      <c r="Q84" s="602"/>
      <c r="R84" s="602"/>
      <c r="S84" s="602"/>
      <c r="T84" s="602"/>
      <c r="U84" s="602"/>
      <c r="V84" s="602"/>
      <c r="W84" s="602"/>
      <c r="X84" s="602"/>
      <c r="Y84" s="602"/>
      <c r="Z84" s="602"/>
      <c r="AA84" s="602"/>
      <c r="AB84" s="602"/>
      <c r="AC84" s="602"/>
      <c r="AD84" s="602"/>
      <c r="AE84" s="602"/>
      <c r="AF84" s="602"/>
      <c r="AG84" s="602"/>
      <c r="AH84" s="602"/>
      <c r="AI84" s="602"/>
      <c r="AJ84" s="602"/>
      <c r="AK84" s="602"/>
      <c r="AL84" s="602"/>
      <c r="AM84" s="602"/>
      <c r="BA84"/>
      <c r="BC84" s="167"/>
    </row>
    <row r="85" spans="1:55"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  <c r="AA85" s="168"/>
      <c r="AB85" s="168"/>
      <c r="AC85" s="168"/>
      <c r="AD85" s="168"/>
      <c r="AE85" s="168"/>
      <c r="AF85" s="168"/>
      <c r="AG85" s="168"/>
      <c r="AH85" s="168"/>
      <c r="AI85" s="168"/>
      <c r="AJ85" s="168"/>
      <c r="AK85" s="168"/>
      <c r="AL85" s="168"/>
    </row>
    <row r="86" spans="1:55"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  <c r="AA86" s="168"/>
      <c r="AB86" s="168"/>
      <c r="AC86" s="168"/>
      <c r="AD86" s="168"/>
      <c r="AE86" s="168"/>
      <c r="AF86" s="168"/>
      <c r="AG86" s="168"/>
      <c r="AH86" s="168"/>
      <c r="AI86" s="168"/>
      <c r="AJ86" s="168"/>
      <c r="AK86" s="168"/>
      <c r="AL86" s="168"/>
    </row>
    <row r="87" spans="1:55"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68"/>
      <c r="AA87" s="168"/>
      <c r="AB87" s="168"/>
      <c r="AC87" s="168"/>
      <c r="AD87" s="168"/>
      <c r="AE87" s="168"/>
      <c r="AF87" s="168"/>
      <c r="AG87" s="168"/>
      <c r="AH87" s="168"/>
      <c r="AI87" s="168"/>
      <c r="AJ87" s="168"/>
      <c r="AK87" s="168"/>
      <c r="AL87" s="168"/>
    </row>
    <row r="88" spans="1:55"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  <c r="AA88" s="168"/>
      <c r="AB88" s="168"/>
      <c r="AC88" s="168"/>
      <c r="AD88" s="168"/>
      <c r="AE88" s="168"/>
      <c r="AF88" s="168"/>
      <c r="AG88" s="243"/>
      <c r="AH88" s="243"/>
      <c r="AI88" s="168"/>
      <c r="AJ88" s="168"/>
      <c r="AK88" s="168"/>
      <c r="AL88" s="168"/>
    </row>
    <row r="89" spans="1:55"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  <c r="AA89" s="168"/>
      <c r="AB89" s="168"/>
      <c r="AC89" s="168"/>
      <c r="AD89" s="168"/>
      <c r="AE89" s="168"/>
      <c r="AF89" s="168"/>
      <c r="AG89" s="168"/>
      <c r="AH89" s="168"/>
      <c r="AI89" s="168"/>
      <c r="AJ89" s="168"/>
      <c r="AK89" s="168"/>
      <c r="AL89" s="168"/>
    </row>
    <row r="90" spans="1:55"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  <c r="Z90" s="168"/>
      <c r="AA90" s="168"/>
      <c r="AB90" s="168"/>
      <c r="AC90" s="168"/>
      <c r="AD90" s="168"/>
      <c r="AE90" s="168"/>
      <c r="AF90" s="168"/>
      <c r="AG90" s="168"/>
      <c r="AH90" s="168"/>
      <c r="AI90" s="168"/>
      <c r="AJ90" s="168"/>
      <c r="AK90" s="168"/>
      <c r="AL90" s="168"/>
    </row>
    <row r="91" spans="1:55"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8"/>
      <c r="Z91" s="168"/>
      <c r="AA91" s="168"/>
      <c r="AB91" s="168"/>
      <c r="AC91" s="168"/>
      <c r="AD91" s="168"/>
      <c r="AE91" s="168"/>
      <c r="AF91" s="168"/>
      <c r="AG91" s="168"/>
      <c r="AH91" s="168"/>
      <c r="AI91" s="168"/>
      <c r="AJ91" s="168"/>
      <c r="AK91" s="168"/>
      <c r="AL91" s="168"/>
    </row>
    <row r="92" spans="1:55"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  <c r="AA92" s="168"/>
      <c r="AB92" s="168"/>
      <c r="AC92" s="168"/>
      <c r="AD92" s="168"/>
      <c r="AE92" s="168"/>
      <c r="AF92" s="168"/>
      <c r="AG92" s="168"/>
      <c r="AH92" s="168"/>
      <c r="AI92" s="168"/>
      <c r="AJ92" s="168"/>
      <c r="AK92" s="168"/>
      <c r="AL92" s="168"/>
    </row>
    <row r="93" spans="1:55"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8"/>
      <c r="Z93" s="168"/>
      <c r="AA93" s="168"/>
      <c r="AB93" s="168"/>
      <c r="AC93" s="168"/>
      <c r="AD93" s="168"/>
      <c r="AE93" s="168"/>
      <c r="AF93" s="168"/>
      <c r="AG93" s="168"/>
      <c r="AH93" s="168"/>
      <c r="AI93" s="168"/>
      <c r="AJ93" s="168"/>
      <c r="AK93" s="168"/>
      <c r="AL93" s="168"/>
    </row>
    <row r="94" spans="1:55"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  <c r="Z94" s="168"/>
      <c r="AA94" s="168"/>
      <c r="AB94" s="168"/>
      <c r="AC94" s="168"/>
      <c r="AD94" s="168"/>
      <c r="AE94" s="168"/>
      <c r="AF94" s="168"/>
      <c r="AG94" s="168"/>
      <c r="AH94" s="168"/>
      <c r="AI94" s="168"/>
      <c r="AJ94" s="168"/>
      <c r="AK94" s="168"/>
      <c r="AL94" s="168"/>
    </row>
    <row r="95" spans="1:55"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  <c r="Y95" s="168"/>
      <c r="Z95" s="168"/>
      <c r="AA95" s="168"/>
      <c r="AB95" s="168"/>
      <c r="AC95" s="168"/>
      <c r="AD95" s="168"/>
      <c r="AE95" s="168"/>
      <c r="AF95" s="168"/>
      <c r="AG95" s="168"/>
      <c r="AH95" s="168"/>
      <c r="AI95" s="168"/>
      <c r="AJ95" s="168"/>
      <c r="AK95" s="168"/>
      <c r="AL95" s="168"/>
    </row>
    <row r="96" spans="1:55"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8"/>
      <c r="Z96" s="168"/>
      <c r="AA96" s="168"/>
      <c r="AB96" s="168"/>
      <c r="AC96" s="168"/>
      <c r="AD96" s="168"/>
      <c r="AE96" s="168"/>
      <c r="AF96" s="168"/>
      <c r="AG96" s="168"/>
      <c r="AH96" s="168"/>
      <c r="AI96" s="168"/>
      <c r="AJ96" s="168"/>
      <c r="AK96" s="168"/>
      <c r="AL96" s="168"/>
    </row>
    <row r="97" spans="6:38"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  <c r="V97" s="168"/>
      <c r="W97" s="168"/>
      <c r="X97" s="168"/>
      <c r="Y97" s="168"/>
      <c r="Z97" s="168"/>
      <c r="AA97" s="168"/>
      <c r="AB97" s="168"/>
      <c r="AC97" s="168"/>
      <c r="AD97" s="168"/>
      <c r="AE97" s="168"/>
      <c r="AF97" s="168"/>
      <c r="AG97" s="168"/>
      <c r="AH97" s="168"/>
      <c r="AI97" s="168"/>
      <c r="AJ97" s="168"/>
      <c r="AK97" s="168"/>
      <c r="AL97" s="168"/>
    </row>
    <row r="98" spans="6:38"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168"/>
      <c r="Y98" s="168"/>
      <c r="Z98" s="168"/>
      <c r="AA98" s="168"/>
      <c r="AB98" s="168"/>
      <c r="AC98" s="168"/>
      <c r="AD98" s="168"/>
      <c r="AE98" s="168"/>
      <c r="AF98" s="168"/>
      <c r="AG98" s="168"/>
      <c r="AH98" s="168"/>
      <c r="AI98" s="168"/>
      <c r="AJ98" s="168"/>
      <c r="AK98" s="168"/>
      <c r="AL98" s="168"/>
    </row>
    <row r="99" spans="6:38"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  <c r="Y99" s="168"/>
      <c r="Z99" s="168"/>
      <c r="AA99" s="168"/>
      <c r="AB99" s="168"/>
      <c r="AC99" s="168"/>
      <c r="AD99" s="168"/>
      <c r="AE99" s="168"/>
      <c r="AF99" s="168"/>
      <c r="AG99" s="168"/>
      <c r="AH99" s="168"/>
      <c r="AI99" s="168"/>
      <c r="AJ99" s="168"/>
      <c r="AK99" s="168"/>
      <c r="AL99" s="168"/>
    </row>
    <row r="100" spans="6:38"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  <c r="AA100" s="168"/>
      <c r="AB100" s="168"/>
      <c r="AC100" s="168"/>
      <c r="AD100" s="168"/>
      <c r="AE100" s="168"/>
      <c r="AF100" s="168"/>
      <c r="AG100" s="168"/>
      <c r="AH100" s="168"/>
      <c r="AI100" s="168"/>
      <c r="AJ100" s="168"/>
      <c r="AK100" s="168"/>
      <c r="AL100" s="168"/>
    </row>
    <row r="101" spans="6:38"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  <c r="X101" s="168"/>
      <c r="Y101" s="168"/>
      <c r="Z101" s="168"/>
      <c r="AA101" s="168"/>
      <c r="AB101" s="168"/>
      <c r="AC101" s="168"/>
      <c r="AD101" s="168"/>
      <c r="AE101" s="168"/>
      <c r="AF101" s="168"/>
      <c r="AG101" s="168"/>
      <c r="AH101" s="168"/>
      <c r="AI101" s="168"/>
      <c r="AJ101" s="168"/>
      <c r="AK101" s="168"/>
      <c r="AL101" s="168"/>
    </row>
    <row r="102" spans="6:38"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  <c r="X102" s="168"/>
      <c r="Y102" s="168"/>
      <c r="Z102" s="168"/>
      <c r="AA102" s="168"/>
      <c r="AB102" s="168"/>
      <c r="AC102" s="168"/>
      <c r="AD102" s="168"/>
      <c r="AE102" s="168"/>
      <c r="AF102" s="168"/>
      <c r="AG102" s="168"/>
      <c r="AH102" s="168"/>
      <c r="AI102" s="168"/>
      <c r="AJ102" s="168"/>
      <c r="AK102" s="168"/>
      <c r="AL102" s="168"/>
    </row>
    <row r="103" spans="6:38"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68"/>
      <c r="AD103" s="168"/>
      <c r="AE103" s="168"/>
      <c r="AF103" s="168"/>
      <c r="AG103" s="168"/>
      <c r="AH103" s="168"/>
      <c r="AI103" s="168"/>
      <c r="AJ103" s="168"/>
      <c r="AK103" s="168"/>
      <c r="AL103" s="168"/>
    </row>
    <row r="104" spans="6:38"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  <c r="Y104" s="168"/>
      <c r="Z104" s="168"/>
      <c r="AA104" s="168"/>
      <c r="AB104" s="168"/>
      <c r="AC104" s="168"/>
      <c r="AD104" s="168"/>
      <c r="AE104" s="168"/>
      <c r="AF104" s="168"/>
      <c r="AG104" s="168"/>
      <c r="AH104" s="168"/>
      <c r="AI104" s="168"/>
      <c r="AJ104" s="168"/>
      <c r="AK104" s="168"/>
      <c r="AL104" s="168"/>
    </row>
    <row r="105" spans="6:38"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  <c r="X105" s="168"/>
      <c r="Y105" s="168"/>
      <c r="Z105" s="168"/>
      <c r="AA105" s="168"/>
      <c r="AB105" s="168"/>
      <c r="AC105" s="168"/>
      <c r="AD105" s="168"/>
      <c r="AE105" s="168"/>
      <c r="AF105" s="168"/>
      <c r="AG105" s="168"/>
      <c r="AH105" s="168"/>
      <c r="AI105" s="168"/>
      <c r="AJ105" s="168"/>
      <c r="AK105" s="168"/>
      <c r="AL105" s="168"/>
    </row>
    <row r="106" spans="6:38"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  <c r="Y106" s="168"/>
      <c r="Z106" s="168"/>
      <c r="AA106" s="168"/>
      <c r="AB106" s="168"/>
      <c r="AC106" s="168"/>
      <c r="AD106" s="168"/>
      <c r="AE106" s="168"/>
      <c r="AF106" s="168"/>
      <c r="AG106" s="168"/>
      <c r="AH106" s="168"/>
      <c r="AI106" s="168"/>
      <c r="AJ106" s="168"/>
      <c r="AK106" s="168"/>
      <c r="AL106" s="168"/>
    </row>
    <row r="107" spans="6:38"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  <c r="X107" s="168"/>
      <c r="Y107" s="168"/>
      <c r="Z107" s="168"/>
      <c r="AA107" s="168"/>
      <c r="AB107" s="168"/>
      <c r="AC107" s="168"/>
      <c r="AD107" s="168"/>
      <c r="AE107" s="168"/>
      <c r="AF107" s="168"/>
      <c r="AG107" s="168"/>
      <c r="AH107" s="168"/>
      <c r="AI107" s="168"/>
      <c r="AJ107" s="168"/>
      <c r="AK107" s="168"/>
      <c r="AL107" s="168"/>
    </row>
    <row r="108" spans="6:38"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  <c r="Y108" s="168"/>
      <c r="Z108" s="168"/>
      <c r="AA108" s="168"/>
      <c r="AB108" s="168"/>
      <c r="AC108" s="168"/>
      <c r="AD108" s="168"/>
      <c r="AE108" s="168"/>
      <c r="AF108" s="168"/>
      <c r="AG108" s="168"/>
      <c r="AH108" s="168"/>
      <c r="AI108" s="168"/>
      <c r="AJ108" s="168"/>
      <c r="AK108" s="168"/>
      <c r="AL108" s="168"/>
    </row>
    <row r="109" spans="6:38"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  <c r="V109" s="168"/>
      <c r="W109" s="168"/>
      <c r="X109" s="168"/>
      <c r="Y109" s="168"/>
      <c r="Z109" s="168"/>
      <c r="AA109" s="168"/>
      <c r="AB109" s="168"/>
      <c r="AC109" s="168"/>
      <c r="AD109" s="168"/>
      <c r="AE109" s="168"/>
      <c r="AF109" s="168"/>
      <c r="AG109" s="168"/>
      <c r="AH109" s="168"/>
      <c r="AI109" s="168"/>
      <c r="AJ109" s="168"/>
      <c r="AK109" s="168"/>
      <c r="AL109" s="168"/>
    </row>
    <row r="110" spans="6:38"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X110" s="168"/>
      <c r="Y110" s="168"/>
      <c r="Z110" s="168"/>
      <c r="AA110" s="168"/>
      <c r="AB110" s="168"/>
      <c r="AC110" s="168"/>
      <c r="AD110" s="168"/>
      <c r="AE110" s="168"/>
      <c r="AF110" s="168"/>
      <c r="AG110" s="168"/>
      <c r="AH110" s="168"/>
      <c r="AI110" s="168"/>
      <c r="AJ110" s="168"/>
      <c r="AK110" s="168"/>
      <c r="AL110" s="168"/>
    </row>
    <row r="111" spans="6:38"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  <c r="V111" s="168"/>
      <c r="W111" s="168"/>
      <c r="X111" s="168"/>
      <c r="Y111" s="168"/>
      <c r="Z111" s="168"/>
      <c r="AA111" s="168"/>
      <c r="AB111" s="168"/>
      <c r="AC111" s="168"/>
      <c r="AD111" s="168"/>
      <c r="AE111" s="168"/>
      <c r="AF111" s="168"/>
      <c r="AG111" s="168"/>
      <c r="AH111" s="168"/>
      <c r="AI111" s="168"/>
      <c r="AJ111" s="168"/>
      <c r="AK111" s="168"/>
      <c r="AL111" s="168"/>
    </row>
    <row r="112" spans="6:38"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  <c r="AA112" s="168"/>
      <c r="AB112" s="168"/>
      <c r="AC112" s="168"/>
      <c r="AD112" s="168"/>
      <c r="AE112" s="168"/>
      <c r="AF112" s="168"/>
      <c r="AG112" s="168"/>
      <c r="AH112" s="168"/>
      <c r="AI112" s="168"/>
      <c r="AJ112" s="168"/>
      <c r="AK112" s="168"/>
      <c r="AL112" s="168"/>
    </row>
    <row r="113" spans="6:38"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  <c r="Z113" s="168"/>
      <c r="AA113" s="168"/>
      <c r="AB113" s="168"/>
      <c r="AC113" s="168"/>
      <c r="AD113" s="168"/>
      <c r="AE113" s="168"/>
      <c r="AF113" s="168"/>
      <c r="AG113" s="168"/>
      <c r="AH113" s="168"/>
      <c r="AI113" s="168"/>
      <c r="AJ113" s="168"/>
      <c r="AK113" s="168"/>
      <c r="AL113" s="168"/>
    </row>
    <row r="114" spans="6:38"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  <c r="X114" s="168"/>
      <c r="Y114" s="168"/>
      <c r="Z114" s="168"/>
      <c r="AA114" s="168"/>
      <c r="AB114" s="168"/>
      <c r="AC114" s="168"/>
      <c r="AD114" s="168"/>
      <c r="AE114" s="168"/>
      <c r="AF114" s="168"/>
      <c r="AG114" s="168"/>
      <c r="AH114" s="168"/>
      <c r="AI114" s="168"/>
      <c r="AJ114" s="168"/>
      <c r="AK114" s="168"/>
      <c r="AL114" s="168"/>
    </row>
    <row r="115" spans="6:38"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  <c r="Y115" s="168"/>
      <c r="Z115" s="168"/>
      <c r="AA115" s="168"/>
      <c r="AB115" s="168"/>
      <c r="AC115" s="168"/>
      <c r="AD115" s="168"/>
      <c r="AE115" s="168"/>
      <c r="AF115" s="168"/>
      <c r="AG115" s="168"/>
      <c r="AH115" s="168"/>
      <c r="AI115" s="168"/>
      <c r="AJ115" s="168"/>
      <c r="AK115" s="168"/>
      <c r="AL115" s="168"/>
    </row>
    <row r="116" spans="6:38"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  <c r="X116" s="168"/>
      <c r="Y116" s="168"/>
      <c r="Z116" s="168"/>
      <c r="AA116" s="168"/>
      <c r="AB116" s="168"/>
      <c r="AC116" s="168"/>
      <c r="AD116" s="168"/>
      <c r="AE116" s="168"/>
      <c r="AF116" s="168"/>
      <c r="AG116" s="168"/>
      <c r="AH116" s="168"/>
      <c r="AI116" s="168"/>
      <c r="AJ116" s="168"/>
      <c r="AK116" s="168"/>
      <c r="AL116" s="168"/>
    </row>
    <row r="117" spans="6:38"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  <c r="X117" s="168"/>
      <c r="Y117" s="168"/>
      <c r="Z117" s="168"/>
      <c r="AA117" s="168"/>
      <c r="AB117" s="168"/>
      <c r="AC117" s="168"/>
      <c r="AD117" s="168"/>
      <c r="AE117" s="168"/>
      <c r="AF117" s="168"/>
      <c r="AG117" s="168"/>
      <c r="AH117" s="168"/>
      <c r="AI117" s="168"/>
      <c r="AJ117" s="168"/>
      <c r="AK117" s="168"/>
      <c r="AL117" s="168"/>
    </row>
    <row r="118" spans="6:38"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  <c r="X118" s="168"/>
      <c r="Y118" s="168"/>
      <c r="Z118" s="168"/>
      <c r="AA118" s="168"/>
      <c r="AB118" s="168"/>
      <c r="AC118" s="168"/>
      <c r="AD118" s="168"/>
      <c r="AE118" s="168"/>
      <c r="AF118" s="168"/>
      <c r="AG118" s="168"/>
      <c r="AH118" s="168"/>
      <c r="AI118" s="168"/>
      <c r="AJ118" s="168"/>
      <c r="AK118" s="168"/>
      <c r="AL118" s="168"/>
    </row>
    <row r="119" spans="6:38"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68"/>
      <c r="R119" s="168"/>
      <c r="S119" s="168"/>
      <c r="T119" s="168"/>
      <c r="U119" s="168"/>
      <c r="V119" s="168"/>
      <c r="W119" s="168"/>
      <c r="X119" s="168"/>
      <c r="Y119" s="168"/>
      <c r="Z119" s="168"/>
      <c r="AA119" s="168"/>
      <c r="AB119" s="168"/>
      <c r="AC119" s="168"/>
      <c r="AD119" s="168"/>
      <c r="AE119" s="168"/>
      <c r="AF119" s="168"/>
      <c r="AG119" s="168"/>
      <c r="AH119" s="168"/>
      <c r="AI119" s="168"/>
      <c r="AJ119" s="168"/>
      <c r="AK119" s="168"/>
      <c r="AL119" s="168"/>
    </row>
    <row r="120" spans="6:38"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68"/>
      <c r="R120" s="168"/>
      <c r="S120" s="168"/>
      <c r="T120" s="168"/>
      <c r="U120" s="168"/>
      <c r="V120" s="168"/>
      <c r="W120" s="168"/>
      <c r="X120" s="168"/>
      <c r="Y120" s="168"/>
      <c r="Z120" s="168"/>
      <c r="AA120" s="168"/>
      <c r="AB120" s="168"/>
      <c r="AC120" s="168"/>
      <c r="AD120" s="168"/>
      <c r="AE120" s="168"/>
      <c r="AF120" s="168"/>
      <c r="AG120" s="168"/>
      <c r="AH120" s="168"/>
      <c r="AI120" s="168"/>
      <c r="AJ120" s="168"/>
      <c r="AK120" s="168"/>
      <c r="AL120" s="168"/>
    </row>
    <row r="121" spans="6:38"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  <c r="V121" s="168"/>
      <c r="W121" s="168"/>
      <c r="X121" s="168"/>
      <c r="Y121" s="168"/>
      <c r="Z121" s="168"/>
      <c r="AA121" s="168"/>
      <c r="AB121" s="168"/>
      <c r="AC121" s="168"/>
      <c r="AD121" s="168"/>
      <c r="AE121" s="168"/>
      <c r="AF121" s="168"/>
      <c r="AG121" s="168"/>
      <c r="AH121" s="168"/>
      <c r="AI121" s="168"/>
      <c r="AJ121" s="168"/>
      <c r="AK121" s="168"/>
      <c r="AL121" s="168"/>
    </row>
    <row r="122" spans="6:38"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  <c r="V122" s="168"/>
      <c r="W122" s="168"/>
      <c r="X122" s="168"/>
      <c r="Y122" s="168"/>
      <c r="Z122" s="168"/>
      <c r="AA122" s="168"/>
      <c r="AB122" s="168"/>
      <c r="AC122" s="168"/>
      <c r="AD122" s="168"/>
      <c r="AE122" s="168"/>
      <c r="AF122" s="168"/>
      <c r="AG122" s="168"/>
      <c r="AH122" s="168"/>
      <c r="AI122" s="168"/>
      <c r="AJ122" s="168"/>
      <c r="AK122" s="168"/>
      <c r="AL122" s="168"/>
    </row>
    <row r="123" spans="6:38"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  <c r="V123" s="168"/>
      <c r="W123" s="168"/>
      <c r="X123" s="168"/>
      <c r="Y123" s="168"/>
      <c r="Z123" s="168"/>
      <c r="AA123" s="168"/>
      <c r="AB123" s="168"/>
      <c r="AC123" s="168"/>
      <c r="AD123" s="168"/>
      <c r="AE123" s="168"/>
      <c r="AF123" s="168"/>
      <c r="AG123" s="168"/>
      <c r="AH123" s="168"/>
      <c r="AI123" s="168"/>
      <c r="AJ123" s="168"/>
      <c r="AK123" s="168"/>
      <c r="AL123" s="168"/>
    </row>
    <row r="124" spans="6:38"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  <c r="X124" s="168"/>
      <c r="Y124" s="168"/>
      <c r="Z124" s="168"/>
      <c r="AA124" s="168"/>
      <c r="AB124" s="168"/>
      <c r="AC124" s="168"/>
      <c r="AD124" s="168"/>
      <c r="AE124" s="168"/>
      <c r="AF124" s="168"/>
      <c r="AG124" s="168"/>
      <c r="AH124" s="168"/>
      <c r="AI124" s="168"/>
      <c r="AJ124" s="168"/>
      <c r="AK124" s="168"/>
      <c r="AL124" s="168"/>
    </row>
    <row r="125" spans="6:38"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  <c r="V125" s="168"/>
      <c r="W125" s="168"/>
      <c r="X125" s="168"/>
      <c r="Y125" s="168"/>
      <c r="Z125" s="168"/>
      <c r="AA125" s="168"/>
      <c r="AB125" s="168"/>
      <c r="AC125" s="168"/>
      <c r="AD125" s="168"/>
      <c r="AE125" s="168"/>
      <c r="AF125" s="168"/>
      <c r="AG125" s="168"/>
      <c r="AH125" s="168"/>
      <c r="AI125" s="168"/>
      <c r="AJ125" s="168"/>
      <c r="AK125" s="168"/>
      <c r="AL125" s="168"/>
    </row>
    <row r="126" spans="6:38"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68"/>
      <c r="R126" s="168"/>
      <c r="S126" s="168"/>
      <c r="T126" s="168"/>
      <c r="U126" s="168"/>
      <c r="V126" s="168"/>
      <c r="W126" s="168"/>
      <c r="X126" s="168"/>
      <c r="Y126" s="168"/>
      <c r="Z126" s="168"/>
      <c r="AA126" s="168"/>
      <c r="AB126" s="168"/>
      <c r="AC126" s="168"/>
      <c r="AD126" s="168"/>
      <c r="AE126" s="168"/>
      <c r="AF126" s="168"/>
      <c r="AG126" s="168"/>
      <c r="AH126" s="168"/>
      <c r="AI126" s="168"/>
      <c r="AJ126" s="168"/>
      <c r="AK126" s="168"/>
      <c r="AL126" s="168"/>
    </row>
    <row r="127" spans="6:38"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  <c r="V127" s="168"/>
      <c r="W127" s="168"/>
      <c r="X127" s="168"/>
      <c r="Y127" s="168"/>
      <c r="Z127" s="168"/>
      <c r="AA127" s="168"/>
      <c r="AB127" s="168"/>
      <c r="AC127" s="168"/>
      <c r="AD127" s="168"/>
      <c r="AE127" s="168"/>
      <c r="AF127" s="168"/>
      <c r="AG127" s="168"/>
      <c r="AH127" s="168"/>
      <c r="AI127" s="168"/>
      <c r="AJ127" s="168"/>
      <c r="AK127" s="168"/>
      <c r="AL127" s="168"/>
    </row>
    <row r="128" spans="6:38"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  <c r="V128" s="168"/>
      <c r="W128" s="168"/>
      <c r="X128" s="168"/>
      <c r="Y128" s="168"/>
      <c r="Z128" s="168"/>
      <c r="AA128" s="168"/>
      <c r="AB128" s="168"/>
      <c r="AC128" s="168"/>
      <c r="AD128" s="168"/>
      <c r="AE128" s="168"/>
      <c r="AF128" s="168"/>
      <c r="AG128" s="168"/>
      <c r="AH128" s="168"/>
      <c r="AI128" s="168"/>
      <c r="AJ128" s="168"/>
      <c r="AK128" s="168"/>
      <c r="AL128" s="168"/>
    </row>
    <row r="129" spans="6:38"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U129" s="168"/>
      <c r="V129" s="168"/>
      <c r="W129" s="168"/>
      <c r="X129" s="168"/>
      <c r="Y129" s="168"/>
      <c r="Z129" s="168"/>
      <c r="AA129" s="168"/>
      <c r="AB129" s="168"/>
      <c r="AC129" s="168"/>
      <c r="AD129" s="168"/>
      <c r="AE129" s="168"/>
      <c r="AF129" s="168"/>
      <c r="AG129" s="168"/>
      <c r="AH129" s="168"/>
      <c r="AI129" s="168"/>
      <c r="AJ129" s="168"/>
      <c r="AK129" s="168"/>
      <c r="AL129" s="168"/>
    </row>
    <row r="130" spans="6:38"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  <c r="V130" s="168"/>
      <c r="W130" s="168"/>
      <c r="X130" s="168"/>
      <c r="Y130" s="168"/>
      <c r="Z130" s="168"/>
      <c r="AA130" s="168"/>
      <c r="AB130" s="168"/>
      <c r="AC130" s="168"/>
      <c r="AD130" s="168"/>
      <c r="AE130" s="168"/>
      <c r="AF130" s="168"/>
      <c r="AG130" s="168"/>
      <c r="AH130" s="168"/>
      <c r="AI130" s="168"/>
      <c r="AJ130" s="168"/>
      <c r="AK130" s="168"/>
      <c r="AL130" s="168"/>
    </row>
    <row r="131" spans="6:38"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  <c r="V131" s="168"/>
      <c r="W131" s="168"/>
      <c r="X131" s="168"/>
      <c r="Y131" s="168"/>
      <c r="Z131" s="168"/>
      <c r="AA131" s="168"/>
      <c r="AB131" s="168"/>
      <c r="AC131" s="168"/>
      <c r="AD131" s="168"/>
      <c r="AE131" s="168"/>
      <c r="AF131" s="168"/>
      <c r="AG131" s="168"/>
      <c r="AH131" s="168"/>
      <c r="AI131" s="168"/>
      <c r="AJ131" s="168"/>
      <c r="AK131" s="168"/>
      <c r="AL131" s="168"/>
    </row>
    <row r="132" spans="6:38"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8"/>
      <c r="V132" s="168"/>
      <c r="W132" s="168"/>
      <c r="X132" s="168"/>
      <c r="Y132" s="168"/>
      <c r="Z132" s="168"/>
      <c r="AA132" s="168"/>
      <c r="AB132" s="168"/>
      <c r="AC132" s="168"/>
      <c r="AD132" s="168"/>
      <c r="AE132" s="168"/>
      <c r="AF132" s="168"/>
      <c r="AG132" s="168"/>
      <c r="AH132" s="168"/>
      <c r="AI132" s="168"/>
      <c r="AJ132" s="168"/>
      <c r="AK132" s="168"/>
      <c r="AL132" s="168"/>
    </row>
    <row r="133" spans="6:38"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  <c r="U133" s="168"/>
      <c r="V133" s="168"/>
      <c r="W133" s="168"/>
      <c r="X133" s="168"/>
      <c r="Y133" s="168"/>
      <c r="Z133" s="168"/>
      <c r="AA133" s="168"/>
      <c r="AB133" s="168"/>
      <c r="AC133" s="168"/>
      <c r="AD133" s="168"/>
      <c r="AE133" s="168"/>
      <c r="AF133" s="168"/>
      <c r="AG133" s="168"/>
      <c r="AH133" s="168"/>
      <c r="AI133" s="168"/>
      <c r="AJ133" s="168"/>
      <c r="AK133" s="168"/>
      <c r="AL133" s="168"/>
    </row>
    <row r="134" spans="6:38"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  <c r="V134" s="168"/>
      <c r="W134" s="168"/>
      <c r="X134" s="168"/>
      <c r="Y134" s="168"/>
      <c r="Z134" s="168"/>
      <c r="AA134" s="168"/>
      <c r="AB134" s="168"/>
      <c r="AC134" s="168"/>
      <c r="AD134" s="168"/>
      <c r="AE134" s="168"/>
      <c r="AF134" s="168"/>
      <c r="AG134" s="168"/>
      <c r="AH134" s="168"/>
      <c r="AI134" s="168"/>
      <c r="AJ134" s="168"/>
      <c r="AK134" s="168"/>
      <c r="AL134" s="168"/>
    </row>
    <row r="135" spans="6:38"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  <c r="V135" s="168"/>
      <c r="W135" s="168"/>
      <c r="X135" s="168"/>
      <c r="Y135" s="168"/>
      <c r="Z135" s="168"/>
      <c r="AA135" s="168"/>
      <c r="AB135" s="168"/>
      <c r="AC135" s="168"/>
      <c r="AD135" s="168"/>
      <c r="AE135" s="168"/>
      <c r="AF135" s="168"/>
      <c r="AG135" s="168"/>
      <c r="AH135" s="168"/>
      <c r="AI135" s="168"/>
      <c r="AJ135" s="168"/>
      <c r="AK135" s="168"/>
      <c r="AL135" s="168"/>
    </row>
    <row r="136" spans="6:38"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  <c r="V136" s="168"/>
      <c r="W136" s="168"/>
      <c r="X136" s="168"/>
      <c r="Y136" s="168"/>
      <c r="Z136" s="168"/>
      <c r="AA136" s="168"/>
      <c r="AB136" s="168"/>
      <c r="AC136" s="168"/>
      <c r="AD136" s="168"/>
      <c r="AE136" s="168"/>
      <c r="AF136" s="168"/>
      <c r="AG136" s="168"/>
      <c r="AH136" s="168"/>
      <c r="AI136" s="168"/>
      <c r="AJ136" s="168"/>
      <c r="AK136" s="168"/>
      <c r="AL136" s="168"/>
    </row>
    <row r="137" spans="6:38"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68"/>
      <c r="R137" s="168"/>
      <c r="S137" s="168"/>
      <c r="T137" s="168"/>
      <c r="U137" s="168"/>
      <c r="V137" s="168"/>
      <c r="W137" s="168"/>
      <c r="X137" s="168"/>
      <c r="Y137" s="168"/>
      <c r="Z137" s="168"/>
      <c r="AA137" s="168"/>
      <c r="AB137" s="168"/>
      <c r="AC137" s="168"/>
      <c r="AD137" s="168"/>
      <c r="AE137" s="168"/>
      <c r="AF137" s="168"/>
      <c r="AG137" s="168"/>
      <c r="AH137" s="168"/>
      <c r="AI137" s="168"/>
      <c r="AJ137" s="168"/>
      <c r="AK137" s="168"/>
      <c r="AL137" s="168"/>
    </row>
    <row r="138" spans="6:38"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8"/>
      <c r="V138" s="168"/>
      <c r="W138" s="168"/>
      <c r="X138" s="168"/>
      <c r="Y138" s="168"/>
      <c r="Z138" s="168"/>
      <c r="AA138" s="168"/>
      <c r="AB138" s="168"/>
      <c r="AC138" s="168"/>
      <c r="AD138" s="168"/>
      <c r="AE138" s="168"/>
      <c r="AF138" s="168"/>
      <c r="AG138" s="168"/>
      <c r="AH138" s="168"/>
      <c r="AI138" s="168"/>
      <c r="AJ138" s="168"/>
      <c r="AK138" s="168"/>
      <c r="AL138" s="168"/>
    </row>
    <row r="139" spans="6:38"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U139" s="168"/>
      <c r="V139" s="168"/>
      <c r="W139" s="168"/>
      <c r="X139" s="168"/>
      <c r="Y139" s="168"/>
      <c r="Z139" s="168"/>
      <c r="AA139" s="168"/>
      <c r="AB139" s="168"/>
      <c r="AC139" s="168"/>
      <c r="AD139" s="168"/>
      <c r="AE139" s="168"/>
      <c r="AF139" s="168"/>
      <c r="AG139" s="168"/>
      <c r="AH139" s="168"/>
      <c r="AI139" s="168"/>
      <c r="AJ139" s="168"/>
      <c r="AK139" s="168"/>
      <c r="AL139" s="168"/>
    </row>
    <row r="140" spans="6:38"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  <c r="V140" s="168"/>
      <c r="W140" s="168"/>
      <c r="X140" s="168"/>
      <c r="Y140" s="168"/>
      <c r="Z140" s="168"/>
      <c r="AA140" s="168"/>
      <c r="AB140" s="168"/>
      <c r="AC140" s="168"/>
      <c r="AD140" s="168"/>
      <c r="AE140" s="168"/>
      <c r="AF140" s="168"/>
      <c r="AG140" s="168"/>
      <c r="AH140" s="168"/>
      <c r="AI140" s="168"/>
      <c r="AJ140" s="168"/>
      <c r="AK140" s="168"/>
      <c r="AL140" s="168"/>
    </row>
    <row r="141" spans="6:38"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  <c r="P141" s="168"/>
      <c r="Q141" s="168"/>
      <c r="R141" s="168"/>
      <c r="S141" s="168"/>
      <c r="T141" s="168"/>
      <c r="U141" s="168"/>
      <c r="V141" s="168"/>
      <c r="W141" s="168"/>
      <c r="X141" s="168"/>
      <c r="Y141" s="168"/>
      <c r="Z141" s="168"/>
      <c r="AA141" s="168"/>
      <c r="AB141" s="168"/>
      <c r="AC141" s="168"/>
      <c r="AD141" s="168"/>
      <c r="AE141" s="168"/>
      <c r="AF141" s="168"/>
      <c r="AG141" s="168"/>
      <c r="AH141" s="168"/>
      <c r="AI141" s="168"/>
      <c r="AJ141" s="168"/>
      <c r="AK141" s="168"/>
      <c r="AL141" s="168"/>
    </row>
    <row r="142" spans="6:38"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  <c r="P142" s="168"/>
      <c r="Q142" s="168"/>
      <c r="R142" s="168"/>
      <c r="S142" s="168"/>
      <c r="T142" s="168"/>
      <c r="U142" s="168"/>
      <c r="V142" s="168"/>
      <c r="W142" s="168"/>
      <c r="X142" s="168"/>
      <c r="Y142" s="168"/>
      <c r="Z142" s="168"/>
      <c r="AA142" s="168"/>
      <c r="AB142" s="168"/>
      <c r="AC142" s="168"/>
      <c r="AD142" s="168"/>
      <c r="AE142" s="168"/>
      <c r="AF142" s="168"/>
      <c r="AG142" s="168"/>
      <c r="AH142" s="168"/>
      <c r="AI142" s="168"/>
      <c r="AJ142" s="168"/>
      <c r="AK142" s="168"/>
      <c r="AL142" s="168"/>
    </row>
    <row r="143" spans="6:38"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68"/>
      <c r="R143" s="168"/>
      <c r="S143" s="168"/>
      <c r="T143" s="168"/>
      <c r="U143" s="168"/>
      <c r="V143" s="168"/>
      <c r="W143" s="168"/>
      <c r="X143" s="168"/>
      <c r="Y143" s="168"/>
      <c r="Z143" s="168"/>
      <c r="AA143" s="168"/>
      <c r="AB143" s="168"/>
      <c r="AC143" s="168"/>
      <c r="AD143" s="168"/>
      <c r="AE143" s="168"/>
      <c r="AF143" s="168"/>
      <c r="AG143" s="168"/>
      <c r="AH143" s="168"/>
      <c r="AI143" s="168"/>
      <c r="AJ143" s="168"/>
      <c r="AK143" s="168"/>
      <c r="AL143" s="168"/>
    </row>
  </sheetData>
  <mergeCells count="17">
    <mergeCell ref="B49:C50"/>
    <mergeCell ref="B55:C56"/>
    <mergeCell ref="B63:C64"/>
    <mergeCell ref="B65:C66"/>
    <mergeCell ref="A13:A14"/>
    <mergeCell ref="B13:C14"/>
    <mergeCell ref="A15:A16"/>
    <mergeCell ref="B15:C16"/>
    <mergeCell ref="B29:C30"/>
    <mergeCell ref="B47:C48"/>
    <mergeCell ref="K4:M4"/>
    <mergeCell ref="K5:M5"/>
    <mergeCell ref="K6:M6"/>
    <mergeCell ref="AH8:AL8"/>
    <mergeCell ref="AM8:AM10"/>
    <mergeCell ref="A11:A12"/>
    <mergeCell ref="B11:C12"/>
  </mergeCells>
  <conditionalFormatting sqref="F10:O10 Q10:AG10">
    <cfRule type="expression" dxfId="9" priority="2" stopIfTrue="1">
      <formula>ISNA(F10)</formula>
    </cfRule>
  </conditionalFormatting>
  <conditionalFormatting sqref="P10">
    <cfRule type="expression" dxfId="8" priority="1" stopIfTrue="1">
      <formula>ISNA(P10)</formula>
    </cfRule>
  </conditionalFormatting>
  <dataValidations count="2">
    <dataValidation type="list" allowBlank="1" showInputMessage="1" showErrorMessage="1" sqref="K6" xr:uid="{7988936A-18DE-410B-9B06-41165EB58AC6}">
      <formula1>$BB$20:$BB$21</formula1>
    </dataValidation>
    <dataValidation type="list" allowBlank="1" showInputMessage="1" showErrorMessage="1" sqref="K5" xr:uid="{DFAADD8A-68EE-495E-97CC-B8B15D8120CB}">
      <formula1>$BB$17:$BB$18</formula1>
    </dataValidation>
  </dataValidations>
  <pageMargins left="0.32" right="0.28000000000000003" top="0.38" bottom="0.41" header="0.28000000000000003" footer="0.25"/>
  <pageSetup paperSize="9" scale="52" fitToHeight="2" orientation="landscape" r:id="rId1"/>
  <headerFooter alignWithMargins="0">
    <oddHeader>&amp;L&amp;8AGRI-C4-mw/df&amp;R&amp;8&amp;D</oddHeader>
    <oddFooter>&amp;L&amp;"Arial,Italique"&amp;8&amp;Z&amp;F&amp;R&amp;8&amp;P/&amp;N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CBDC8-7BCF-4D67-BF66-8DB79B5C8505}">
  <sheetPr codeName="Sheet9">
    <tabColor rgb="FFFF0000"/>
  </sheetPr>
  <dimension ref="A1:CP90"/>
  <sheetViews>
    <sheetView showGridLines="0" showZeros="0" zoomScaleNormal="100" workbookViewId="0">
      <pane xSplit="5" ySplit="11" topLeftCell="AU12" activePane="bottomRight" state="frozen"/>
      <selection activeCell="M87" sqref="M87"/>
      <selection pane="topRight" activeCell="M87" sqref="M87"/>
      <selection pane="bottomLeft" activeCell="M87" sqref="M87"/>
      <selection pane="bottomRight" activeCell="M87" sqref="M87"/>
    </sheetView>
  </sheetViews>
  <sheetFormatPr defaultColWidth="9.109375" defaultRowHeight="13.2" outlineLevelRow="2" outlineLevelCol="2"/>
  <cols>
    <col min="1" max="1" width="5.88671875" style="552" customWidth="1"/>
    <col min="2" max="2" width="5" style="251" customWidth="1"/>
    <col min="3" max="3" width="15.88671875" style="251" customWidth="1"/>
    <col min="4" max="4" width="19.109375" style="250" customWidth="1" outlineLevel="1"/>
    <col min="5" max="5" width="6.44140625" style="251" customWidth="1"/>
    <col min="6" max="6" width="7.44140625" style="251" customWidth="1"/>
    <col min="7" max="7" width="7.44140625" style="556" customWidth="1"/>
    <col min="8" max="8" width="7.44140625" style="251" customWidth="1"/>
    <col min="9" max="9" width="5.33203125" style="251" customWidth="1"/>
    <col min="10" max="10" width="7.44140625" style="251" customWidth="1"/>
    <col min="11" max="11" width="5.33203125" style="251" customWidth="1"/>
    <col min="12" max="12" width="7.44140625" style="251" customWidth="1"/>
    <col min="13" max="13" width="5.33203125" style="251" customWidth="1"/>
    <col min="14" max="14" width="7.44140625" style="251" customWidth="1"/>
    <col min="15" max="15" width="5.33203125" style="251" customWidth="1"/>
    <col min="16" max="16" width="7.44140625" style="251" customWidth="1"/>
    <col min="17" max="17" width="6.5546875" style="251" customWidth="1"/>
    <col min="18" max="18" width="7.44140625" style="251" customWidth="1"/>
    <col min="19" max="19" width="6" style="250" customWidth="1"/>
    <col min="20" max="20" width="7.44140625" style="251" customWidth="1"/>
    <col min="21" max="21" width="5.33203125" style="250" customWidth="1"/>
    <col min="22" max="22" width="7.44140625" style="251" customWidth="1"/>
    <col min="23" max="23" width="6" style="250" customWidth="1"/>
    <col min="24" max="24" width="7.44140625" style="250" customWidth="1"/>
    <col min="25" max="25" width="6.44140625" style="250" customWidth="1"/>
    <col min="26" max="26" width="7.44140625" style="251" customWidth="1"/>
    <col min="27" max="27" width="6.44140625" style="250" customWidth="1"/>
    <col min="28" max="28" width="7.44140625" style="251" hidden="1" customWidth="1" outlineLevel="1"/>
    <col min="29" max="29" width="6.88671875" style="250" hidden="1" customWidth="1" outlineLevel="1"/>
    <col min="30" max="30" width="7.44140625" style="250" hidden="1" customWidth="1" outlineLevel="2"/>
    <col min="31" max="31" width="5.33203125" style="250" hidden="1" customWidth="1" outlineLevel="2"/>
    <col min="32" max="32" width="7.44140625" style="251" customWidth="1" collapsed="1"/>
    <col min="33" max="33" width="6.109375" style="250" customWidth="1"/>
    <col min="34" max="34" width="8.109375" style="251" customWidth="1"/>
    <col min="35" max="35" width="6.5546875" style="552" customWidth="1"/>
    <col min="36" max="36" width="8.109375" style="251" customWidth="1" outlineLevel="1"/>
    <col min="37" max="37" width="6.5546875" style="552" customWidth="1" outlineLevel="1"/>
    <col min="38" max="38" width="5" style="251" customWidth="1"/>
    <col min="39" max="39" width="7.44140625" style="251" customWidth="1"/>
    <col min="40" max="40" width="7" style="250" customWidth="1"/>
    <col min="41" max="41" width="23.33203125" style="251" customWidth="1"/>
    <col min="42" max="42" width="6.33203125" style="251" hidden="1" customWidth="1" outlineLevel="1"/>
    <col min="43" max="43" width="5" style="250" customWidth="1" collapsed="1"/>
    <col min="44" max="44" width="6.6640625" style="251" customWidth="1"/>
    <col min="45" max="45" width="5.88671875" style="250" customWidth="1"/>
    <col min="46" max="46" width="6.6640625" style="251" customWidth="1"/>
    <col min="47" max="47" width="5.88671875" style="250" customWidth="1"/>
    <col min="48" max="48" width="6.6640625" style="251" customWidth="1"/>
    <col min="49" max="49" width="5.88671875" style="250" customWidth="1"/>
    <col min="50" max="50" width="6.6640625" style="251" customWidth="1"/>
    <col min="51" max="51" width="5.88671875" style="250" customWidth="1"/>
    <col min="52" max="52" width="6.6640625" style="250" customWidth="1"/>
    <col min="53" max="53" width="5.88671875" style="250" customWidth="1"/>
    <col min="54" max="54" width="6.6640625" style="251" customWidth="1"/>
    <col min="55" max="55" width="5.88671875" style="250" customWidth="1"/>
    <col min="56" max="56" width="6.6640625" style="251" customWidth="1"/>
    <col min="57" max="57" width="5.88671875" style="250" customWidth="1"/>
    <col min="58" max="58" width="6.6640625" style="250" customWidth="1"/>
    <col min="59" max="59" width="5.88671875" style="250" customWidth="1"/>
    <col min="60" max="60" width="6.6640625" style="251" customWidth="1"/>
    <col min="61" max="61" width="5.88671875" style="251" customWidth="1"/>
    <col min="62" max="62" width="6.6640625" style="251" customWidth="1"/>
    <col min="63" max="63" width="5.88671875" style="250" customWidth="1"/>
    <col min="64" max="64" width="6.6640625" style="251" customWidth="1"/>
    <col min="65" max="65" width="5.88671875" style="250" customWidth="1"/>
    <col min="66" max="66" width="6.6640625" style="251" customWidth="1"/>
    <col min="67" max="67" width="6.109375" style="251" customWidth="1"/>
    <col min="68" max="68" width="6.6640625" style="251" customWidth="1" collapsed="1"/>
    <col min="69" max="69" width="5.88671875" style="251" customWidth="1"/>
    <col min="70" max="70" width="6.6640625" style="251" hidden="1" customWidth="1" outlineLevel="1" collapsed="1"/>
    <col min="71" max="71" width="7.109375" style="251" hidden="1" customWidth="1" outlineLevel="1"/>
    <col min="72" max="72" width="1.44140625" style="251" customWidth="1" collapsed="1"/>
    <col min="73" max="82" width="1.44140625" style="251" customWidth="1"/>
    <col min="83" max="83" width="16" style="251" hidden="1" customWidth="1" outlineLevel="1"/>
    <col min="84" max="88" width="9.109375" style="251" hidden="1" customWidth="1" outlineLevel="1"/>
    <col min="89" max="89" width="9.109375" style="251" collapsed="1"/>
    <col min="90" max="16384" width="9.109375" style="251"/>
  </cols>
  <sheetData>
    <row r="1" spans="1:92" ht="41.4" customHeight="1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4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47"/>
      <c r="AH1" s="2"/>
      <c r="AI1" s="2"/>
      <c r="AJ1" s="2"/>
      <c r="AK1" s="2"/>
      <c r="AL1" s="248"/>
      <c r="AM1" s="249"/>
    </row>
    <row r="2" spans="1:92" ht="46.2" customHeight="1">
      <c r="A2" s="252" t="str">
        <f>"Exports of BEEF Products to Main Partners in TONNES (" &amp; K5 &amp; ")"</f>
        <v>Exports of BEEF Products to Main Partners in TONNES (Carcasse weight)</v>
      </c>
      <c r="B2" s="253"/>
      <c r="C2" s="253"/>
      <c r="D2" s="254"/>
      <c r="E2" s="253"/>
      <c r="F2" s="253"/>
      <c r="G2" s="255"/>
      <c r="H2" s="253"/>
      <c r="I2" s="253"/>
      <c r="J2" s="253"/>
      <c r="K2" s="253"/>
      <c r="L2" s="253"/>
      <c r="M2" s="253"/>
      <c r="N2" s="253"/>
      <c r="O2" s="253"/>
      <c r="P2" s="253"/>
      <c r="Q2" s="256"/>
      <c r="R2" s="256"/>
      <c r="S2" s="257"/>
      <c r="T2" s="258"/>
      <c r="U2" s="257"/>
      <c r="V2" s="253"/>
      <c r="W2" s="257"/>
      <c r="X2" s="257"/>
      <c r="Y2" s="257"/>
      <c r="Z2" s="256"/>
      <c r="AA2" s="256"/>
      <c r="AB2" s="253"/>
      <c r="AC2" s="254"/>
      <c r="AD2" s="254"/>
      <c r="AE2" s="254"/>
      <c r="AF2" s="253"/>
      <c r="AG2" s="257"/>
      <c r="AH2" s="253"/>
      <c r="AI2" s="253"/>
      <c r="AJ2" s="253"/>
      <c r="AK2" s="253"/>
      <c r="AL2" s="253"/>
      <c r="AM2" s="252" t="str">
        <f>"Imports of BEEF Products from Main Partners in TONNES (" &amp; AV5 &amp; ")"</f>
        <v>Imports of BEEF Products from Main Partners in TONNES (Carcasse weight)</v>
      </c>
      <c r="AN2" s="253"/>
      <c r="AO2" s="253"/>
      <c r="AP2" s="254"/>
      <c r="AQ2" s="253"/>
      <c r="AR2" s="253"/>
      <c r="AS2" s="255"/>
      <c r="AT2" s="253"/>
      <c r="AU2" s="253"/>
      <c r="AV2" s="253"/>
      <c r="AW2" s="253"/>
      <c r="AX2" s="253"/>
      <c r="AY2" s="253"/>
      <c r="AZ2" s="253"/>
      <c r="BA2" s="253"/>
      <c r="BB2" s="253"/>
      <c r="BC2" s="253"/>
      <c r="BD2" s="253"/>
      <c r="BE2" s="256"/>
      <c r="BF2" s="256"/>
      <c r="BG2" s="256"/>
      <c r="BH2" s="256"/>
      <c r="BI2" s="256"/>
      <c r="BJ2" s="256"/>
      <c r="BK2" s="256"/>
      <c r="BL2" s="256"/>
      <c r="BM2" s="256"/>
      <c r="BN2" s="256"/>
      <c r="BO2" s="256"/>
      <c r="BP2" s="256"/>
      <c r="BQ2" s="256"/>
    </row>
    <row r="3" spans="1:92" ht="9" customHeight="1" thickBot="1">
      <c r="A3" s="259"/>
      <c r="B3" s="253"/>
      <c r="C3" s="253"/>
      <c r="D3" s="254"/>
      <c r="E3" s="253"/>
      <c r="F3" s="253"/>
      <c r="G3" s="255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7"/>
      <c r="T3" s="253"/>
      <c r="U3" s="257"/>
      <c r="V3" s="256"/>
      <c r="W3" s="257"/>
      <c r="X3" s="257"/>
      <c r="Y3" s="257"/>
      <c r="Z3" s="256"/>
      <c r="AA3" s="256"/>
      <c r="AB3" s="253"/>
      <c r="AC3" s="257"/>
      <c r="AD3" s="257"/>
      <c r="AE3" s="257"/>
      <c r="AF3" s="253"/>
      <c r="AG3" s="257"/>
      <c r="AH3" s="253"/>
      <c r="AI3" s="259"/>
      <c r="AJ3" s="253"/>
      <c r="AK3" s="259"/>
      <c r="AL3" s="253"/>
      <c r="AM3" s="253"/>
      <c r="AN3" s="254"/>
      <c r="AO3" s="253"/>
      <c r="AP3" s="253"/>
      <c r="AQ3" s="255"/>
      <c r="AR3" s="253"/>
      <c r="AS3" s="253"/>
      <c r="AT3" s="253"/>
      <c r="AU3" s="253"/>
      <c r="AV3" s="253"/>
      <c r="AW3" s="253"/>
      <c r="AX3" s="253"/>
      <c r="AY3" s="253"/>
      <c r="AZ3" s="253"/>
      <c r="BA3" s="253"/>
      <c r="BB3" s="253"/>
      <c r="BC3" s="253"/>
      <c r="BD3" s="253"/>
      <c r="BE3" s="256"/>
      <c r="BF3" s="256"/>
      <c r="BG3" s="256"/>
      <c r="BH3" s="256"/>
      <c r="BI3" s="256"/>
      <c r="BJ3" s="256"/>
      <c r="BK3" s="256"/>
      <c r="BL3" s="256"/>
      <c r="BM3" s="256"/>
      <c r="BN3" s="256"/>
      <c r="BO3" s="256"/>
      <c r="BP3" s="256"/>
      <c r="BQ3" s="256"/>
    </row>
    <row r="4" spans="1:92" s="278" customFormat="1" ht="18" customHeight="1" thickBot="1">
      <c r="A4" s="260"/>
      <c r="B4" s="261" t="s">
        <v>178</v>
      </c>
      <c r="C4" s="261"/>
      <c r="D4" s="261"/>
      <c r="E4" s="261"/>
      <c r="F4" s="261"/>
      <c r="G4" s="262"/>
      <c r="H4" s="263"/>
      <c r="I4" s="264"/>
      <c r="J4" s="265" t="s">
        <v>1</v>
      </c>
      <c r="K4" s="266" t="s">
        <v>2</v>
      </c>
      <c r="L4" s="267"/>
      <c r="M4" s="268"/>
      <c r="N4" s="269"/>
      <c r="O4" s="270"/>
      <c r="P4" s="271"/>
      <c r="Q4" s="272" t="s">
        <v>168</v>
      </c>
      <c r="R4" s="273">
        <v>12</v>
      </c>
      <c r="S4" s="274"/>
      <c r="T4" s="275"/>
      <c r="U4" s="276"/>
      <c r="V4" s="269"/>
      <c r="W4" s="276"/>
      <c r="X4" s="276"/>
      <c r="Y4" s="276"/>
      <c r="Z4" s="269"/>
      <c r="AA4" s="269"/>
      <c r="AB4" s="269"/>
      <c r="AC4" s="276"/>
      <c r="AD4" s="276"/>
      <c r="AE4" s="276"/>
      <c r="AF4" s="269"/>
      <c r="AG4" s="276"/>
      <c r="AH4" s="269"/>
      <c r="AI4" s="260"/>
      <c r="AJ4" s="269"/>
      <c r="AK4" s="260"/>
      <c r="AL4" s="260"/>
      <c r="AM4" s="277" t="str">
        <f>B4</f>
        <v>Data from January to December 2023</v>
      </c>
      <c r="AN4" s="277"/>
      <c r="AO4" s="277"/>
      <c r="AP4" s="277"/>
      <c r="AQ4" s="277"/>
      <c r="AR4" s="262"/>
      <c r="AS4" s="263"/>
      <c r="AT4" s="264"/>
      <c r="AU4" s="265" t="s">
        <v>1</v>
      </c>
      <c r="AV4" s="266" t="str">
        <f>K4</f>
        <v>Total trade - 4</v>
      </c>
      <c r="AW4" s="267"/>
      <c r="AX4" s="268"/>
      <c r="AY4" s="269"/>
      <c r="AZ4" s="270"/>
      <c r="BA4" s="264"/>
      <c r="BB4" s="264"/>
      <c r="BC4" s="271"/>
      <c r="BD4" s="272" t="s">
        <v>168</v>
      </c>
      <c r="BE4" s="273">
        <f>R4</f>
        <v>12</v>
      </c>
      <c r="BF4" s="269"/>
      <c r="BG4" s="269"/>
      <c r="BH4" s="269"/>
      <c r="BI4" s="269"/>
      <c r="BJ4" s="269"/>
      <c r="BK4" s="269"/>
      <c r="BL4" s="269"/>
      <c r="BM4" s="269"/>
      <c r="BN4" s="269"/>
      <c r="BO4" s="269"/>
      <c r="BP4" s="269"/>
      <c r="BQ4" s="269"/>
    </row>
    <row r="5" spans="1:92" s="296" customFormat="1" ht="19.5" customHeight="1" thickBot="1">
      <c r="A5" s="279"/>
      <c r="B5" s="280"/>
      <c r="C5" s="280"/>
      <c r="D5" s="281">
        <f>DATE($R$5,$R$4,1)</f>
        <v>45261</v>
      </c>
      <c r="E5" s="280"/>
      <c r="F5" s="280"/>
      <c r="G5" s="282"/>
      <c r="H5" s="283"/>
      <c r="I5" s="284"/>
      <c r="J5" s="285" t="s">
        <v>7</v>
      </c>
      <c r="K5" s="286" t="s">
        <v>8</v>
      </c>
      <c r="L5" s="287"/>
      <c r="M5" s="288"/>
      <c r="N5" s="280"/>
      <c r="O5" s="289"/>
      <c r="P5" s="290"/>
      <c r="Q5" s="291" t="s">
        <v>6</v>
      </c>
      <c r="R5" s="23">
        <v>2023</v>
      </c>
      <c r="S5" s="292" t="s">
        <v>179</v>
      </c>
      <c r="T5" s="280"/>
      <c r="U5" s="293"/>
      <c r="V5" s="280"/>
      <c r="W5" s="293"/>
      <c r="X5" s="293"/>
      <c r="Y5" s="293"/>
      <c r="Z5" s="280"/>
      <c r="AA5" s="280"/>
      <c r="AB5" s="280"/>
      <c r="AC5" s="293"/>
      <c r="AD5" s="293"/>
      <c r="AE5" s="293"/>
      <c r="AF5" s="280"/>
      <c r="AG5" s="293"/>
      <c r="AH5" s="280"/>
      <c r="AI5" s="279"/>
      <c r="AJ5" s="280"/>
      <c r="AK5" s="279"/>
      <c r="AL5" s="279"/>
      <c r="AM5" s="280"/>
      <c r="AN5" s="280"/>
      <c r="AO5" s="256"/>
      <c r="AP5" s="280"/>
      <c r="AQ5" s="280"/>
      <c r="AR5" s="282"/>
      <c r="AS5" s="283"/>
      <c r="AT5" s="284"/>
      <c r="AU5" s="285" t="s">
        <v>7</v>
      </c>
      <c r="AV5" s="286" t="str">
        <f>K5</f>
        <v>Carcasse weight</v>
      </c>
      <c r="AW5" s="287"/>
      <c r="AX5" s="288"/>
      <c r="AY5" s="280"/>
      <c r="AZ5" s="289"/>
      <c r="BA5" s="294"/>
      <c r="BB5" s="294"/>
      <c r="BC5" s="290"/>
      <c r="BD5" s="291" t="s">
        <v>6</v>
      </c>
      <c r="BE5" s="295">
        <f>R5</f>
        <v>2023</v>
      </c>
      <c r="BF5" s="280"/>
      <c r="BG5" s="280"/>
      <c r="BH5" s="280"/>
      <c r="BI5" s="280"/>
      <c r="BJ5" s="280"/>
      <c r="BK5" s="280"/>
      <c r="BL5" s="280"/>
      <c r="BM5" s="280"/>
      <c r="BN5" s="280"/>
      <c r="BO5" s="280"/>
      <c r="BP5" s="280"/>
      <c r="BQ5" s="280"/>
    </row>
    <row r="6" spans="1:92" s="296" customFormat="1" ht="21" customHeight="1">
      <c r="A6" s="297"/>
      <c r="B6" s="297"/>
      <c r="C6" s="298"/>
      <c r="D6" s="293"/>
      <c r="E6" s="298"/>
      <c r="F6" s="298"/>
      <c r="G6" s="282"/>
      <c r="H6" s="280"/>
      <c r="I6" s="280"/>
      <c r="J6" s="280"/>
      <c r="K6" s="280"/>
      <c r="L6" s="280"/>
      <c r="M6" s="280"/>
      <c r="N6" s="280"/>
      <c r="O6" s="299"/>
      <c r="P6" s="299"/>
      <c r="Q6" s="299"/>
      <c r="R6" s="280"/>
      <c r="S6" s="293"/>
      <c r="T6" s="299"/>
      <c r="U6" s="300"/>
      <c r="V6" s="299"/>
      <c r="W6" s="300"/>
      <c r="X6" s="300"/>
      <c r="Y6" s="300"/>
      <c r="Z6" s="280"/>
      <c r="AA6" s="293"/>
      <c r="AB6" s="299"/>
      <c r="AC6" s="293"/>
      <c r="AD6" s="293"/>
      <c r="AE6" s="293"/>
      <c r="AF6" s="280"/>
      <c r="AG6" s="293"/>
      <c r="AH6" s="280"/>
      <c r="AI6" s="297"/>
      <c r="AJ6" s="280"/>
      <c r="AK6" s="297"/>
      <c r="AL6" s="297"/>
      <c r="AM6" s="298"/>
      <c r="AN6" s="293"/>
      <c r="AO6" s="298"/>
      <c r="AP6" s="280"/>
      <c r="AQ6" s="293"/>
      <c r="AR6" s="280"/>
      <c r="AS6" s="293"/>
      <c r="AT6" s="280"/>
      <c r="AU6" s="293"/>
      <c r="AV6" s="280"/>
      <c r="AW6" s="293"/>
      <c r="AX6" s="280"/>
      <c r="AY6" s="293"/>
      <c r="AZ6" s="293"/>
      <c r="BA6" s="293"/>
      <c r="BB6" s="280"/>
      <c r="BC6" s="293"/>
      <c r="BD6" s="280"/>
      <c r="BE6" s="293"/>
      <c r="BF6" s="293"/>
      <c r="BG6" s="293"/>
      <c r="BH6" s="280"/>
      <c r="BI6" s="280"/>
      <c r="BJ6" s="280"/>
      <c r="BK6" s="293"/>
      <c r="BL6" s="280"/>
      <c r="BM6" s="293"/>
      <c r="BN6" s="280"/>
      <c r="BO6" s="280"/>
      <c r="BP6" s="280"/>
      <c r="BQ6" s="280"/>
    </row>
    <row r="7" spans="1:92" s="301" customFormat="1" ht="21" hidden="1" customHeight="1" outlineLevel="1">
      <c r="A7" s="297"/>
      <c r="B7" s="297"/>
      <c r="C7" s="298"/>
      <c r="D7" s="293"/>
      <c r="E7" s="298"/>
      <c r="F7" s="280">
        <v>1</v>
      </c>
      <c r="G7" s="282"/>
      <c r="H7" s="280">
        <f>F7+1</f>
        <v>2</v>
      </c>
      <c r="I7" s="280"/>
      <c r="J7" s="280">
        <f t="shared" ref="J7" si="0">H7+1</f>
        <v>3</v>
      </c>
      <c r="K7" s="280"/>
      <c r="L7" s="280">
        <f t="shared" ref="L7" si="1">J7+1</f>
        <v>4</v>
      </c>
      <c r="M7" s="280"/>
      <c r="N7" s="280">
        <f t="shared" ref="N7" si="2">L7+1</f>
        <v>5</v>
      </c>
      <c r="O7" s="280"/>
      <c r="P7" s="280">
        <f t="shared" ref="P7" si="3">N7+1</f>
        <v>6</v>
      </c>
      <c r="Q7" s="280"/>
      <c r="R7" s="280">
        <f t="shared" ref="R7" si="4">P7+1</f>
        <v>7</v>
      </c>
      <c r="S7" s="280"/>
      <c r="T7" s="280">
        <f t="shared" ref="T7" si="5">R7+1</f>
        <v>8</v>
      </c>
      <c r="U7" s="280"/>
      <c r="V7" s="280">
        <f t="shared" ref="V7" si="6">T7+1</f>
        <v>9</v>
      </c>
      <c r="W7" s="280"/>
      <c r="X7" s="280">
        <f t="shared" ref="X7" si="7">V7+1</f>
        <v>10</v>
      </c>
      <c r="Y7" s="280"/>
      <c r="Z7" s="280">
        <f t="shared" ref="Z7" si="8">X7+1</f>
        <v>11</v>
      </c>
      <c r="AA7" s="280"/>
      <c r="AB7" s="280"/>
      <c r="AC7" s="280"/>
      <c r="AD7" s="280"/>
      <c r="AE7" s="280"/>
      <c r="AF7" s="280"/>
      <c r="AG7" s="280"/>
      <c r="AH7" s="280"/>
      <c r="AI7" s="297"/>
      <c r="AJ7" s="280"/>
      <c r="AK7" s="297"/>
      <c r="AL7" s="297"/>
      <c r="AM7" s="298"/>
      <c r="AN7" s="293"/>
      <c r="AO7" s="298"/>
      <c r="AP7" s="280"/>
      <c r="AQ7" s="293"/>
      <c r="AR7" s="280">
        <v>1</v>
      </c>
      <c r="AS7" s="293"/>
      <c r="AT7" s="280">
        <f>1+AR7</f>
        <v>2</v>
      </c>
      <c r="AU7" s="293"/>
      <c r="AV7" s="280">
        <f t="shared" ref="AV7" si="9">1+AT7</f>
        <v>3</v>
      </c>
      <c r="AW7" s="293"/>
      <c r="AX7" s="280">
        <f t="shared" ref="AX7" si="10">1+AV7</f>
        <v>4</v>
      </c>
      <c r="AY7" s="293"/>
      <c r="AZ7" s="280">
        <f t="shared" ref="AZ7" si="11">1+AX7</f>
        <v>5</v>
      </c>
      <c r="BA7" s="293"/>
      <c r="BB7" s="280">
        <f t="shared" ref="BB7" si="12">1+AZ7</f>
        <v>6</v>
      </c>
      <c r="BC7" s="293"/>
      <c r="BD7" s="280">
        <f t="shared" ref="BD7" si="13">1+BB7</f>
        <v>7</v>
      </c>
      <c r="BE7" s="293"/>
      <c r="BF7" s="280">
        <f t="shared" ref="BF7" si="14">1+BD7</f>
        <v>8</v>
      </c>
      <c r="BG7" s="293"/>
      <c r="BH7" s="280">
        <f t="shared" ref="BH7" si="15">1+BF7</f>
        <v>9</v>
      </c>
      <c r="BI7" s="293"/>
      <c r="BJ7" s="280">
        <f t="shared" ref="BJ7" si="16">1+BH7</f>
        <v>10</v>
      </c>
      <c r="BK7" s="293"/>
      <c r="BL7" s="280">
        <f t="shared" ref="BL7" si="17">1+BJ7</f>
        <v>11</v>
      </c>
      <c r="BM7" s="293"/>
      <c r="BN7" s="280"/>
      <c r="BO7" s="280"/>
      <c r="BP7" s="280"/>
      <c r="BQ7" s="280"/>
    </row>
    <row r="8" spans="1:92" s="296" customFormat="1" ht="6" customHeight="1" collapsed="1" thickBot="1">
      <c r="A8" s="302"/>
      <c r="B8" s="297"/>
      <c r="C8" s="298"/>
      <c r="D8" s="293"/>
      <c r="E8" s="298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4"/>
      <c r="S8" s="304"/>
      <c r="T8" s="304"/>
      <c r="U8" s="304"/>
      <c r="V8" s="304"/>
      <c r="W8" s="304"/>
      <c r="X8" s="304"/>
      <c r="Y8" s="304"/>
      <c r="Z8" s="303"/>
      <c r="AA8" s="303"/>
      <c r="AB8" s="304"/>
      <c r="AC8" s="304"/>
      <c r="AD8" s="304"/>
      <c r="AE8" s="304"/>
      <c r="AF8" s="280"/>
      <c r="AG8" s="293"/>
      <c r="AH8" s="280"/>
      <c r="AI8" s="302"/>
      <c r="AJ8" s="280"/>
      <c r="AK8" s="302"/>
      <c r="AL8" s="297"/>
      <c r="AM8" s="298"/>
      <c r="AN8" s="293"/>
      <c r="AO8" s="298"/>
      <c r="AP8" s="303"/>
      <c r="AQ8" s="305"/>
      <c r="AR8" s="303"/>
      <c r="AS8" s="303"/>
      <c r="AT8" s="303"/>
      <c r="AU8" s="303"/>
      <c r="AV8" s="303"/>
      <c r="AW8" s="303"/>
      <c r="AX8" s="303"/>
      <c r="AY8" s="303"/>
      <c r="AZ8" s="303"/>
      <c r="BA8" s="303"/>
      <c r="BB8" s="303"/>
      <c r="BC8" s="303"/>
      <c r="BD8" s="303"/>
      <c r="BE8" s="303"/>
      <c r="BF8" s="303"/>
      <c r="BG8" s="303"/>
      <c r="BH8" s="280"/>
      <c r="BI8" s="280"/>
      <c r="BJ8" s="280"/>
      <c r="BK8" s="293"/>
      <c r="BL8" s="280"/>
      <c r="BM8" s="293"/>
      <c r="BN8" s="280"/>
      <c r="BO8" s="280"/>
      <c r="BP8" s="280"/>
      <c r="BQ8" s="280"/>
    </row>
    <row r="9" spans="1:92" s="319" customFormat="1" ht="39" customHeight="1" thickTop="1">
      <c r="A9" s="306"/>
      <c r="B9" s="307"/>
      <c r="C9" s="307"/>
      <c r="D9" s="308"/>
      <c r="E9" s="307"/>
      <c r="F9" s="309" t="s">
        <v>180</v>
      </c>
      <c r="G9" s="310"/>
      <c r="H9" s="310" t="s">
        <v>181</v>
      </c>
      <c r="I9" s="310"/>
      <c r="J9" s="310" t="s">
        <v>182</v>
      </c>
      <c r="K9" s="310"/>
      <c r="L9" s="310" t="s">
        <v>183</v>
      </c>
      <c r="M9" s="310"/>
      <c r="N9" s="310" t="s">
        <v>184</v>
      </c>
      <c r="O9" s="310"/>
      <c r="P9" s="310" t="s">
        <v>185</v>
      </c>
      <c r="Q9" s="310"/>
      <c r="R9" s="310" t="s">
        <v>186</v>
      </c>
      <c r="S9" s="310"/>
      <c r="T9" s="310" t="s">
        <v>187</v>
      </c>
      <c r="U9" s="310"/>
      <c r="V9" s="310" t="s">
        <v>188</v>
      </c>
      <c r="W9" s="310"/>
      <c r="X9" s="310" t="s">
        <v>189</v>
      </c>
      <c r="Y9" s="310"/>
      <c r="Z9" s="310" t="s">
        <v>190</v>
      </c>
      <c r="AA9" s="310"/>
      <c r="AB9" s="310"/>
      <c r="AC9" s="310"/>
      <c r="AD9" s="311"/>
      <c r="AE9" s="312"/>
      <c r="AF9" s="313" t="s">
        <v>145</v>
      </c>
      <c r="AG9" s="314"/>
      <c r="AH9" s="309" t="s">
        <v>169</v>
      </c>
      <c r="AI9" s="315"/>
      <c r="AJ9" s="313"/>
      <c r="AK9" s="314"/>
      <c r="AL9" s="316"/>
      <c r="AM9" s="306"/>
      <c r="AN9" s="307"/>
      <c r="AO9" s="307"/>
      <c r="AP9" s="308"/>
      <c r="AQ9" s="307"/>
      <c r="AR9" s="309" t="s">
        <v>180</v>
      </c>
      <c r="AS9" s="311"/>
      <c r="AT9" s="310" t="s">
        <v>191</v>
      </c>
      <c r="AU9" s="310"/>
      <c r="AV9" s="310" t="s">
        <v>192</v>
      </c>
      <c r="AW9" s="310"/>
      <c r="AX9" s="310" t="s">
        <v>193</v>
      </c>
      <c r="AY9" s="310"/>
      <c r="AZ9" s="310" t="s">
        <v>194</v>
      </c>
      <c r="BA9" s="310"/>
      <c r="BB9" s="310" t="s">
        <v>195</v>
      </c>
      <c r="BC9" s="310"/>
      <c r="BD9" s="310" t="s">
        <v>196</v>
      </c>
      <c r="BE9" s="310"/>
      <c r="BF9" s="310" t="s">
        <v>197</v>
      </c>
      <c r="BG9" s="310"/>
      <c r="BH9" s="310" t="s">
        <v>198</v>
      </c>
      <c r="BI9" s="310"/>
      <c r="BJ9" s="310" t="s">
        <v>187</v>
      </c>
      <c r="BK9" s="310"/>
      <c r="BL9" s="310" t="s">
        <v>199</v>
      </c>
      <c r="BM9" s="310"/>
      <c r="BN9" s="313" t="s">
        <v>145</v>
      </c>
      <c r="BO9" s="314"/>
      <c r="BP9" s="309" t="s">
        <v>170</v>
      </c>
      <c r="BQ9" s="315"/>
      <c r="BR9" s="317"/>
      <c r="BS9" s="318"/>
    </row>
    <row r="10" spans="1:92" s="335" customFormat="1" ht="13.5" hidden="1" customHeight="1" outlineLevel="1">
      <c r="A10" s="320"/>
      <c r="B10" s="321"/>
      <c r="C10" s="321"/>
      <c r="D10" s="322"/>
      <c r="E10" s="321"/>
      <c r="F10" s="323">
        <v>6</v>
      </c>
      <c r="G10" s="324"/>
      <c r="H10" s="325">
        <v>52</v>
      </c>
      <c r="I10" s="324"/>
      <c r="J10" s="325">
        <v>93</v>
      </c>
      <c r="K10" s="324"/>
      <c r="L10" s="325">
        <v>624</v>
      </c>
      <c r="M10" s="324"/>
      <c r="N10" s="325">
        <v>276</v>
      </c>
      <c r="O10" s="324"/>
      <c r="P10" s="325">
        <v>272</v>
      </c>
      <c r="Q10" s="324"/>
      <c r="R10" s="325">
        <v>204</v>
      </c>
      <c r="S10" s="324"/>
      <c r="T10" s="325">
        <v>39</v>
      </c>
      <c r="U10" s="324"/>
      <c r="V10" s="325">
        <v>95</v>
      </c>
      <c r="W10" s="324"/>
      <c r="X10" s="325">
        <v>740</v>
      </c>
      <c r="Y10" s="324"/>
      <c r="Z10" s="325">
        <v>604</v>
      </c>
      <c r="AA10" s="324"/>
      <c r="AB10" s="325"/>
      <c r="AC10" s="324"/>
      <c r="AD10" s="326"/>
      <c r="AE10" s="324"/>
      <c r="AF10" s="327"/>
      <c r="AG10" s="328"/>
      <c r="AH10" s="329">
        <v>2127</v>
      </c>
      <c r="AI10" s="330"/>
      <c r="AJ10" s="329"/>
      <c r="AK10" s="330"/>
      <c r="AL10" s="331"/>
      <c r="AM10" s="320"/>
      <c r="AN10" s="321"/>
      <c r="AO10" s="321"/>
      <c r="AP10" s="322"/>
      <c r="AQ10" s="321"/>
      <c r="AR10" s="323">
        <v>6</v>
      </c>
      <c r="AS10" s="332"/>
      <c r="AT10" s="325">
        <v>508</v>
      </c>
      <c r="AU10" s="324"/>
      <c r="AV10" s="325">
        <v>528</v>
      </c>
      <c r="AW10" s="324"/>
      <c r="AX10" s="325">
        <v>524</v>
      </c>
      <c r="AY10" s="324"/>
      <c r="AZ10" s="325">
        <v>400</v>
      </c>
      <c r="BA10" s="324"/>
      <c r="BB10" s="325">
        <v>800</v>
      </c>
      <c r="BC10" s="324"/>
      <c r="BD10" s="325">
        <v>389</v>
      </c>
      <c r="BE10" s="324"/>
      <c r="BF10" s="325">
        <v>520</v>
      </c>
      <c r="BG10" s="324"/>
      <c r="BH10" s="325">
        <v>804</v>
      </c>
      <c r="BI10" s="324"/>
      <c r="BJ10" s="325">
        <v>39</v>
      </c>
      <c r="BK10" s="324"/>
      <c r="BL10" s="325">
        <v>391</v>
      </c>
      <c r="BM10" s="324"/>
      <c r="BN10" s="327"/>
      <c r="BO10" s="328"/>
      <c r="BP10" s="329">
        <v>2127</v>
      </c>
      <c r="BQ10" s="330"/>
      <c r="BR10" s="333"/>
      <c r="BS10" s="334"/>
      <c r="BT10" s="319"/>
    </row>
    <row r="11" spans="1:92" ht="7.5" customHeight="1" collapsed="1" thickBot="1">
      <c r="A11" s="336"/>
      <c r="B11" s="337"/>
      <c r="C11" s="337"/>
      <c r="D11" s="338"/>
      <c r="E11" s="337"/>
      <c r="F11" s="339"/>
      <c r="G11" s="340"/>
      <c r="H11" s="341"/>
      <c r="I11" s="340"/>
      <c r="J11" s="341"/>
      <c r="K11" s="340"/>
      <c r="L11" s="341"/>
      <c r="M11" s="340"/>
      <c r="N11" s="341"/>
      <c r="O11" s="340"/>
      <c r="P11" s="341"/>
      <c r="Q11" s="340"/>
      <c r="R11" s="341"/>
      <c r="S11" s="340"/>
      <c r="T11" s="341"/>
      <c r="U11" s="340"/>
      <c r="V11" s="341"/>
      <c r="W11" s="340"/>
      <c r="X11" s="341"/>
      <c r="Y11" s="340"/>
      <c r="Z11" s="341"/>
      <c r="AA11" s="340"/>
      <c r="AB11" s="341"/>
      <c r="AC11" s="340"/>
      <c r="AD11" s="341"/>
      <c r="AE11" s="340"/>
      <c r="AF11" s="339"/>
      <c r="AG11" s="342"/>
      <c r="AH11" s="339"/>
      <c r="AI11" s="342"/>
      <c r="AJ11" s="339"/>
      <c r="AK11" s="342"/>
      <c r="AL11" s="321"/>
      <c r="AM11" s="336"/>
      <c r="AN11" s="337"/>
      <c r="AO11" s="337"/>
      <c r="AP11" s="338"/>
      <c r="AQ11" s="337"/>
      <c r="AR11" s="339"/>
      <c r="AS11" s="343"/>
      <c r="AT11" s="341"/>
      <c r="AU11" s="340"/>
      <c r="AV11" s="341"/>
      <c r="AW11" s="340"/>
      <c r="AX11" s="341"/>
      <c r="AY11" s="340"/>
      <c r="AZ11" s="341"/>
      <c r="BA11" s="340"/>
      <c r="BB11" s="341"/>
      <c r="BC11" s="340"/>
      <c r="BD11" s="341"/>
      <c r="BE11" s="340"/>
      <c r="BF11" s="341"/>
      <c r="BG11" s="340"/>
      <c r="BH11" s="341"/>
      <c r="BI11" s="340"/>
      <c r="BJ11" s="341"/>
      <c r="BK11" s="340"/>
      <c r="BL11" s="341"/>
      <c r="BM11" s="340"/>
      <c r="BN11" s="339"/>
      <c r="BO11" s="342"/>
      <c r="BP11" s="339"/>
      <c r="BQ11" s="342"/>
      <c r="BR11" s="344"/>
      <c r="BS11" s="345"/>
      <c r="BT11" s="319"/>
    </row>
    <row r="12" spans="1:92" s="296" customFormat="1" ht="18" customHeight="1" thickTop="1" thickBot="1">
      <c r="A12" s="346" t="s">
        <v>67</v>
      </c>
      <c r="B12" s="347" t="s">
        <v>68</v>
      </c>
      <c r="C12" s="347"/>
      <c r="D12" s="348" t="s">
        <v>69</v>
      </c>
      <c r="E12" s="349">
        <f>$R$5</f>
        <v>2023</v>
      </c>
      <c r="F12" s="350">
        <v>6308.4995200000003</v>
      </c>
      <c r="G12" s="351">
        <f>IF(ISERROR(F12/F13),"",IF(F12/F13=0,"-",IF(F12/F13&gt;2,"+++",F12/F13-1)))</f>
        <v>-0.26487270593771473</v>
      </c>
      <c r="H12" s="352">
        <v>23924.675119999996</v>
      </c>
      <c r="I12" s="351" t="str">
        <f>IF(ISERROR(H12/H13),"",IF(H12/H13=0,"-",IF(H12/H13&gt;2,"+++",H12/H13-1)))</f>
        <v>+++</v>
      </c>
      <c r="J12" s="352">
        <v>730.93236000000002</v>
      </c>
      <c r="K12" s="351">
        <f>IF(ISERROR(J12/J13),"",IF(J12/J13=0,"-",IF(J12/J13&gt;2,"+++",J12/J13-1)))</f>
        <v>-0.16581251354110871</v>
      </c>
      <c r="L12" s="352">
        <v>51.975000000000001</v>
      </c>
      <c r="M12" s="351" t="str">
        <f>IF(ISERROR(L12/L13),"",IF(L12/L13=0,"-",IF(L12/L13&gt;2,"+++",L12/L13-1)))</f>
        <v/>
      </c>
      <c r="N12" s="352">
        <v>0</v>
      </c>
      <c r="O12" s="351" t="str">
        <f>IF(ISERROR(N12/N13),"",IF(N12/N13=0,"-",IF(N12/N13&gt;2,"+++",N12/N13-1)))</f>
        <v/>
      </c>
      <c r="P12" s="352">
        <v>0</v>
      </c>
      <c r="Q12" s="351" t="str">
        <f>IF(ISERROR(P12/P13),"",IF(P12/P13=0,"-",IF(P12/P13&gt;2,"+++",P12/P13-1)))</f>
        <v/>
      </c>
      <c r="R12" s="352">
        <v>2388.27126</v>
      </c>
      <c r="S12" s="351">
        <f>IF(ISERROR(R12/R13),"",IF(R12/R13=0,"-",IF(R12/R13&gt;2,"+++",R12/R13-1)))</f>
        <v>0.78737033101975973</v>
      </c>
      <c r="T12" s="352">
        <v>357.69466</v>
      </c>
      <c r="U12" s="351">
        <f>IF(ISERROR(T12/T13),"",IF(T12/T13=0,"-",IF(T12/T13&gt;2,"+++",T12/T13-1)))</f>
        <v>-0.29990747758515712</v>
      </c>
      <c r="V12" s="352">
        <v>642.9519600000001</v>
      </c>
      <c r="W12" s="351">
        <f>IF(ISERROR(V12/V13),"",IF(V12/V13=0,"-",IF(V12/V13&gt;2,"+++",V12/V13-1)))</f>
        <v>-0.14671594336658356</v>
      </c>
      <c r="X12" s="352">
        <v>0</v>
      </c>
      <c r="Y12" s="351" t="str">
        <f>IF(ISERROR(X12/X13),"",IF(X12/X13=0,"-",IF(X12/X13&gt;2,"+++",X12/X13-1)))</f>
        <v/>
      </c>
      <c r="Z12" s="352">
        <v>543.25778000000003</v>
      </c>
      <c r="AA12" s="351">
        <f>IF(ISERROR(Z12/Z13),"",IF(Z12/Z13=0,"-",IF(Z12/Z13&gt;2,"+++",Z12/Z13-1)))</f>
        <v>-0.24300700372570383</v>
      </c>
      <c r="AB12" s="352">
        <v>0</v>
      </c>
      <c r="AC12" s="351" t="str">
        <f>IF(ISERROR(AB12/AB13),"",IF(AB12/AB13=0,"-",IF(AB12/AB13&gt;2,"+++",AB12/AB13-1)))</f>
        <v/>
      </c>
      <c r="AD12" s="352"/>
      <c r="AE12" s="351"/>
      <c r="AF12" s="350">
        <f>AH12-Z12-X12-V12-T12-R12-P12-N12-L12-J12-H12-F12</f>
        <v>22319.742179999994</v>
      </c>
      <c r="AG12" s="353">
        <f>IF(ISERROR(AF12/AF13),"",IF(AF12/AF13=0,"-",IF(AF12/AF13&gt;2,"+++",AF12/AF13-1)))</f>
        <v>-0.30077613573814788</v>
      </c>
      <c r="AH12" s="350">
        <v>57267.999839999989</v>
      </c>
      <c r="AI12" s="353">
        <f>IF(ISERROR(AH12/AH13),"",IF(AH12/AH13=0,"-",IF(AH12/AH13&gt;2,"+++",AH12/AH13-1)))</f>
        <v>0.17861628798477192</v>
      </c>
      <c r="AJ12" s="350"/>
      <c r="AK12" s="354"/>
      <c r="AL12" s="355"/>
      <c r="AM12" s="346" t="s">
        <v>67</v>
      </c>
      <c r="AN12" s="347" t="s">
        <v>68</v>
      </c>
      <c r="AO12" s="347"/>
      <c r="AP12" s="348" t="s">
        <v>69</v>
      </c>
      <c r="AQ12" s="349">
        <f t="shared" ref="AQ12:AQ74" si="18">$R$5</f>
        <v>2023</v>
      </c>
      <c r="AR12" s="350">
        <v>7.030479999999999</v>
      </c>
      <c r="AS12" s="356">
        <f>IF(ISERROR(AR12/AR13),"",IF(AR12/AR13=0,"-",IF(AR12/AR13&gt;2,"+++",AR12/AR13-1)))</f>
        <v>-0.92634350540746335</v>
      </c>
      <c r="AT12" s="352">
        <v>0</v>
      </c>
      <c r="AU12" s="351" t="str">
        <f>IF(ISERROR(AT12/AT13),"",IF(AT12/AT13=0,"-",IF(AT12/AT13&gt;2,"+++",AT12/AT13-1)))</f>
        <v/>
      </c>
      <c r="AV12" s="352">
        <v>0</v>
      </c>
      <c r="AW12" s="351" t="str">
        <f>IF(ISERROR(AV12/AV13),"",IF(AV12/AV13=0,"-",IF(AV12/AV13&gt;2,"+++",AV12/AV13-1)))</f>
        <v/>
      </c>
      <c r="AX12" s="352">
        <v>0</v>
      </c>
      <c r="AY12" s="351" t="str">
        <f>IF(ISERROR(AX12/AX13),"",IF(AX12/AX13=0,"-",IF(AX12/AX13&gt;2,"+++",AX12/AX13-1)))</f>
        <v/>
      </c>
      <c r="AZ12" s="352">
        <v>0</v>
      </c>
      <c r="BA12" s="351" t="str">
        <f>IF(ISERROR(AZ12/AZ13),"",IF(AZ12/AZ13=0,"-",IF(AZ12/AZ13&gt;2,"+++",AZ12/AZ13-1)))</f>
        <v/>
      </c>
      <c r="BB12" s="352">
        <v>0</v>
      </c>
      <c r="BC12" s="351" t="str">
        <f>IF(ISERROR(BB12/BB13),"",IF(BB12/BB13=0,"-",IF(BB12/BB13&gt;2,"+++",BB12/BB13-1)))</f>
        <v/>
      </c>
      <c r="BD12" s="352">
        <v>0</v>
      </c>
      <c r="BE12" s="351" t="str">
        <f>IF(ISERROR(BD12/BD13),"",IF(BD12/BD13=0,"-",IF(BD12/BD13&gt;2,"+++",BD12/BD13-1)))</f>
        <v/>
      </c>
      <c r="BF12" s="352">
        <v>0</v>
      </c>
      <c r="BG12" s="351" t="str">
        <f>IF(ISERROR(BF12/BF13),"",IF(BF12/BF13=0,"-",IF(BF12/BF13&gt;2,"+++",BF12/BF13-1)))</f>
        <v/>
      </c>
      <c r="BH12" s="352">
        <v>0</v>
      </c>
      <c r="BI12" s="351" t="str">
        <f>IF(ISERROR(BH12/BH13),"",IF(BH12/BH13=0,"-",IF(BH12/BH13&gt;2,"+++",BH12/BH13-1)))</f>
        <v/>
      </c>
      <c r="BJ12" s="352">
        <v>25.35896</v>
      </c>
      <c r="BK12" s="351">
        <f>IF(ISERROR(BJ12/BJ13),"",IF(BJ12/BJ13=0,"-",IF(BJ12/BJ13&gt;2,"+++",BJ12/BJ13-1)))</f>
        <v>-0.68113111556126382</v>
      </c>
      <c r="BL12" s="352">
        <v>0</v>
      </c>
      <c r="BM12" s="351" t="str">
        <f t="shared" ref="BM12" si="19">IF(ISERROR(BL12/BL13),"",IF(BL12/BL13=0,"-",IF(BL12/BL13&gt;2,"+++",BL12/BL13-1)))</f>
        <v/>
      </c>
      <c r="BN12" s="350">
        <f>BP12-SUM(BL12,BJ12,BH12,BF12,BD12,BB12,AZ12,AX12,AV12,AT12,AR12)</f>
        <v>0</v>
      </c>
      <c r="BO12" s="353" t="str">
        <f>IF(ISERROR(BN12/BN13),"",IF(BN12/BN13=0,"-",IF(BN12/BN13&gt;2,"+++",BN12/BN13-1)))</f>
        <v>-</v>
      </c>
      <c r="BP12" s="350">
        <v>32.38944</v>
      </c>
      <c r="BQ12" s="353">
        <f>IF(ISERROR(BP12/BP13),"",IF(BP12/BP13=0,"-",IF(BP12/BP13&gt;2,"+++",BP12/BP13-1)))</f>
        <v>-0.81557238291320044</v>
      </c>
      <c r="BR12" s="357"/>
      <c r="BS12" s="358"/>
      <c r="BT12" s="359"/>
      <c r="CI12" s="360" t="s">
        <v>70</v>
      </c>
      <c r="CJ12" s="361" t="str">
        <f>VLOOKUP($K$4,$CI$13:$CJ$16,2,0)</f>
        <v>4+</v>
      </c>
      <c r="CL12" s="362">
        <v>1</v>
      </c>
      <c r="CM12" s="363">
        <v>2010</v>
      </c>
      <c r="CN12" s="364" t="s">
        <v>71</v>
      </c>
    </row>
    <row r="13" spans="1:92" s="296" customFormat="1" ht="18" customHeight="1" thickBot="1">
      <c r="A13" s="365"/>
      <c r="B13" s="366"/>
      <c r="C13" s="366"/>
      <c r="D13" s="367" t="str">
        <f>D12</f>
        <v>0102 Pure Bred Breeding</v>
      </c>
      <c r="E13" s="368">
        <f>E12-1</f>
        <v>2022</v>
      </c>
      <c r="F13" s="369">
        <v>8581.5063200000004</v>
      </c>
      <c r="G13" s="370"/>
      <c r="H13" s="371">
        <v>3892.44238</v>
      </c>
      <c r="I13" s="370"/>
      <c r="J13" s="371">
        <v>876.22072000000003</v>
      </c>
      <c r="K13" s="370"/>
      <c r="L13" s="371">
        <v>0</v>
      </c>
      <c r="M13" s="370"/>
      <c r="N13" s="371">
        <v>0</v>
      </c>
      <c r="O13" s="370"/>
      <c r="P13" s="371">
        <v>0</v>
      </c>
      <c r="Q13" s="370"/>
      <c r="R13" s="371">
        <v>1336.1927400000002</v>
      </c>
      <c r="S13" s="370"/>
      <c r="T13" s="371">
        <v>510.92484000000002</v>
      </c>
      <c r="U13" s="370"/>
      <c r="V13" s="371">
        <v>753.50283999999999</v>
      </c>
      <c r="W13" s="370"/>
      <c r="X13" s="371">
        <v>0</v>
      </c>
      <c r="Y13" s="370"/>
      <c r="Z13" s="371">
        <v>717.65232000000003</v>
      </c>
      <c r="AA13" s="370"/>
      <c r="AB13" s="371">
        <v>0</v>
      </c>
      <c r="AC13" s="370"/>
      <c r="AD13" s="371"/>
      <c r="AE13" s="370"/>
      <c r="AF13" s="369">
        <f>AH13-Z13-X13-V13-T13-R13-P13-N13-L13-J13-H13-F13</f>
        <v>31920.738580000012</v>
      </c>
      <c r="AG13" s="372"/>
      <c r="AH13" s="369">
        <v>48589.180740000011</v>
      </c>
      <c r="AI13" s="372"/>
      <c r="AJ13" s="369"/>
      <c r="AK13" s="372"/>
      <c r="AL13" s="355"/>
      <c r="AM13" s="365"/>
      <c r="AN13" s="366"/>
      <c r="AO13" s="366"/>
      <c r="AP13" s="367" t="str">
        <f>AP12</f>
        <v>0102 Pure Bred Breeding</v>
      </c>
      <c r="AQ13" s="368">
        <f t="shared" ref="AQ13:AQ75" si="20">AQ12-1</f>
        <v>2022</v>
      </c>
      <c r="AR13" s="369">
        <v>95.449560000000005</v>
      </c>
      <c r="AS13" s="373"/>
      <c r="AT13" s="371">
        <v>0</v>
      </c>
      <c r="AU13" s="370"/>
      <c r="AV13" s="371">
        <v>0</v>
      </c>
      <c r="AW13" s="370"/>
      <c r="AX13" s="371">
        <v>0</v>
      </c>
      <c r="AY13" s="370"/>
      <c r="AZ13" s="371">
        <v>0</v>
      </c>
      <c r="BA13" s="370"/>
      <c r="BB13" s="371">
        <v>0</v>
      </c>
      <c r="BC13" s="370"/>
      <c r="BD13" s="371">
        <v>0</v>
      </c>
      <c r="BE13" s="370"/>
      <c r="BF13" s="371">
        <v>0</v>
      </c>
      <c r="BG13" s="370"/>
      <c r="BH13" s="371">
        <v>0</v>
      </c>
      <c r="BI13" s="370"/>
      <c r="BJ13" s="371">
        <v>79.527860000000032</v>
      </c>
      <c r="BK13" s="370"/>
      <c r="BL13" s="371">
        <v>0</v>
      </c>
      <c r="BM13" s="370"/>
      <c r="BN13" s="369">
        <f t="shared" ref="BN13:BN76" si="21">BP13-SUM(BL13,BJ13,BH13,BF13,BD13,BB13,AZ13,AX13,AV13,AT13,AR13)</f>
        <v>0.64399999999994861</v>
      </c>
      <c r="BO13" s="372"/>
      <c r="BP13" s="369">
        <v>175.62142</v>
      </c>
      <c r="BQ13" s="372"/>
      <c r="BR13" s="374"/>
      <c r="BS13" s="375"/>
      <c r="BT13" s="359"/>
      <c r="CI13" s="376" t="s">
        <v>72</v>
      </c>
      <c r="CJ13" s="377">
        <v>1</v>
      </c>
      <c r="CL13" s="362">
        <v>2</v>
      </c>
      <c r="CM13" s="363">
        <f t="shared" ref="CM13:CM19" si="22">1+CM12</f>
        <v>2011</v>
      </c>
      <c r="CN13" s="364" t="s">
        <v>73</v>
      </c>
    </row>
    <row r="14" spans="1:92" ht="17.100000000000001" customHeight="1">
      <c r="A14" s="378" t="s">
        <v>67</v>
      </c>
      <c r="B14" s="379" t="s">
        <v>74</v>
      </c>
      <c r="C14" s="379"/>
      <c r="D14" s="348" t="s">
        <v>75</v>
      </c>
      <c r="E14" s="380">
        <f>$R$5</f>
        <v>2023</v>
      </c>
      <c r="F14" s="381">
        <v>11843.961499999998</v>
      </c>
      <c r="G14" s="382" t="str">
        <f>IF(ISERROR(F14/F15),"",IF(F14/F15=0,"-",IF(F14/F15&gt;2,"+++",F14/F15-1)))</f>
        <v>+++</v>
      </c>
      <c r="H14" s="383">
        <v>21793.882099999992</v>
      </c>
      <c r="I14" s="382" t="str">
        <f>IF(ISERROR(H14/H15),"",IF(H14/H15=0,"-",IF(H14/H15&gt;2,"+++",H14/H15-1)))</f>
        <v>+++</v>
      </c>
      <c r="J14" s="383">
        <v>2655.7744400000001</v>
      </c>
      <c r="K14" s="382">
        <f>IF(ISERROR(J14/J15),"",IF(J14/J15=0,"-",IF(J14/J15&gt;2,"+++",J14/J15-1)))</f>
        <v>0.10524731220331351</v>
      </c>
      <c r="L14" s="383">
        <v>27926.919820000006</v>
      </c>
      <c r="M14" s="382">
        <f>IF(ISERROR(L14/L15),"",IF(L14/L15=0,"-",IF(L14/L15&gt;2,"+++",L14/L15-1)))</f>
        <v>-0.34630288364902406</v>
      </c>
      <c r="N14" s="383">
        <v>0</v>
      </c>
      <c r="O14" s="382" t="str">
        <f>IF(ISERROR(N14/N15),"",IF(N14/N15=0,"-",IF(N14/N15&gt;2,"+++",N14/N15-1)))</f>
        <v/>
      </c>
      <c r="P14" s="383">
        <v>0</v>
      </c>
      <c r="Q14" s="382" t="str">
        <f>IF(ISERROR(P14/P15),"",IF(P14/P15=0,"-",IF(P14/P15&gt;2,"+++",P14/P15-1)))</f>
        <v/>
      </c>
      <c r="R14" s="383">
        <v>19555.513530000004</v>
      </c>
      <c r="S14" s="382" t="str">
        <f>IF(ISERROR(R14/R15),"",IF(R14/R15=0,"-",IF(R14/R15&gt;2,"+++",R14/R15-1)))</f>
        <v>+++</v>
      </c>
      <c r="T14" s="383">
        <v>680.6836099999997</v>
      </c>
      <c r="U14" s="382">
        <f>IF(ISERROR(T14/T15),"",IF(T14/T15=0,"-",IF(T14/T15&gt;2,"+++",T14/T15-1)))</f>
        <v>-4.5976891958381838E-2</v>
      </c>
      <c r="V14" s="383">
        <v>20555.083709999992</v>
      </c>
      <c r="W14" s="382">
        <f>IF(ISERROR(V14/V15),"",IF(V14/V15=0,"-",IF(V14/V15&gt;2,"+++",V14/V15-1)))</f>
        <v>0.38010340690341926</v>
      </c>
      <c r="X14" s="383">
        <v>0</v>
      </c>
      <c r="Y14" s="382" t="str">
        <f>IF(ISERROR(X14/X15),"",IF(X14/X15=0,"-",IF(X14/X15&gt;2,"+++",X14/X15-1)))</f>
        <v/>
      </c>
      <c r="Z14" s="383">
        <v>20144.791740000001</v>
      </c>
      <c r="AA14" s="382">
        <f>IF(ISERROR(Z14/Z15),"",IF(Z14/Z15=0,"-",IF(Z14/Z15&gt;2,"+++",Z14/Z15-1)))</f>
        <v>2.6682169603683636E-2</v>
      </c>
      <c r="AB14" s="383">
        <v>0</v>
      </c>
      <c r="AC14" s="382" t="str">
        <f>IF(ISERROR(AB14/AB15),"",IF(AB14/AB15=0,"-",IF(AB14/AB15&gt;2,"+++",AB14/AB15-1)))</f>
        <v/>
      </c>
      <c r="AD14" s="383"/>
      <c r="AE14" s="382"/>
      <c r="AF14" s="381">
        <f>AH14-Z14-X14-V14-T14-R14-P14-N14-L14-J14-H14-F14</f>
        <v>32049.626550000095</v>
      </c>
      <c r="AG14" s="384">
        <f>IF(ISERROR(AF14/AF15),"",IF(AF14/AF15=0,"-",IF(AF14/AF15&gt;2,"+++",AF14/AF15-1)))</f>
        <v>-0.38887700716988349</v>
      </c>
      <c r="AH14" s="381">
        <v>157206.23700000008</v>
      </c>
      <c r="AI14" s="384">
        <f>IF(ISERROR(AH14/AH15),"",IF(AH14/AH15=0,"-",IF(AH14/AH15&gt;2,"+++",AH14/AH15-1)))</f>
        <v>3.9704152545412486E-2</v>
      </c>
      <c r="AJ14" s="381"/>
      <c r="AK14" s="385"/>
      <c r="AL14" s="386"/>
      <c r="AM14" s="378" t="s">
        <v>67</v>
      </c>
      <c r="AN14" s="379" t="s">
        <v>74</v>
      </c>
      <c r="AO14" s="379"/>
      <c r="AP14" s="348" t="s">
        <v>75</v>
      </c>
      <c r="AQ14" s="380">
        <f t="shared" si="18"/>
        <v>2023</v>
      </c>
      <c r="AR14" s="381">
        <v>54.50624000000002</v>
      </c>
      <c r="AS14" s="387">
        <f>IF(ISERROR(AR14/AR15),"",IF(AR14/AR15=0,"-",IF(AR14/AR15&gt;2,"+++",AR14/AR15-1)))</f>
        <v>-0.89378313927688346</v>
      </c>
      <c r="AT14" s="383">
        <v>0</v>
      </c>
      <c r="AU14" s="382" t="str">
        <f>IF(ISERROR(AT14/AT15),"",IF(AT14/AT15=0,"-",IF(AT14/AT15&gt;2,"+++",AT14/AT15-1)))</f>
        <v/>
      </c>
      <c r="AV14" s="383">
        <v>0</v>
      </c>
      <c r="AW14" s="382" t="str">
        <f>IF(ISERROR(AV14/AV15),"",IF(AV14/AV15=0,"-",IF(AV14/AV15&gt;2,"+++",AV14/AV15-1)))</f>
        <v/>
      </c>
      <c r="AX14" s="383">
        <v>0</v>
      </c>
      <c r="AY14" s="382" t="str">
        <f>IF(ISERROR(AX14/AX15),"",IF(AX14/AX15=0,"-",IF(AX14/AX15&gt;2,"+++",AX14/AX15-1)))</f>
        <v/>
      </c>
      <c r="AZ14" s="383">
        <v>1.8640000000000004E-2</v>
      </c>
      <c r="BA14" s="382" t="str">
        <f>IF(ISERROR(AZ14/AZ15),"",IF(AZ14/AZ15=0,"-",IF(AZ14/AZ15&gt;2,"+++",AZ14/AZ15-1)))</f>
        <v/>
      </c>
      <c r="BB14" s="383">
        <v>0</v>
      </c>
      <c r="BC14" s="382" t="str">
        <f>IF(ISERROR(BB14/BB15),"",IF(BB14/BB15=0,"-",IF(BB14/BB15&gt;2,"+++",BB14/BB15-1)))</f>
        <v/>
      </c>
      <c r="BD14" s="383">
        <v>0</v>
      </c>
      <c r="BE14" s="382" t="str">
        <f>IF(ISERROR(BD14/BD15),"",IF(BD14/BD15=0,"-",IF(BD14/BD15&gt;2,"+++",BD14/BD15-1)))</f>
        <v/>
      </c>
      <c r="BF14" s="383">
        <v>0</v>
      </c>
      <c r="BG14" s="382" t="str">
        <f>IF(ISERROR(BF14/BF15),"",IF(BF14/BF15=0,"-",IF(BF14/BF15&gt;2,"+++",BF14/BF15-1)))</f>
        <v/>
      </c>
      <c r="BH14" s="383">
        <v>0</v>
      </c>
      <c r="BI14" s="382" t="str">
        <f>IF(ISERROR(BH14/BH15),"",IF(BH14/BH15=0,"-",IF(BH14/BH15&gt;2,"+++",BH14/BH15-1)))</f>
        <v/>
      </c>
      <c r="BJ14" s="383">
        <v>19.56334</v>
      </c>
      <c r="BK14" s="382">
        <f>IF(ISERROR(BJ14/BJ15),"",IF(BJ14/BJ15=0,"-",IF(BJ14/BJ15&gt;2,"+++",BJ14/BJ15-1)))</f>
        <v>0.98613395384346747</v>
      </c>
      <c r="BL14" s="383">
        <v>0</v>
      </c>
      <c r="BM14" s="382" t="str">
        <f t="shared" ref="BM14" si="23">IF(ISERROR(BL14/BL15),"",IF(BL14/BL15=0,"-",IF(BL14/BL15&gt;2,"+++",BL14/BL15-1)))</f>
        <v/>
      </c>
      <c r="BN14" s="381">
        <f t="shared" si="21"/>
        <v>52.571689999999933</v>
      </c>
      <c r="BO14" s="384">
        <f>IF(ISERROR(BN14/BN15),"",IF(BN14/BN15=0,"-",IF(BN14/BN15&gt;2,"+++",BN14/BN15-1)))</f>
        <v>-0.80681354122619742</v>
      </c>
      <c r="BP14" s="381">
        <v>126.65990999999995</v>
      </c>
      <c r="BQ14" s="384">
        <f>IF(ISERROR(BP14/BP15),"",IF(BP14/BP15=0,"-",IF(BP14/BP15&gt;2,"+++",BP14/BP15-1)))</f>
        <v>-0.84070724774614614</v>
      </c>
      <c r="BR14" s="388"/>
      <c r="BS14" s="389"/>
      <c r="BT14" s="390"/>
      <c r="CI14" s="391" t="s">
        <v>76</v>
      </c>
      <c r="CJ14" s="392" t="s">
        <v>77</v>
      </c>
      <c r="CL14" s="393">
        <v>3</v>
      </c>
      <c r="CM14" s="363">
        <f t="shared" si="22"/>
        <v>2012</v>
      </c>
      <c r="CN14" s="394" t="s">
        <v>78</v>
      </c>
    </row>
    <row r="15" spans="1:92" ht="17.100000000000001" customHeight="1" thickBot="1">
      <c r="A15" s="365"/>
      <c r="B15" s="366"/>
      <c r="C15" s="366"/>
      <c r="D15" s="348" t="s">
        <v>75</v>
      </c>
      <c r="E15" s="368">
        <f>E14-1</f>
        <v>2022</v>
      </c>
      <c r="F15" s="369">
        <v>5622.2924800000001</v>
      </c>
      <c r="G15" s="395"/>
      <c r="H15" s="371">
        <v>9637.6133699999991</v>
      </c>
      <c r="I15" s="395"/>
      <c r="J15" s="371">
        <v>2402.8779899999995</v>
      </c>
      <c r="K15" s="395"/>
      <c r="L15" s="371">
        <v>42721.497650000019</v>
      </c>
      <c r="M15" s="395"/>
      <c r="N15" s="371">
        <v>0</v>
      </c>
      <c r="O15" s="395"/>
      <c r="P15" s="371">
        <v>0</v>
      </c>
      <c r="Q15" s="395"/>
      <c r="R15" s="371">
        <v>3146.1366499999999</v>
      </c>
      <c r="S15" s="395"/>
      <c r="T15" s="371">
        <v>713.48755000000028</v>
      </c>
      <c r="U15" s="395"/>
      <c r="V15" s="371">
        <v>14893.872160000003</v>
      </c>
      <c r="W15" s="395"/>
      <c r="X15" s="371">
        <v>0</v>
      </c>
      <c r="Y15" s="395"/>
      <c r="Z15" s="371">
        <v>19621.254110000005</v>
      </c>
      <c r="AA15" s="395"/>
      <c r="AB15" s="371">
        <v>0</v>
      </c>
      <c r="AC15" s="395"/>
      <c r="AD15" s="371"/>
      <c r="AE15" s="395"/>
      <c r="AF15" s="369">
        <f>AH15-Z15-X15-V15-T15-R15-P15-N15-L15-J15-H15-F15</f>
        <v>52443.823790000053</v>
      </c>
      <c r="AG15" s="396"/>
      <c r="AH15" s="369">
        <v>151202.85575000008</v>
      </c>
      <c r="AI15" s="396"/>
      <c r="AJ15" s="369"/>
      <c r="AK15" s="396"/>
      <c r="AL15" s="386"/>
      <c r="AM15" s="365"/>
      <c r="AN15" s="366"/>
      <c r="AO15" s="366"/>
      <c r="AP15" s="348" t="s">
        <v>75</v>
      </c>
      <c r="AQ15" s="368">
        <f t="shared" si="20"/>
        <v>2022</v>
      </c>
      <c r="AR15" s="369">
        <v>513.15995999999984</v>
      </c>
      <c r="AS15" s="397"/>
      <c r="AT15" s="371">
        <v>0</v>
      </c>
      <c r="AU15" s="395"/>
      <c r="AV15" s="371">
        <v>0</v>
      </c>
      <c r="AW15" s="395"/>
      <c r="AX15" s="371">
        <v>0</v>
      </c>
      <c r="AY15" s="395"/>
      <c r="AZ15" s="371">
        <v>0</v>
      </c>
      <c r="BA15" s="395"/>
      <c r="BB15" s="371">
        <v>0</v>
      </c>
      <c r="BC15" s="395"/>
      <c r="BD15" s="371">
        <v>0</v>
      </c>
      <c r="BE15" s="395"/>
      <c r="BF15" s="371">
        <v>0</v>
      </c>
      <c r="BG15" s="395"/>
      <c r="BH15" s="371">
        <v>0</v>
      </c>
      <c r="BI15" s="395"/>
      <c r="BJ15" s="371">
        <v>9.8499599999999994</v>
      </c>
      <c r="BK15" s="395"/>
      <c r="BL15" s="371">
        <v>0</v>
      </c>
      <c r="BM15" s="395"/>
      <c r="BN15" s="369">
        <f t="shared" si="21"/>
        <v>272.12926999999968</v>
      </c>
      <c r="BO15" s="396"/>
      <c r="BP15" s="369">
        <v>795.13918999999953</v>
      </c>
      <c r="BQ15" s="396"/>
      <c r="BR15" s="374"/>
      <c r="BS15" s="398"/>
      <c r="BT15" s="390"/>
      <c r="CI15" s="391" t="s">
        <v>79</v>
      </c>
      <c r="CJ15" s="392" t="s">
        <v>80</v>
      </c>
      <c r="CL15" s="393">
        <v>4</v>
      </c>
      <c r="CM15" s="363">
        <f t="shared" si="22"/>
        <v>2013</v>
      </c>
      <c r="CN15" s="394" t="s">
        <v>81</v>
      </c>
    </row>
    <row r="16" spans="1:92" ht="17.100000000000001" customHeight="1" thickBot="1">
      <c r="A16" s="378" t="s">
        <v>82</v>
      </c>
      <c r="B16" s="399" t="s">
        <v>83</v>
      </c>
      <c r="C16" s="399"/>
      <c r="D16" s="400"/>
      <c r="E16" s="401">
        <f>$R$5</f>
        <v>2023</v>
      </c>
      <c r="F16" s="402">
        <f>F18+F20+F22+F24+F26+F28</f>
        <v>195756.16190000001</v>
      </c>
      <c r="G16" s="403">
        <f>IF(ISERROR(F16/F17),"",IF(F16/F17=0,"-",IF(F16/F17&gt;2,"+++",F16/F17-1)))</f>
        <v>2.1804188552906112E-2</v>
      </c>
      <c r="H16" s="404">
        <f>H18+H20+H22+H24+H26+H28</f>
        <v>43086.280300000006</v>
      </c>
      <c r="I16" s="403" t="str">
        <f>IF(ISERROR(H16/H17),"",IF(H16/H17=0,"-",IF(H16/H17&gt;2,"+++",H16/H17-1)))</f>
        <v>+++</v>
      </c>
      <c r="J16" s="404">
        <f>J18+J20+J22+J24+J26+J28</f>
        <v>36446.435899999997</v>
      </c>
      <c r="K16" s="403">
        <f>IF(ISERROR(J16/J17),"",IF(J16/J17=0,"-",IF(J16/J17&gt;2,"+++",J16/J17-1)))</f>
        <v>0.18620896416109023</v>
      </c>
      <c r="L16" s="404">
        <f>L18+L20+L22+L24+L26+L28</f>
        <v>11221.426799999999</v>
      </c>
      <c r="M16" s="403">
        <f>IF(ISERROR(L16/L17),"",IF(L16/L17=0,"-",IF(L16/L17&gt;2,"+++",L16/L17-1)))</f>
        <v>-0.10240247187085461</v>
      </c>
      <c r="N16" s="404">
        <f>N18+N20+N22+N24+N26+N28</f>
        <v>30.709399999999999</v>
      </c>
      <c r="O16" s="403">
        <f>IF(ISERROR(N16/N17),"",IF(N16/N17=0,"-",IF(N16/N17&gt;2,"+++",N16/N17-1)))</f>
        <v>-0.12947319484760533</v>
      </c>
      <c r="P16" s="404">
        <f>P18+P20+P22+P24+P26+P28</f>
        <v>58.572899999999997</v>
      </c>
      <c r="Q16" s="403">
        <f>IF(ISERROR(P16/P17),"",IF(P16/P17=0,"-",IF(P16/P17&gt;2,"+++",P16/P17-1)))</f>
        <v>-0.54678443343121441</v>
      </c>
      <c r="R16" s="404">
        <f>R18+R20+R22+R24+R26+R28</f>
        <v>0.83420000000000005</v>
      </c>
      <c r="S16" s="403">
        <f>IF(ISERROR(R16/R17),"",IF(R16/R17=0,"-",IF(R16/R17&gt;2,"+++",R16/R17-1)))</f>
        <v>-0.58971080070824311</v>
      </c>
      <c r="T16" s="404">
        <f>T18+T20+T22+T24+T26+T28</f>
        <v>13917.9313</v>
      </c>
      <c r="U16" s="403">
        <f>IF(ISERROR(T16/T17),"",IF(T16/T17=0,"-",IF(T16/T17&gt;2,"+++",T16/T17-1)))</f>
        <v>-0.25976652948754109</v>
      </c>
      <c r="V16" s="404">
        <f>V18+V20+V22+V24+V26+V28</f>
        <v>237.36690000000002</v>
      </c>
      <c r="W16" s="403">
        <f>IF(ISERROR(V16/V17),"",IF(V16/V17=0,"-",IF(V16/V17&gt;2,"+++",V16/V17-1)))</f>
        <v>3.4299162423299112E-2</v>
      </c>
      <c r="X16" s="404">
        <f>X18+X20+X22+X24+X26+X28</f>
        <v>134.447</v>
      </c>
      <c r="Y16" s="403">
        <f>IF(ISERROR(X16/X17),"",IF(X16/X17=0,"-",IF(X16/X17&gt;2,"+++",X16/X17-1)))</f>
        <v>-0.47860608460304344</v>
      </c>
      <c r="Z16" s="404">
        <f>Z18+Z20+Z22+Z24+Z26+Z28</f>
        <v>209.40670000000003</v>
      </c>
      <c r="AA16" s="403">
        <f>IF(ISERROR(Z16/Z17),"",IF(Z16/Z17=0,"-",IF(Z16/Z17&gt;2,"+++",Z16/Z17-1)))</f>
        <v>0.54270784449943577</v>
      </c>
      <c r="AB16" s="404">
        <f>AB18+AB20+AB22+AB24+AB26+AB28</f>
        <v>0</v>
      </c>
      <c r="AC16" s="403" t="str">
        <f>IF(ISERROR(AB16/AB17),"",IF(AB16/AB17=0,"-",IF(AB16/AB17&gt;2,"+++",AB16/AB17-1)))</f>
        <v/>
      </c>
      <c r="AD16" s="404"/>
      <c r="AE16" s="403"/>
      <c r="AF16" s="402">
        <f>AH16-Z16-X16-V16-T16-R16-P16-N16-L16-J16-H16-F16</f>
        <v>23408.802899999981</v>
      </c>
      <c r="AG16" s="405">
        <f>IF(ISERROR(AF16/AF17),"",IF(AF16/AF17=0,"-",IF(AF16/AF17&gt;2,"+++",AF16/AF17-1)))</f>
        <v>-0.18358624853170691</v>
      </c>
      <c r="AH16" s="402">
        <f>AH18+AH20+AH22+AH24+AH26+AH28</f>
        <v>324508.3762</v>
      </c>
      <c r="AI16" s="405">
        <f>IF(ISERROR(AH16/AH17),"",IF(AH16/AH17=0,"-",IF(AH16/AH17&gt;2,"+++",AH16/AH17-1)))</f>
        <v>0.14612866808623415</v>
      </c>
      <c r="AJ16" s="402"/>
      <c r="AK16" s="385"/>
      <c r="AL16" s="386"/>
      <c r="AM16" s="378" t="s">
        <v>82</v>
      </c>
      <c r="AN16" s="399" t="s">
        <v>83</v>
      </c>
      <c r="AO16" s="399"/>
      <c r="AP16" s="400"/>
      <c r="AQ16" s="401">
        <f t="shared" si="18"/>
        <v>2023</v>
      </c>
      <c r="AR16" s="402">
        <f>AR18+AR20+AR22+AR24+AR26+AR28</f>
        <v>70819.020200000014</v>
      </c>
      <c r="AS16" s="406">
        <f>IF(ISERROR(AR16/AR17),"",IF(AR16/AR17=0,"-",IF(AR16/AR17&gt;2,"+++",AR16/AR17-1)))</f>
        <v>-0.13260531301318312</v>
      </c>
      <c r="AT16" s="404">
        <f>AT18+AT20+AT22+AT24+AT26+AT28</f>
        <v>21182.551000000003</v>
      </c>
      <c r="AU16" s="403">
        <f>IF(ISERROR(AT16/AT17),"",IF(AT16/AT17=0,"-",IF(AT16/AT17&gt;2,"+++",AT16/AT17-1)))</f>
        <v>8.4404237425355522E-2</v>
      </c>
      <c r="AV16" s="404">
        <f>AV18+AV20+AV22+AV24+AV26+AV28</f>
        <v>59287.773700000005</v>
      </c>
      <c r="AW16" s="403">
        <f>IF(ISERROR(AV16/AV17),"",IF(AV16/AV17=0,"-",IF(AV16/AV17&gt;2,"+++",AV16/AV17-1)))</f>
        <v>1.5607905002858802E-2</v>
      </c>
      <c r="AX16" s="404">
        <f>AX18+AX20+AX22+AX24+AX26+AX28</f>
        <v>27962.961000000003</v>
      </c>
      <c r="AY16" s="403">
        <f>IF(ISERROR(AX16/AX17),"",IF(AX16/AX17=0,"-",IF(AX16/AX17&gt;2,"+++",AX16/AX17-1)))</f>
        <v>5.1283241808190327E-2</v>
      </c>
      <c r="AZ16" s="404">
        <f>AZ18+AZ20+AZ22+AZ24+AZ26+AZ28</f>
        <v>18015.416499999999</v>
      </c>
      <c r="BA16" s="403">
        <f>IF(ISERROR(AZ16/AZ17),"",IF(AZ16/AZ17=0,"-",IF(AZ16/AZ17&gt;2,"+++",AZ16/AZ17-1)))</f>
        <v>5.5749393591040697E-2</v>
      </c>
      <c r="BB16" s="404">
        <f>BB18+BB20+BB22+BB24+BB26+BB28</f>
        <v>7134.8133000000007</v>
      </c>
      <c r="BC16" s="403">
        <f>IF(ISERROR(BB16/BB17),"",IF(BB16/BB17=0,"-",IF(BB16/BB17&gt;2,"+++",BB16/BB17-1)))</f>
        <v>-4.0989155716239178E-2</v>
      </c>
      <c r="BD16" s="404">
        <f>BD18+BD20+BD22+BD24+BD26+BD28</f>
        <v>3226.3465000000001</v>
      </c>
      <c r="BE16" s="403">
        <f>IF(ISERROR(BD16/BD17),"",IF(BD16/BD17=0,"-",IF(BD16/BD17&gt;2,"+++",BD16/BD17-1)))</f>
        <v>0.52537034009457773</v>
      </c>
      <c r="BF16" s="404">
        <f>BF18+BF20+BF22+BF24+BF26+BF28</f>
        <v>2369.0432999999998</v>
      </c>
      <c r="BG16" s="403">
        <f>IF(ISERROR(BF16/BF17),"",IF(BF16/BF17=0,"-",IF(BF16/BF17&gt;2,"+++",BF16/BF17-1)))</f>
        <v>-2.6175584773133975E-2</v>
      </c>
      <c r="BH16" s="404">
        <f>BH18+BH20+BH22+BH24+BH26+BH28</f>
        <v>1513.5373000000002</v>
      </c>
      <c r="BI16" s="403">
        <f>IF(ISERROR(BH16/BH17),"",IF(BH16/BH17=0,"-",IF(BH16/BH17&gt;2,"+++",BH16/BH17-1)))</f>
        <v>-0.12451400445176697</v>
      </c>
      <c r="BJ16" s="404">
        <f>BJ18+BJ20+BJ22+BJ24+BJ26+BJ28</f>
        <v>14.329400000000003</v>
      </c>
      <c r="BK16" s="403">
        <f>IF(ISERROR(BJ16/BJ17),"",IF(BJ16/BJ17=0,"-",IF(BJ16/BJ17&gt;2,"+++",BJ16/BJ17-1)))</f>
        <v>-0.9357236927096042</v>
      </c>
      <c r="BL16" s="404">
        <f t="shared" ref="BL16:BL17" si="24">BL18+BL20+BL22+BL24+BL26+BL28</f>
        <v>0</v>
      </c>
      <c r="BM16" s="403" t="str">
        <f t="shared" ref="BM16" si="25">IF(ISERROR(BL16/BL17),"",IF(BL16/BL17=0,"-",IF(BL16/BL17&gt;2,"+++",BL16/BL17-1)))</f>
        <v/>
      </c>
      <c r="BN16" s="402">
        <f t="shared" si="21"/>
        <v>2591.8087999999989</v>
      </c>
      <c r="BO16" s="405">
        <f>IF(ISERROR(BN16/BN17),"",IF(BN16/BN17=0,"-",IF(BN16/BN17&gt;2,"+++",BN16/BN17-1)))</f>
        <v>-0.34396842675895734</v>
      </c>
      <c r="BP16" s="402">
        <f t="shared" ref="BP16:BP17" si="26">BP18+BP20+BP22+BP24+BP26+BP28</f>
        <v>214117.60100000002</v>
      </c>
      <c r="BQ16" s="405">
        <f>IF(ISERROR(BP16/BP17),"",IF(BP16/BP17=0,"-",IF(BP16/BP17&gt;2,"+++",BP16/BP17-1)))</f>
        <v>-3.1620501965905601E-2</v>
      </c>
      <c r="BR16" s="407"/>
      <c r="BS16" s="389"/>
      <c r="BT16" s="390"/>
      <c r="CI16" s="391" t="s">
        <v>2</v>
      </c>
      <c r="CJ16" s="392" t="s">
        <v>84</v>
      </c>
      <c r="CL16" s="393">
        <v>5</v>
      </c>
      <c r="CM16" s="363">
        <f t="shared" si="22"/>
        <v>2014</v>
      </c>
      <c r="CN16" s="394" t="s">
        <v>85</v>
      </c>
    </row>
    <row r="17" spans="1:92" ht="17.100000000000001" customHeight="1" thickBot="1">
      <c r="A17" s="365"/>
      <c r="B17" s="408"/>
      <c r="C17" s="408"/>
      <c r="D17" s="367"/>
      <c r="E17" s="368">
        <f>E16-1</f>
        <v>2022</v>
      </c>
      <c r="F17" s="369">
        <f>F19+F21+F23+F25+F27+F29</f>
        <v>191578.93859999999</v>
      </c>
      <c r="G17" s="395"/>
      <c r="H17" s="371">
        <f>H19+H21+H23+H25+H27+H29</f>
        <v>64.183599999999998</v>
      </c>
      <c r="I17" s="395"/>
      <c r="J17" s="371">
        <f>J19+J21+J23+J25+J27+J29</f>
        <v>30725.139499999997</v>
      </c>
      <c r="K17" s="395"/>
      <c r="L17" s="371">
        <f>L19+L21+L23+L25+L27+L29</f>
        <v>12501.624</v>
      </c>
      <c r="M17" s="395"/>
      <c r="N17" s="371">
        <f>N19+N21+N23+N25+N27+N29</f>
        <v>35.276800000000001</v>
      </c>
      <c r="O17" s="395"/>
      <c r="P17" s="371">
        <f>P19+P21+P23+P25+P27+P29</f>
        <v>129.23849999999999</v>
      </c>
      <c r="Q17" s="395"/>
      <c r="R17" s="371">
        <f>R19+R21+R23+R25+R27+R29</f>
        <v>2.0331999999999999</v>
      </c>
      <c r="S17" s="395"/>
      <c r="T17" s="371">
        <f>T19+T21+T23+T25+T27+T29</f>
        <v>18802.083200000001</v>
      </c>
      <c r="U17" s="395"/>
      <c r="V17" s="371">
        <f>V19+V21+V23+V25+V27+V29</f>
        <v>229.49540000000002</v>
      </c>
      <c r="W17" s="395"/>
      <c r="X17" s="371">
        <f>X19+X21+X23+X25+X27+X29</f>
        <v>257.86070000000001</v>
      </c>
      <c r="Y17" s="395"/>
      <c r="Z17" s="371">
        <f>Z19+Z21+Z23+Z25+Z27+Z29</f>
        <v>135.73969999999997</v>
      </c>
      <c r="AA17" s="395"/>
      <c r="AB17" s="371">
        <f>AB19+AB21+AB23+AB25+AB27+AB29</f>
        <v>0</v>
      </c>
      <c r="AC17" s="395"/>
      <c r="AD17" s="371"/>
      <c r="AE17" s="395"/>
      <c r="AF17" s="369">
        <f t="shared" ref="AF17:AF77" si="27">AH17-Z17-X17-V17-T17-R17-P17-N17-L17-J17-H17-F17</f>
        <v>28672.72000000003</v>
      </c>
      <c r="AG17" s="396"/>
      <c r="AH17" s="369">
        <f>AH19+AH21+AH23+AH25+AH27+AH29</f>
        <v>283134.33319999999</v>
      </c>
      <c r="AI17" s="396"/>
      <c r="AJ17" s="369"/>
      <c r="AK17" s="396"/>
      <c r="AL17" s="386"/>
      <c r="AM17" s="365"/>
      <c r="AN17" s="408"/>
      <c r="AO17" s="408"/>
      <c r="AP17" s="367"/>
      <c r="AQ17" s="368">
        <f t="shared" si="20"/>
        <v>2022</v>
      </c>
      <c r="AR17" s="369">
        <f>AR19+AR21+AR23+AR25+AR27+AR29</f>
        <v>81645.669800000003</v>
      </c>
      <c r="AS17" s="397"/>
      <c r="AT17" s="371">
        <f>AT19+AT21+AT23+AT25+AT27+AT29</f>
        <v>19533.814299999998</v>
      </c>
      <c r="AU17" s="395"/>
      <c r="AV17" s="371">
        <f>AV19+AV21+AV23+AV25+AV27+AV29</f>
        <v>58376.63670000001</v>
      </c>
      <c r="AW17" s="395"/>
      <c r="AX17" s="371">
        <f>AX19+AX21+AX23+AX25+AX27+AX29</f>
        <v>26598.883999999998</v>
      </c>
      <c r="AY17" s="395"/>
      <c r="AZ17" s="371">
        <f>AZ19+AZ21+AZ23+AZ25+AZ27+AZ29</f>
        <v>17064.1031</v>
      </c>
      <c r="BA17" s="395"/>
      <c r="BB17" s="371">
        <f>BB19+BB21+BB23+BB25+BB27+BB29</f>
        <v>7439.7628999999997</v>
      </c>
      <c r="BC17" s="395"/>
      <c r="BD17" s="371">
        <f>BD19+BD21+BD23+BD25+BD27+BD29</f>
        <v>2115.1234000000004</v>
      </c>
      <c r="BE17" s="395"/>
      <c r="BF17" s="371">
        <f>BF19+BF21+BF23+BF25+BF27+BF29</f>
        <v>2432.7212</v>
      </c>
      <c r="BG17" s="395"/>
      <c r="BH17" s="371">
        <f>BH19+BH21+BH23+BH25+BH27+BH29</f>
        <v>1728.7967000000003</v>
      </c>
      <c r="BI17" s="395"/>
      <c r="BJ17" s="371">
        <f>BJ19+BJ21+BJ23+BJ25+BJ27+BJ29</f>
        <v>222.93440000000001</v>
      </c>
      <c r="BK17" s="395"/>
      <c r="BL17" s="371">
        <f t="shared" si="24"/>
        <v>0</v>
      </c>
      <c r="BM17" s="395"/>
      <c r="BN17" s="369">
        <f t="shared" si="21"/>
        <v>3950.7378999999783</v>
      </c>
      <c r="BO17" s="396"/>
      <c r="BP17" s="369">
        <f t="shared" si="26"/>
        <v>221109.1844</v>
      </c>
      <c r="BQ17" s="396"/>
      <c r="BR17" s="374"/>
      <c r="BS17" s="398"/>
      <c r="BT17" s="390"/>
      <c r="CI17" s="409" t="s">
        <v>86</v>
      </c>
      <c r="CJ17" s="410"/>
      <c r="CL17" s="393">
        <v>6</v>
      </c>
      <c r="CM17" s="363">
        <f t="shared" si="22"/>
        <v>2015</v>
      </c>
      <c r="CN17" s="394" t="s">
        <v>87</v>
      </c>
    </row>
    <row r="18" spans="1:92" ht="17.100000000000001" hidden="1" customHeight="1" outlineLevel="1">
      <c r="A18" s="411"/>
      <c r="B18" s="412" t="s">
        <v>88</v>
      </c>
      <c r="C18" s="413" t="s">
        <v>89</v>
      </c>
      <c r="D18" s="414" t="s">
        <v>90</v>
      </c>
      <c r="E18" s="415">
        <f>$R$5</f>
        <v>2023</v>
      </c>
      <c r="F18" s="416">
        <v>18775.118000000002</v>
      </c>
      <c r="G18" s="382">
        <f>IF(ISERROR(F18/F19),"",IF(F18/F19=0,"-",IF(F18/F19&gt;2,"+++",F18/F19-1)))</f>
        <v>0.3713759017424656</v>
      </c>
      <c r="H18" s="417">
        <v>5914.7599999999993</v>
      </c>
      <c r="I18" s="382" t="str">
        <f>IF(ISERROR(H18/H19),"",IF(H18/H19=0,"-",IF(H18/H19&gt;2,"+++",H18/H19-1)))</f>
        <v/>
      </c>
      <c r="J18" s="417">
        <v>5183.9209999999994</v>
      </c>
      <c r="K18" s="382">
        <f>IF(ISERROR(J18/J19),"",IF(J18/J19=0,"-",IF(J18/J19&gt;2,"+++",J18/J19-1)))</f>
        <v>0.19216283573498161</v>
      </c>
      <c r="L18" s="417">
        <v>0</v>
      </c>
      <c r="M18" s="382" t="str">
        <f>IF(ISERROR(L18/L19),"",IF(L18/L19=0,"-",IF(L18/L19&gt;2,"+++",L18/L19-1)))</f>
        <v/>
      </c>
      <c r="N18" s="417">
        <v>0</v>
      </c>
      <c r="O18" s="382" t="str">
        <f>IF(ISERROR(N18/N19),"",IF(N18/N19=0,"-",IF(N18/N19&gt;2,"+++",N18/N19-1)))</f>
        <v/>
      </c>
      <c r="P18" s="417">
        <v>0</v>
      </c>
      <c r="Q18" s="382" t="str">
        <f>IF(ISERROR(P18/P19),"",IF(P18/P19=0,"-",IF(P18/P19&gt;2,"+++",P18/P19-1)))</f>
        <v>-</v>
      </c>
      <c r="R18" s="417">
        <v>0</v>
      </c>
      <c r="S18" s="382" t="str">
        <f>IF(ISERROR(R18/R19),"",IF(R18/R19=0,"-",IF(R18/R19&gt;2,"+++",R18/R19-1)))</f>
        <v/>
      </c>
      <c r="T18" s="417">
        <v>6790.6170000000002</v>
      </c>
      <c r="U18" s="382">
        <f>IF(ISERROR(T18/T19),"",IF(T18/T19=0,"-",IF(T18/T19&gt;2,"+++",T18/T19-1)))</f>
        <v>-0.39411367553907606</v>
      </c>
      <c r="V18" s="417">
        <v>38.773000000000003</v>
      </c>
      <c r="W18" s="382" t="str">
        <f>IF(ISERROR(V18/V19),"",IF(V18/V19=0,"-",IF(V18/V19&gt;2,"+++",V18/V19-1)))</f>
        <v/>
      </c>
      <c r="X18" s="417">
        <v>0.09</v>
      </c>
      <c r="Y18" s="382">
        <f>IF(ISERROR(X18/X19),"",IF(X18/X19=0,"-",IF(X18/X19&gt;2,"+++",X18/X19-1)))</f>
        <v>-0.93076923076923079</v>
      </c>
      <c r="Z18" s="417">
        <v>0.59099999999999997</v>
      </c>
      <c r="AA18" s="382" t="str">
        <f>IF(ISERROR(Z18/Z19),"",IF(Z18/Z19=0,"-",IF(Z18/Z19&gt;2,"+++",Z18/Z19-1)))</f>
        <v/>
      </c>
      <c r="AB18" s="417">
        <v>0</v>
      </c>
      <c r="AC18" s="382" t="str">
        <f>IF(ISERROR(AB18/AB19),"",IF(AB18/AB19=0,"-",IF(AB18/AB19&gt;2,"+++",AB18/AB19-1)))</f>
        <v/>
      </c>
      <c r="AD18" s="417"/>
      <c r="AE18" s="382"/>
      <c r="AF18" s="416">
        <f t="shared" si="27"/>
        <v>2192.3050000000003</v>
      </c>
      <c r="AG18" s="384">
        <f>IF(ISERROR(AF18/AF19),"",IF(AF18/AF19=0,"-",IF(AF18/AF19&gt;2,"+++",AF18/AF19-1)))</f>
        <v>-3.2606167954510101E-2</v>
      </c>
      <c r="AH18" s="416">
        <v>38896.174999999996</v>
      </c>
      <c r="AI18" s="384">
        <f>IF(ISERROR(AH18/AH19),"",IF(AH18/AH19=0,"-",IF(AH18/AH19&gt;2,"+++",AH18/AH19-1)))</f>
        <v>0.23421982829837917</v>
      </c>
      <c r="AJ18" s="416"/>
      <c r="AK18" s="384"/>
      <c r="AL18" s="386"/>
      <c r="AM18" s="411"/>
      <c r="AN18" s="412" t="s">
        <v>88</v>
      </c>
      <c r="AO18" s="413" t="s">
        <v>89</v>
      </c>
      <c r="AP18" s="414" t="s">
        <v>90</v>
      </c>
      <c r="AQ18" s="415">
        <f t="shared" si="18"/>
        <v>2023</v>
      </c>
      <c r="AR18" s="416">
        <v>15905.609</v>
      </c>
      <c r="AS18" s="387">
        <f>IF(ISERROR(AR18/AR19),"",IF(AR18/AR19=0,"-",IF(AR18/AR19&gt;2,"+++",AR18/AR19-1)))</f>
        <v>-0.22768566820597613</v>
      </c>
      <c r="AT18" s="417">
        <v>0</v>
      </c>
      <c r="AU18" s="382" t="str">
        <f>IF(ISERROR(AT18/AT19),"",IF(AT18/AT19=0,"-",IF(AT18/AT19&gt;2,"+++",AT18/AT19-1)))</f>
        <v/>
      </c>
      <c r="AV18" s="417">
        <v>0</v>
      </c>
      <c r="AW18" s="382" t="str">
        <f>IF(ISERROR(AV18/AV19),"",IF(AV18/AV19=0,"-",IF(AV18/AV19&gt;2,"+++",AV18/AV19-1)))</f>
        <v/>
      </c>
      <c r="AX18" s="417">
        <v>0</v>
      </c>
      <c r="AY18" s="382" t="str">
        <f>IF(ISERROR(AX18/AX19),"",IF(AX18/AX19=0,"-",IF(AX18/AX19&gt;2,"+++",AX18/AX19-1)))</f>
        <v/>
      </c>
      <c r="AZ18" s="417">
        <v>0</v>
      </c>
      <c r="BA18" s="382" t="str">
        <f>IF(ISERROR(AZ18/AZ19),"",IF(AZ18/AZ19=0,"-",IF(AZ18/AZ19&gt;2,"+++",AZ18/AZ19-1)))</f>
        <v/>
      </c>
      <c r="BB18" s="417">
        <v>0</v>
      </c>
      <c r="BC18" s="382" t="str">
        <f>IF(ISERROR(BB18/BB19),"",IF(BB18/BB19=0,"-",IF(BB18/BB19&gt;2,"+++",BB18/BB19-1)))</f>
        <v/>
      </c>
      <c r="BD18" s="417">
        <v>0</v>
      </c>
      <c r="BE18" s="382" t="str">
        <f>IF(ISERROR(BD18/BD19),"",IF(BD18/BD19=0,"-",IF(BD18/BD19&gt;2,"+++",BD18/BD19-1)))</f>
        <v/>
      </c>
      <c r="BF18" s="417">
        <v>0</v>
      </c>
      <c r="BG18" s="382" t="str">
        <f>IF(ISERROR(BF18/BF19),"",IF(BF18/BF19=0,"-",IF(BF18/BF19&gt;2,"+++",BF18/BF19-1)))</f>
        <v/>
      </c>
      <c r="BH18" s="417">
        <v>0</v>
      </c>
      <c r="BI18" s="382" t="str">
        <f>IF(ISERROR(BH18/BH19),"",IF(BH18/BH19=0,"-",IF(BH18/BH19&gt;2,"+++",BH18/BH19-1)))</f>
        <v/>
      </c>
      <c r="BJ18" s="417">
        <v>0.64300000000000002</v>
      </c>
      <c r="BK18" s="382" t="str">
        <f>IF(ISERROR(BJ18/BJ19),"",IF(BJ18/BJ19=0,"-",IF(BJ18/BJ19&gt;2,"+++",BJ18/BJ19-1)))</f>
        <v/>
      </c>
      <c r="BL18" s="417">
        <v>0</v>
      </c>
      <c r="BM18" s="382" t="str">
        <f t="shared" ref="BM18" si="28">IF(ISERROR(BL18/BL19),"",IF(BL18/BL19=0,"-",IF(BL18/BL19&gt;2,"+++",BL18/BL19-1)))</f>
        <v/>
      </c>
      <c r="BN18" s="416">
        <f t="shared" si="21"/>
        <v>2.6399999999994179</v>
      </c>
      <c r="BO18" s="384">
        <f>IF(ISERROR(BN18/BN19),"",IF(BN18/BN19=0,"-",IF(BN18/BN19&gt;2,"+++",BN18/BN19-1)))</f>
        <v>-0.89224929594711289</v>
      </c>
      <c r="BP18" s="416">
        <v>15908.892</v>
      </c>
      <c r="BQ18" s="384">
        <f>IF(ISERROR(BP18/BP19),"",IF(BP18/BP19=0,"-",IF(BP18/BP19&gt;2,"+++",BP18/BP19-1)))</f>
        <v>-0.22844415767878112</v>
      </c>
      <c r="BR18" s="418"/>
      <c r="BS18" s="419"/>
      <c r="BT18" s="390"/>
      <c r="CI18" s="391" t="s">
        <v>91</v>
      </c>
      <c r="CJ18" s="392">
        <v>1</v>
      </c>
      <c r="CL18" s="393">
        <v>7</v>
      </c>
      <c r="CM18" s="363">
        <f t="shared" si="22"/>
        <v>2016</v>
      </c>
      <c r="CN18" s="394" t="s">
        <v>92</v>
      </c>
    </row>
    <row r="19" spans="1:92" ht="17.100000000000001" hidden="1" customHeight="1" outlineLevel="1" thickBot="1">
      <c r="A19" s="411"/>
      <c r="B19" s="420"/>
      <c r="C19" s="421"/>
      <c r="D19" s="422" t="s">
        <v>90</v>
      </c>
      <c r="E19" s="423">
        <f>E18-1</f>
        <v>2022</v>
      </c>
      <c r="F19" s="424">
        <v>13690.716</v>
      </c>
      <c r="G19" s="425"/>
      <c r="H19" s="426">
        <v>0</v>
      </c>
      <c r="I19" s="425"/>
      <c r="J19" s="426">
        <v>4348.3329999999996</v>
      </c>
      <c r="K19" s="425"/>
      <c r="L19" s="426">
        <v>0</v>
      </c>
      <c r="M19" s="425"/>
      <c r="N19" s="426">
        <v>0</v>
      </c>
      <c r="O19" s="425"/>
      <c r="P19" s="426">
        <v>0.5</v>
      </c>
      <c r="Q19" s="425"/>
      <c r="R19" s="426">
        <v>0</v>
      </c>
      <c r="S19" s="425"/>
      <c r="T19" s="426">
        <v>11207.741</v>
      </c>
      <c r="U19" s="425"/>
      <c r="V19" s="426">
        <v>0</v>
      </c>
      <c r="W19" s="425"/>
      <c r="X19" s="426">
        <v>1.3</v>
      </c>
      <c r="Y19" s="425"/>
      <c r="Z19" s="426">
        <v>0</v>
      </c>
      <c r="AA19" s="425"/>
      <c r="AB19" s="426">
        <v>0</v>
      </c>
      <c r="AC19" s="425"/>
      <c r="AD19" s="426"/>
      <c r="AE19" s="425"/>
      <c r="AF19" s="424">
        <f t="shared" si="27"/>
        <v>2266.1970000000074</v>
      </c>
      <c r="AG19" s="427"/>
      <c r="AH19" s="424">
        <v>31514.787000000004</v>
      </c>
      <c r="AI19" s="427"/>
      <c r="AJ19" s="424"/>
      <c r="AK19" s="427"/>
      <c r="AL19" s="386"/>
      <c r="AM19" s="411"/>
      <c r="AN19" s="420"/>
      <c r="AO19" s="421"/>
      <c r="AP19" s="422" t="s">
        <v>90</v>
      </c>
      <c r="AQ19" s="423">
        <f t="shared" si="20"/>
        <v>2022</v>
      </c>
      <c r="AR19" s="424">
        <v>20594.735000000004</v>
      </c>
      <c r="AS19" s="428"/>
      <c r="AT19" s="426">
        <v>0</v>
      </c>
      <c r="AU19" s="425"/>
      <c r="AV19" s="426">
        <v>0</v>
      </c>
      <c r="AW19" s="425"/>
      <c r="AX19" s="426">
        <v>0</v>
      </c>
      <c r="AY19" s="425"/>
      <c r="AZ19" s="426">
        <v>0</v>
      </c>
      <c r="BA19" s="425"/>
      <c r="BB19" s="426">
        <v>0</v>
      </c>
      <c r="BC19" s="425"/>
      <c r="BD19" s="426">
        <v>0</v>
      </c>
      <c r="BE19" s="425"/>
      <c r="BF19" s="426">
        <v>0</v>
      </c>
      <c r="BG19" s="425"/>
      <c r="BH19" s="426">
        <v>0</v>
      </c>
      <c r="BI19" s="425"/>
      <c r="BJ19" s="426">
        <v>0</v>
      </c>
      <c r="BK19" s="425"/>
      <c r="BL19" s="426">
        <v>0</v>
      </c>
      <c r="BM19" s="425"/>
      <c r="BN19" s="424">
        <f t="shared" si="21"/>
        <v>24.500999999996566</v>
      </c>
      <c r="BO19" s="427"/>
      <c r="BP19" s="424">
        <v>20619.236000000001</v>
      </c>
      <c r="BQ19" s="427"/>
      <c r="BR19" s="429"/>
      <c r="BS19" s="430"/>
      <c r="BT19" s="390"/>
      <c r="CI19" s="391" t="s">
        <v>5</v>
      </c>
      <c r="CJ19" s="392">
        <v>2</v>
      </c>
      <c r="CL19" s="393">
        <v>8</v>
      </c>
      <c r="CM19" s="363">
        <f t="shared" si="22"/>
        <v>2017</v>
      </c>
      <c r="CN19" s="394" t="s">
        <v>93</v>
      </c>
    </row>
    <row r="20" spans="1:92" s="296" customFormat="1" ht="18" hidden="1" customHeight="1" outlineLevel="1" thickBot="1">
      <c r="A20" s="411"/>
      <c r="B20" s="412" t="s">
        <v>94</v>
      </c>
      <c r="C20" s="413" t="s">
        <v>95</v>
      </c>
      <c r="D20" s="414" t="s">
        <v>96</v>
      </c>
      <c r="E20" s="415">
        <f>$R$5</f>
        <v>2023</v>
      </c>
      <c r="F20" s="416">
        <v>1806.8230000000001</v>
      </c>
      <c r="G20" s="431">
        <f>IF(ISERROR(F20/F21),"",IF(F20/F21=0,"-",IF(F20/F21&gt;2,"+++",F20/F21-1)))</f>
        <v>-9.5437897004990391E-2</v>
      </c>
      <c r="H20" s="417">
        <v>32330.554000000007</v>
      </c>
      <c r="I20" s="431" t="str">
        <f>IF(ISERROR(H20/H21),"",IF(H20/H21=0,"-",IF(H20/H21&gt;2,"+++",H20/H21-1)))</f>
        <v/>
      </c>
      <c r="J20" s="417">
        <v>1350.645</v>
      </c>
      <c r="K20" s="431">
        <f>IF(ISERROR(J20/J21),"",IF(J20/J21=0,"-",IF(J20/J21&gt;2,"+++",J20/J21-1)))</f>
        <v>-0.1874015946998161</v>
      </c>
      <c r="L20" s="417">
        <v>0</v>
      </c>
      <c r="M20" s="431" t="str">
        <f>IF(ISERROR(L20/L21),"",IF(L20/L21=0,"-",IF(L20/L21&gt;2,"+++",L20/L21-1)))</f>
        <v/>
      </c>
      <c r="N20" s="417">
        <v>0</v>
      </c>
      <c r="O20" s="431" t="str">
        <f>IF(ISERROR(N20/N21),"",IF(N20/N21=0,"-",IF(N20/N21&gt;2,"+++",N20/N21-1)))</f>
        <v/>
      </c>
      <c r="P20" s="417">
        <v>0</v>
      </c>
      <c r="Q20" s="431" t="str">
        <f>IF(ISERROR(P20/P21),"",IF(P20/P21=0,"-",IF(P20/P21&gt;2,"+++",P20/P21-1)))</f>
        <v/>
      </c>
      <c r="R20" s="417">
        <v>0</v>
      </c>
      <c r="S20" s="431" t="str">
        <f>IF(ISERROR(R20/R21),"",IF(R20/R21=0,"-",IF(R20/R21&gt;2,"+++",R20/R21-1)))</f>
        <v/>
      </c>
      <c r="T20" s="417">
        <v>13.135</v>
      </c>
      <c r="U20" s="431">
        <f>IF(ISERROR(T20/T21),"",IF(T20/T21=0,"-",IF(T20/T21&gt;2,"+++",T20/T21-1)))</f>
        <v>-0.91028740813594511</v>
      </c>
      <c r="V20" s="417">
        <v>15.964999999999998</v>
      </c>
      <c r="W20" s="431" t="str">
        <f>IF(ISERROR(V20/V21),"",IF(V20/V21=0,"-",IF(V20/V21&gt;2,"+++",V20/V21-1)))</f>
        <v>+++</v>
      </c>
      <c r="X20" s="417">
        <v>3.4609999999999999</v>
      </c>
      <c r="Y20" s="431">
        <f>IF(ISERROR(X20/X21),"",IF(X20/X21=0,"-",IF(X20/X21&gt;2,"+++",X20/X21-1)))</f>
        <v>-0.34163971847061059</v>
      </c>
      <c r="Z20" s="417">
        <v>0</v>
      </c>
      <c r="AA20" s="431" t="str">
        <f>IF(ISERROR(Z20/Z21),"",IF(Z20/Z21=0,"-",IF(Z20/Z21&gt;2,"+++",Z20/Z21-1)))</f>
        <v/>
      </c>
      <c r="AB20" s="417">
        <v>0</v>
      </c>
      <c r="AC20" s="431" t="str">
        <f>IF(ISERROR(AB20/AB21),"",IF(AB20/AB21=0,"-",IF(AB20/AB21&gt;2,"+++",AB20/AB21-1)))</f>
        <v/>
      </c>
      <c r="AD20" s="417"/>
      <c r="AE20" s="431"/>
      <c r="AF20" s="416">
        <f t="shared" si="27"/>
        <v>920.11199999998666</v>
      </c>
      <c r="AG20" s="432">
        <f>IF(ISERROR(AF20/AF21),"",IF(AF20/AF21=0,"-",IF(AF20/AF21&gt;2,"+++",AF20/AF21-1)))</f>
        <v>-0.62907593906943782</v>
      </c>
      <c r="AH20" s="416">
        <v>36440.694999999992</v>
      </c>
      <c r="AI20" s="432" t="str">
        <f>IF(ISERROR(AH20/AH21),"",IF(AH20/AH21=0,"-",IF(AH20/AH21&gt;2,"+++",AH20/AH21-1)))</f>
        <v>+++</v>
      </c>
      <c r="AJ20" s="416"/>
      <c r="AK20" s="432"/>
      <c r="AL20" s="355"/>
      <c r="AM20" s="411"/>
      <c r="AN20" s="412" t="s">
        <v>94</v>
      </c>
      <c r="AO20" s="413" t="s">
        <v>95</v>
      </c>
      <c r="AP20" s="414" t="s">
        <v>96</v>
      </c>
      <c r="AQ20" s="415">
        <f t="shared" si="18"/>
        <v>2023</v>
      </c>
      <c r="AR20" s="416">
        <v>4654.7880000000005</v>
      </c>
      <c r="AS20" s="433">
        <f>IF(ISERROR(AR20/AR21),"",IF(AR20/AR21=0,"-",IF(AR20/AR21&gt;2,"+++",AR20/AR21-1)))</f>
        <v>-0.44654630353377545</v>
      </c>
      <c r="AT20" s="417">
        <v>0</v>
      </c>
      <c r="AU20" s="431" t="str">
        <f>IF(ISERROR(AT20/AT21),"",IF(AT20/AT21=0,"-",IF(AT20/AT21&gt;2,"+++",AT20/AT21-1)))</f>
        <v/>
      </c>
      <c r="AV20" s="417">
        <v>0.245</v>
      </c>
      <c r="AW20" s="431" t="str">
        <f>IF(ISERROR(AV20/AV21),"",IF(AV20/AV21=0,"-",IF(AV20/AV21&gt;2,"+++",AV20/AV21-1)))</f>
        <v/>
      </c>
      <c r="AX20" s="417">
        <v>0</v>
      </c>
      <c r="AY20" s="431" t="str">
        <f>IF(ISERROR(AX20/AX21),"",IF(AX20/AX21=0,"-",IF(AX20/AX21&gt;2,"+++",AX20/AX21-1)))</f>
        <v/>
      </c>
      <c r="AZ20" s="417">
        <v>0</v>
      </c>
      <c r="BA20" s="431" t="str">
        <f>IF(ISERROR(AZ20/AZ21),"",IF(AZ20/AZ21=0,"-",IF(AZ20/AZ21&gt;2,"+++",AZ20/AZ21-1)))</f>
        <v>-</v>
      </c>
      <c r="BB20" s="417">
        <v>0</v>
      </c>
      <c r="BC20" s="431" t="str">
        <f>IF(ISERROR(BB20/BB21),"",IF(BB20/BB21=0,"-",IF(BB20/BB21&gt;2,"+++",BB20/BB21-1)))</f>
        <v>-</v>
      </c>
      <c r="BD20" s="417">
        <v>0</v>
      </c>
      <c r="BE20" s="431" t="str">
        <f>IF(ISERROR(BD20/BD21),"",IF(BD20/BD21=0,"-",IF(BD20/BD21&gt;2,"+++",BD20/BD21-1)))</f>
        <v/>
      </c>
      <c r="BF20" s="417">
        <v>0</v>
      </c>
      <c r="BG20" s="431" t="str">
        <f>IF(ISERROR(BF20/BF21),"",IF(BF20/BF21=0,"-",IF(BF20/BF21&gt;2,"+++",BF20/BF21-1)))</f>
        <v/>
      </c>
      <c r="BH20" s="417">
        <v>0</v>
      </c>
      <c r="BI20" s="431" t="str">
        <f>IF(ISERROR(BH20/BH21),"",IF(BH20/BH21=0,"-",IF(BH20/BH21&gt;2,"+++",BH20/BH21-1)))</f>
        <v/>
      </c>
      <c r="BJ20" s="417">
        <v>0</v>
      </c>
      <c r="BK20" s="431" t="str">
        <f>IF(ISERROR(BJ20/BJ21),"",IF(BJ20/BJ21=0,"-",IF(BJ20/BJ21&gt;2,"+++",BJ20/BJ21-1)))</f>
        <v/>
      </c>
      <c r="BL20" s="417">
        <v>0</v>
      </c>
      <c r="BM20" s="431" t="str">
        <f t="shared" ref="BM20" si="29">IF(ISERROR(BL20/BL21),"",IF(BL20/BL21=0,"-",IF(BL20/BL21&gt;2,"+++",BL20/BL21-1)))</f>
        <v/>
      </c>
      <c r="BN20" s="416">
        <f t="shared" si="21"/>
        <v>0.12799999999970169</v>
      </c>
      <c r="BO20" s="432">
        <f>IF(ISERROR(BN20/BN21),"",IF(BN20/BN21=0,"-",IF(BN20/BN21&gt;2,"+++",BN20/BN21-1)))</f>
        <v>-0.99005207118988747</v>
      </c>
      <c r="BP20" s="416">
        <v>4655.1610000000001</v>
      </c>
      <c r="BQ20" s="432">
        <f>IF(ISERROR(BP20/BP21),"",IF(BP20/BP21=0,"-",IF(BP20/BP21&gt;2,"+++",BP20/BP21-1)))</f>
        <v>-0.44844625990777809</v>
      </c>
      <c r="BR20" s="418"/>
      <c r="BS20" s="434"/>
      <c r="BT20" s="359"/>
      <c r="CI20" s="360" t="s">
        <v>97</v>
      </c>
      <c r="CJ20" s="361">
        <f>VLOOKUP($K$5,$CI$21:$CJ$22,2,0)</f>
        <v>9</v>
      </c>
      <c r="CL20" s="362">
        <v>9</v>
      </c>
      <c r="CM20" s="363">
        <v>2018</v>
      </c>
      <c r="CN20" s="364" t="s">
        <v>98</v>
      </c>
    </row>
    <row r="21" spans="1:92" s="296" customFormat="1" ht="18" hidden="1" customHeight="1" outlineLevel="1">
      <c r="A21" s="411"/>
      <c r="B21" s="420"/>
      <c r="C21" s="421"/>
      <c r="D21" s="422" t="s">
        <v>96</v>
      </c>
      <c r="E21" s="423">
        <f>E20-1</f>
        <v>2022</v>
      </c>
      <c r="F21" s="424">
        <v>1997.4560000000001</v>
      </c>
      <c r="G21" s="435"/>
      <c r="H21" s="426">
        <v>0</v>
      </c>
      <c r="I21" s="435"/>
      <c r="J21" s="426">
        <v>1662.1310000000001</v>
      </c>
      <c r="K21" s="435"/>
      <c r="L21" s="426">
        <v>0</v>
      </c>
      <c r="M21" s="435"/>
      <c r="N21" s="426">
        <v>0</v>
      </c>
      <c r="O21" s="435"/>
      <c r="P21" s="426">
        <v>0</v>
      </c>
      <c r="Q21" s="435"/>
      <c r="R21" s="426">
        <v>0</v>
      </c>
      <c r="S21" s="435"/>
      <c r="T21" s="426">
        <v>146.41200000000001</v>
      </c>
      <c r="U21" s="435"/>
      <c r="V21" s="426">
        <v>1.653</v>
      </c>
      <c r="W21" s="435"/>
      <c r="X21" s="426">
        <v>5.2569999999999997</v>
      </c>
      <c r="Y21" s="435"/>
      <c r="Z21" s="426">
        <v>0</v>
      </c>
      <c r="AA21" s="435"/>
      <c r="AB21" s="426">
        <v>0</v>
      </c>
      <c r="AC21" s="435"/>
      <c r="AD21" s="426"/>
      <c r="AE21" s="435"/>
      <c r="AF21" s="424">
        <f t="shared" si="27"/>
        <v>2480.5939999999991</v>
      </c>
      <c r="AG21" s="436"/>
      <c r="AH21" s="424">
        <v>6293.5029999999997</v>
      </c>
      <c r="AI21" s="436"/>
      <c r="AJ21" s="424"/>
      <c r="AK21" s="436"/>
      <c r="AL21" s="355"/>
      <c r="AM21" s="411"/>
      <c r="AN21" s="420"/>
      <c r="AO21" s="421"/>
      <c r="AP21" s="422" t="s">
        <v>96</v>
      </c>
      <c r="AQ21" s="423">
        <f t="shared" si="20"/>
        <v>2022</v>
      </c>
      <c r="AR21" s="424">
        <v>8410.4380000000001</v>
      </c>
      <c r="AS21" s="437"/>
      <c r="AT21" s="426">
        <v>0</v>
      </c>
      <c r="AU21" s="435"/>
      <c r="AV21" s="426">
        <v>0</v>
      </c>
      <c r="AW21" s="435"/>
      <c r="AX21" s="426">
        <v>0</v>
      </c>
      <c r="AY21" s="435"/>
      <c r="AZ21" s="426">
        <v>0.80600000000000005</v>
      </c>
      <c r="BA21" s="435"/>
      <c r="BB21" s="426">
        <v>15.975</v>
      </c>
      <c r="BC21" s="435"/>
      <c r="BD21" s="426">
        <v>0</v>
      </c>
      <c r="BE21" s="435"/>
      <c r="BF21" s="426">
        <v>0</v>
      </c>
      <c r="BG21" s="435"/>
      <c r="BH21" s="426">
        <v>0</v>
      </c>
      <c r="BI21" s="435"/>
      <c r="BJ21" s="426">
        <v>0</v>
      </c>
      <c r="BK21" s="435"/>
      <c r="BL21" s="426">
        <v>0</v>
      </c>
      <c r="BM21" s="435"/>
      <c r="BN21" s="424">
        <f t="shared" si="21"/>
        <v>12.86699999999837</v>
      </c>
      <c r="BO21" s="436"/>
      <c r="BP21" s="424">
        <v>8440.0859999999993</v>
      </c>
      <c r="BQ21" s="436"/>
      <c r="BR21" s="429"/>
      <c r="BS21" s="438"/>
      <c r="BT21" s="359"/>
      <c r="CI21" s="376" t="s">
        <v>99</v>
      </c>
      <c r="CJ21" s="377">
        <v>8</v>
      </c>
      <c r="CL21" s="362">
        <v>10</v>
      </c>
      <c r="CM21" s="363">
        <v>2019</v>
      </c>
      <c r="CN21" s="364" t="s">
        <v>100</v>
      </c>
    </row>
    <row r="22" spans="1:92" ht="17.100000000000001" hidden="1" customHeight="1" outlineLevel="1">
      <c r="A22" s="411"/>
      <c r="B22" s="412" t="s">
        <v>101</v>
      </c>
      <c r="C22" s="413" t="s">
        <v>102</v>
      </c>
      <c r="D22" s="414" t="s">
        <v>103</v>
      </c>
      <c r="E22" s="415">
        <f>$R$5</f>
        <v>2023</v>
      </c>
      <c r="F22" s="416">
        <v>284.80600000000004</v>
      </c>
      <c r="G22" s="382" t="str">
        <f>IF(ISERROR(F22/F23),"",IF(F22/F23=0,"-",IF(F22/F23&gt;2,"+++",F22/F23-1)))</f>
        <v>+++</v>
      </c>
      <c r="H22" s="417">
        <v>256.37200000000001</v>
      </c>
      <c r="I22" s="382" t="str">
        <f>IF(ISERROR(H22/H23),"",IF(H22/H23=0,"-",IF(H22/H23&gt;2,"+++",H22/H23-1)))</f>
        <v/>
      </c>
      <c r="J22" s="417">
        <v>24697.171999999995</v>
      </c>
      <c r="K22" s="382">
        <f>IF(ISERROR(J22/J23),"",IF(J22/J23=0,"-",IF(J22/J23&gt;2,"+++",J22/J23-1)))</f>
        <v>0.18018973316151854</v>
      </c>
      <c r="L22" s="417">
        <v>0</v>
      </c>
      <c r="M22" s="382" t="str">
        <f>IF(ISERROR(L22/L23),"",IF(L22/L23=0,"-",IF(L22/L23&gt;2,"+++",L22/L23-1)))</f>
        <v/>
      </c>
      <c r="N22" s="417">
        <v>25.007999999999999</v>
      </c>
      <c r="O22" s="382" t="str">
        <f>IF(ISERROR(N22/N23),"",IF(N22/N23=0,"-",IF(N22/N23&gt;2,"+++",N22/N23-1)))</f>
        <v/>
      </c>
      <c r="P22" s="417">
        <v>0</v>
      </c>
      <c r="Q22" s="382" t="str">
        <f>IF(ISERROR(P22/P23),"",IF(P22/P23=0,"-",IF(P22/P23&gt;2,"+++",P22/P23-1)))</f>
        <v/>
      </c>
      <c r="R22" s="417">
        <v>0</v>
      </c>
      <c r="S22" s="382" t="str">
        <f>IF(ISERROR(R22/R23),"",IF(R22/R23=0,"-",IF(R22/R23&gt;2,"+++",R22/R23-1)))</f>
        <v/>
      </c>
      <c r="T22" s="417">
        <v>73.392999999999986</v>
      </c>
      <c r="U22" s="382">
        <f>IF(ISERROR(T22/T23),"",IF(T22/T23=0,"-",IF(T22/T23&gt;2,"+++",T22/T23-1)))</f>
        <v>-0.30900172295293415</v>
      </c>
      <c r="V22" s="417">
        <v>143.786</v>
      </c>
      <c r="W22" s="382">
        <f>IF(ISERROR(V22/V23),"",IF(V22/V23=0,"-",IF(V22/V23&gt;2,"+++",V22/V23-1)))</f>
        <v>-0.15919536869188944</v>
      </c>
      <c r="X22" s="417">
        <v>5.8680000000000012</v>
      </c>
      <c r="Y22" s="382">
        <f>IF(ISERROR(X22/X23),"",IF(X22/X23=0,"-",IF(X22/X23&gt;2,"+++",X22/X23-1)))</f>
        <v>0.15922560252864493</v>
      </c>
      <c r="Z22" s="417">
        <v>0</v>
      </c>
      <c r="AA22" s="382" t="str">
        <f>IF(ISERROR(Z22/Z23),"",IF(Z22/Z23=0,"-",IF(Z22/Z23&gt;2,"+++",Z22/Z23-1)))</f>
        <v/>
      </c>
      <c r="AB22" s="417">
        <v>0</v>
      </c>
      <c r="AC22" s="382" t="str">
        <f>IF(ISERROR(AB22/AB23),"",IF(AB22/AB23=0,"-",IF(AB22/AB23&gt;2,"+++",AB22/AB23-1)))</f>
        <v/>
      </c>
      <c r="AD22" s="417"/>
      <c r="AE22" s="382"/>
      <c r="AF22" s="416">
        <f t="shared" si="27"/>
        <v>8882.9030000000093</v>
      </c>
      <c r="AG22" s="384">
        <f>IF(ISERROR(AF22/AF23),"",IF(AF22/AF23=0,"-",IF(AF22/AF23&gt;2,"+++",AF22/AF23-1)))</f>
        <v>-0.2008686993053691</v>
      </c>
      <c r="AH22" s="416">
        <v>34369.308000000005</v>
      </c>
      <c r="AI22" s="384">
        <f>IF(ISERROR(AH22/AH23),"",IF(AH22/AH23=0,"-",IF(AH22/AH23&gt;2,"+++",AH22/AH23-1)))</f>
        <v>6.0208336829387088E-2</v>
      </c>
      <c r="AJ22" s="416"/>
      <c r="AK22" s="384"/>
      <c r="AL22" s="386"/>
      <c r="AM22" s="411"/>
      <c r="AN22" s="412" t="s">
        <v>101</v>
      </c>
      <c r="AO22" s="413" t="s">
        <v>102</v>
      </c>
      <c r="AP22" s="414" t="s">
        <v>103</v>
      </c>
      <c r="AQ22" s="415">
        <f t="shared" si="18"/>
        <v>2023</v>
      </c>
      <c r="AR22" s="416">
        <v>314.97699999999998</v>
      </c>
      <c r="AS22" s="387">
        <f>IF(ISERROR(AR22/AR23),"",IF(AR22/AR23=0,"-",IF(AR22/AR23&gt;2,"+++",AR22/AR23-1)))</f>
        <v>-0.46283666825269321</v>
      </c>
      <c r="AT22" s="417">
        <v>0</v>
      </c>
      <c r="AU22" s="382" t="str">
        <f>IF(ISERROR(AT22/AT23),"",IF(AT22/AT23=0,"-",IF(AT22/AT23&gt;2,"+++",AT22/AT23-1)))</f>
        <v/>
      </c>
      <c r="AV22" s="417">
        <v>0</v>
      </c>
      <c r="AW22" s="382" t="str">
        <f>IF(ISERROR(AV22/AV23),"",IF(AV22/AV23=0,"-",IF(AV22/AV23&gt;2,"+++",AV22/AV23-1)))</f>
        <v/>
      </c>
      <c r="AX22" s="417">
        <v>0</v>
      </c>
      <c r="AY22" s="382" t="str">
        <f>IF(ISERROR(AX22/AX23),"",IF(AX22/AX23=0,"-",IF(AX22/AX23&gt;2,"+++",AX22/AX23-1)))</f>
        <v/>
      </c>
      <c r="AZ22" s="417">
        <v>0</v>
      </c>
      <c r="BA22" s="382" t="str">
        <f>IF(ISERROR(AZ22/AZ23),"",IF(AZ22/AZ23=0,"-",IF(AZ22/AZ23&gt;2,"+++",AZ22/AZ23-1)))</f>
        <v/>
      </c>
      <c r="BB22" s="417">
        <v>0</v>
      </c>
      <c r="BC22" s="382" t="str">
        <f>IF(ISERROR(BB22/BB23),"",IF(BB22/BB23=0,"-",IF(BB22/BB23&gt;2,"+++",BB22/BB23-1)))</f>
        <v/>
      </c>
      <c r="BD22" s="417">
        <v>0</v>
      </c>
      <c r="BE22" s="382" t="str">
        <f>IF(ISERROR(BD22/BD23),"",IF(BD22/BD23=0,"-",IF(BD22/BD23&gt;2,"+++",BD22/BD23-1)))</f>
        <v/>
      </c>
      <c r="BF22" s="417">
        <v>0</v>
      </c>
      <c r="BG22" s="382" t="str">
        <f>IF(ISERROR(BF22/BF23),"",IF(BF22/BF23=0,"-",IF(BF22/BF23&gt;2,"+++",BF22/BF23-1)))</f>
        <v/>
      </c>
      <c r="BH22" s="417">
        <v>0</v>
      </c>
      <c r="BI22" s="382" t="str">
        <f>IF(ISERROR(BH22/BH23),"",IF(BH22/BH23=0,"-",IF(BH22/BH23&gt;2,"+++",BH22/BH23-1)))</f>
        <v/>
      </c>
      <c r="BJ22" s="417">
        <v>0</v>
      </c>
      <c r="BK22" s="382" t="str">
        <f>IF(ISERROR(BJ22/BJ23),"",IF(BJ22/BJ23=0,"-",IF(BJ22/BJ23&gt;2,"+++",BJ22/BJ23-1)))</f>
        <v/>
      </c>
      <c r="BL22" s="417">
        <v>0</v>
      </c>
      <c r="BM22" s="382" t="str">
        <f t="shared" ref="BM22" si="30">IF(ISERROR(BL22/BL23),"",IF(BL22/BL23=0,"-",IF(BL22/BL23&gt;2,"+++",BL22/BL23-1)))</f>
        <v/>
      </c>
      <c r="BN22" s="416">
        <f t="shared" si="21"/>
        <v>2.4000000000000909E-2</v>
      </c>
      <c r="BO22" s="384" t="str">
        <f>IF(ISERROR(BN22/BN23),"",IF(BN22/BN23=0,"-",IF(BN22/BN23&gt;2,"+++",BN22/BN23-1)))</f>
        <v/>
      </c>
      <c r="BP22" s="416">
        <v>315.00099999999998</v>
      </c>
      <c r="BQ22" s="384">
        <f>IF(ISERROR(BP22/BP23),"",IF(BP22/BP23=0,"-",IF(BP22/BP23&gt;2,"+++",BP22/BP23-1)))</f>
        <v>-0.46279573853413614</v>
      </c>
      <c r="BR22" s="418"/>
      <c r="BS22" s="419"/>
      <c r="BT22" s="390"/>
      <c r="CI22" s="391" t="s">
        <v>8</v>
      </c>
      <c r="CJ22" s="392">
        <v>9</v>
      </c>
      <c r="CL22" s="393">
        <v>11</v>
      </c>
      <c r="CM22" s="363">
        <v>2020</v>
      </c>
      <c r="CN22" s="394" t="s">
        <v>104</v>
      </c>
    </row>
    <row r="23" spans="1:92" ht="17.100000000000001" hidden="1" customHeight="1" outlineLevel="1">
      <c r="A23" s="411"/>
      <c r="B23" s="420"/>
      <c r="C23" s="421"/>
      <c r="D23" s="422" t="s">
        <v>103</v>
      </c>
      <c r="E23" s="423">
        <f>E22-1</f>
        <v>2022</v>
      </c>
      <c r="F23" s="424">
        <v>93.078000000000017</v>
      </c>
      <c r="G23" s="439"/>
      <c r="H23" s="426">
        <v>0</v>
      </c>
      <c r="I23" s="439"/>
      <c r="J23" s="426">
        <v>20926.441999999999</v>
      </c>
      <c r="K23" s="439"/>
      <c r="L23" s="426">
        <v>0</v>
      </c>
      <c r="M23" s="439"/>
      <c r="N23" s="426">
        <v>0</v>
      </c>
      <c r="O23" s="439"/>
      <c r="P23" s="426">
        <v>0</v>
      </c>
      <c r="Q23" s="439"/>
      <c r="R23" s="426">
        <v>0</v>
      </c>
      <c r="S23" s="439"/>
      <c r="T23" s="426">
        <v>106.21299999999998</v>
      </c>
      <c r="U23" s="439"/>
      <c r="V23" s="426">
        <v>171.01000000000002</v>
      </c>
      <c r="W23" s="439"/>
      <c r="X23" s="426">
        <v>5.0620000000000003</v>
      </c>
      <c r="Y23" s="439"/>
      <c r="Z23" s="426">
        <v>0</v>
      </c>
      <c r="AA23" s="439"/>
      <c r="AB23" s="426">
        <v>0</v>
      </c>
      <c r="AC23" s="439"/>
      <c r="AD23" s="426"/>
      <c r="AE23" s="439"/>
      <c r="AF23" s="424">
        <f t="shared" si="27"/>
        <v>11115.699000000002</v>
      </c>
      <c r="AG23" s="440"/>
      <c r="AH23" s="424">
        <v>32417.504000000001</v>
      </c>
      <c r="AI23" s="440"/>
      <c r="AJ23" s="424"/>
      <c r="AK23" s="440"/>
      <c r="AL23" s="386"/>
      <c r="AM23" s="411"/>
      <c r="AN23" s="420"/>
      <c r="AO23" s="421"/>
      <c r="AP23" s="422" t="s">
        <v>103</v>
      </c>
      <c r="AQ23" s="423">
        <f t="shared" si="20"/>
        <v>2022</v>
      </c>
      <c r="AR23" s="424">
        <v>586.37099999999987</v>
      </c>
      <c r="AS23" s="441"/>
      <c r="AT23" s="426">
        <v>0</v>
      </c>
      <c r="AU23" s="439"/>
      <c r="AV23" s="426">
        <v>0</v>
      </c>
      <c r="AW23" s="439"/>
      <c r="AX23" s="426">
        <v>0</v>
      </c>
      <c r="AY23" s="439"/>
      <c r="AZ23" s="426">
        <v>0</v>
      </c>
      <c r="BA23" s="439"/>
      <c r="BB23" s="426">
        <v>0</v>
      </c>
      <c r="BC23" s="439"/>
      <c r="BD23" s="426">
        <v>0</v>
      </c>
      <c r="BE23" s="439"/>
      <c r="BF23" s="426">
        <v>0</v>
      </c>
      <c r="BG23" s="439"/>
      <c r="BH23" s="426">
        <v>0</v>
      </c>
      <c r="BI23" s="439"/>
      <c r="BJ23" s="426">
        <v>0</v>
      </c>
      <c r="BK23" s="439"/>
      <c r="BL23" s="426">
        <v>0</v>
      </c>
      <c r="BM23" s="439"/>
      <c r="BN23" s="424">
        <f t="shared" si="21"/>
        <v>0</v>
      </c>
      <c r="BO23" s="440"/>
      <c r="BP23" s="424">
        <v>586.37099999999987</v>
      </c>
      <c r="BQ23" s="440"/>
      <c r="BR23" s="429"/>
      <c r="BS23" s="442"/>
      <c r="BT23" s="390"/>
      <c r="CI23" s="394"/>
      <c r="CJ23" s="394"/>
      <c r="CL23" s="393">
        <v>12</v>
      </c>
      <c r="CN23" s="394" t="s">
        <v>105</v>
      </c>
    </row>
    <row r="24" spans="1:92" ht="17.100000000000001" hidden="1" customHeight="1" outlineLevel="1">
      <c r="A24" s="411"/>
      <c r="B24" s="412" t="s">
        <v>106</v>
      </c>
      <c r="C24" s="413" t="s">
        <v>107</v>
      </c>
      <c r="D24" s="414" t="s">
        <v>108</v>
      </c>
      <c r="E24" s="415">
        <f>$R$5</f>
        <v>2023</v>
      </c>
      <c r="F24" s="416">
        <v>2003.0650000000001</v>
      </c>
      <c r="G24" s="382">
        <f>IF(ISERROR(F24/F25),"",IF(F24/F25=0,"-",IF(F24/F25&gt;2,"+++",F24/F25-1)))</f>
        <v>6.0970170915000121E-2</v>
      </c>
      <c r="H24" s="417">
        <v>0</v>
      </c>
      <c r="I24" s="382" t="str">
        <f>IF(ISERROR(H24/H25),"",IF(H24/H25=0,"-",IF(H24/H25&gt;2,"+++",H24/H25-1)))</f>
        <v/>
      </c>
      <c r="J24" s="417">
        <v>393.55199999999991</v>
      </c>
      <c r="K24" s="382" t="str">
        <f>IF(ISERROR(J24/J25),"",IF(J24/J25=0,"-",IF(J24/J25&gt;2,"+++",J24/J25-1)))</f>
        <v>+++</v>
      </c>
      <c r="L24" s="417">
        <v>0</v>
      </c>
      <c r="M24" s="382" t="str">
        <f>IF(ISERROR(L24/L25),"",IF(L24/L25=0,"-",IF(L24/L25&gt;2,"+++",L24/L25-1)))</f>
        <v/>
      </c>
      <c r="N24" s="417">
        <v>0</v>
      </c>
      <c r="O24" s="382" t="str">
        <f>IF(ISERROR(N24/N25),"",IF(N24/N25=0,"-",IF(N24/N25&gt;2,"+++",N24/N25-1)))</f>
        <v/>
      </c>
      <c r="P24" s="417">
        <v>0</v>
      </c>
      <c r="Q24" s="382" t="str">
        <f>IF(ISERROR(P24/P25),"",IF(P24/P25=0,"-",IF(P24/P25&gt;2,"+++",P24/P25-1)))</f>
        <v>-</v>
      </c>
      <c r="R24" s="417">
        <v>0.504</v>
      </c>
      <c r="S24" s="382" t="str">
        <f>IF(ISERROR(R24/R25),"",IF(R24/R25=0,"-",IF(R24/R25&gt;2,"+++",R24/R25-1)))</f>
        <v/>
      </c>
      <c r="T24" s="417">
        <v>839.38099999999986</v>
      </c>
      <c r="U24" s="382">
        <f>IF(ISERROR(T24/T25),"",IF(T24/T25=0,"-",IF(T24/T25&gt;2,"+++",T24/T25-1)))</f>
        <v>-0.2275672880133105</v>
      </c>
      <c r="V24" s="417">
        <v>0</v>
      </c>
      <c r="W24" s="382" t="str">
        <f>IF(ISERROR(V24/V25),"",IF(V24/V25=0,"-",IF(V24/V25&gt;2,"+++",V24/V25-1)))</f>
        <v/>
      </c>
      <c r="X24" s="417">
        <v>2.9119999999999999</v>
      </c>
      <c r="Y24" s="382">
        <f>IF(ISERROR(X24/X25),"",IF(X24/X25=0,"-",IF(X24/X25&gt;2,"+++",X24/X25-1)))</f>
        <v>-0.3961012028204064</v>
      </c>
      <c r="Z24" s="417">
        <v>0</v>
      </c>
      <c r="AA24" s="382" t="str">
        <f>IF(ISERROR(Z24/Z25),"",IF(Z24/Z25=0,"-",IF(Z24/Z25&gt;2,"+++",Z24/Z25-1)))</f>
        <v/>
      </c>
      <c r="AB24" s="417">
        <v>0</v>
      </c>
      <c r="AC24" s="382" t="str">
        <f>IF(ISERROR(AB24/AB25),"",IF(AB24/AB25=0,"-",IF(AB24/AB25&gt;2,"+++",AB24/AB25-1)))</f>
        <v/>
      </c>
      <c r="AD24" s="417"/>
      <c r="AE24" s="382"/>
      <c r="AF24" s="416">
        <f t="shared" si="27"/>
        <v>1697.2030000000009</v>
      </c>
      <c r="AG24" s="384">
        <f>IF(ISERROR(AF24/AF25),"",IF(AF24/AF25=0,"-",IF(AF24/AF25&gt;2,"+++",AF24/AF25-1)))</f>
        <v>-0.52846041430508328</v>
      </c>
      <c r="AH24" s="416">
        <v>4936.6170000000011</v>
      </c>
      <c r="AI24" s="384">
        <f>IF(ISERROR(AH24/AH25),"",IF(AH24/AH25=0,"-",IF(AH24/AH25&gt;2,"+++",AH24/AH25-1)))</f>
        <v>-0.26163475410993375</v>
      </c>
      <c r="AJ24" s="416"/>
      <c r="AK24" s="384"/>
      <c r="AL24" s="386"/>
      <c r="AM24" s="411"/>
      <c r="AN24" s="412" t="s">
        <v>106</v>
      </c>
      <c r="AO24" s="413" t="s">
        <v>107</v>
      </c>
      <c r="AP24" s="414" t="s">
        <v>108</v>
      </c>
      <c r="AQ24" s="415">
        <f t="shared" si="18"/>
        <v>2023</v>
      </c>
      <c r="AR24" s="416">
        <v>1322.2929999999999</v>
      </c>
      <c r="AS24" s="387">
        <f>IF(ISERROR(AR24/AR25),"",IF(AR24/AR25=0,"-",IF(AR24/AR25&gt;2,"+++",AR24/AR25-1)))</f>
        <v>-0.2830255689520178</v>
      </c>
      <c r="AT24" s="417">
        <v>0</v>
      </c>
      <c r="AU24" s="382" t="str">
        <f>IF(ISERROR(AT24/AT25),"",IF(AT24/AT25=0,"-",IF(AT24/AT25&gt;2,"+++",AT24/AT25-1)))</f>
        <v/>
      </c>
      <c r="AV24" s="417">
        <v>0</v>
      </c>
      <c r="AW24" s="382" t="str">
        <f>IF(ISERROR(AV24/AV25),"",IF(AV24/AV25=0,"-",IF(AV24/AV25&gt;2,"+++",AV24/AV25-1)))</f>
        <v>-</v>
      </c>
      <c r="AX24" s="417">
        <v>0</v>
      </c>
      <c r="AY24" s="382" t="str">
        <f>IF(ISERROR(AX24/AX25),"",IF(AX24/AX25=0,"-",IF(AX24/AX25&gt;2,"+++",AX24/AX25-1)))</f>
        <v/>
      </c>
      <c r="AZ24" s="417">
        <v>0</v>
      </c>
      <c r="BA24" s="382" t="str">
        <f>IF(ISERROR(AZ24/AZ25),"",IF(AZ24/AZ25=0,"-",IF(AZ24/AZ25&gt;2,"+++",AZ24/AZ25-1)))</f>
        <v/>
      </c>
      <c r="BB24" s="417">
        <v>0</v>
      </c>
      <c r="BC24" s="382" t="str">
        <f>IF(ISERROR(BB24/BB25),"",IF(BB24/BB25=0,"-",IF(BB24/BB25&gt;2,"+++",BB24/BB25-1)))</f>
        <v/>
      </c>
      <c r="BD24" s="417">
        <v>0</v>
      </c>
      <c r="BE24" s="382" t="str">
        <f>IF(ISERROR(BD24/BD25),"",IF(BD24/BD25=0,"-",IF(BD24/BD25&gt;2,"+++",BD24/BD25-1)))</f>
        <v/>
      </c>
      <c r="BF24" s="417">
        <v>0</v>
      </c>
      <c r="BG24" s="382" t="str">
        <f>IF(ISERROR(BF24/BF25),"",IF(BF24/BF25=0,"-",IF(BF24/BF25&gt;2,"+++",BF24/BF25-1)))</f>
        <v/>
      </c>
      <c r="BH24" s="417">
        <v>0</v>
      </c>
      <c r="BI24" s="382" t="str">
        <f>IF(ISERROR(BH24/BH25),"",IF(BH24/BH25=0,"-",IF(BH24/BH25&gt;2,"+++",BH24/BH25-1)))</f>
        <v/>
      </c>
      <c r="BJ24" s="417">
        <v>6.5000000000000002E-2</v>
      </c>
      <c r="BK24" s="382">
        <f>IF(ISERROR(BJ24/BJ25),"",IF(BJ24/BJ25=0,"-",IF(BJ24/BJ25&gt;2,"+++",BJ24/BJ25-1)))</f>
        <v>-0.45378151260504196</v>
      </c>
      <c r="BL24" s="417">
        <v>0</v>
      </c>
      <c r="BM24" s="382" t="str">
        <f t="shared" ref="BM24" si="31">IF(ISERROR(BL24/BL25),"",IF(BL24/BL25=0,"-",IF(BL24/BL25&gt;2,"+++",BL24/BL25-1)))</f>
        <v/>
      </c>
      <c r="BN24" s="416">
        <f t="shared" si="21"/>
        <v>312.8149999999996</v>
      </c>
      <c r="BO24" s="384">
        <f>IF(ISERROR(BN24/BN25),"",IF(BN24/BN25=0,"-",IF(BN24/BN25&gt;2,"+++",BN24/BN25-1)))</f>
        <v>7.4098236819061025E-2</v>
      </c>
      <c r="BP24" s="416">
        <v>1635.1729999999995</v>
      </c>
      <c r="BQ24" s="384">
        <f>IF(ISERROR(BP24/BP25),"",IF(BP24/BP25=0,"-",IF(BP24/BP25&gt;2,"+++",BP24/BP25-1)))</f>
        <v>-0.23488078504623944</v>
      </c>
      <c r="BR24" s="418"/>
      <c r="BS24" s="419"/>
      <c r="BT24" s="390"/>
      <c r="CI24" s="394"/>
      <c r="CJ24" s="394"/>
    </row>
    <row r="25" spans="1:92" ht="17.100000000000001" hidden="1" customHeight="1" outlineLevel="1">
      <c r="A25" s="411"/>
      <c r="B25" s="420"/>
      <c r="C25" s="421"/>
      <c r="D25" s="422" t="s">
        <v>108</v>
      </c>
      <c r="E25" s="423">
        <f>E24-1</f>
        <v>2022</v>
      </c>
      <c r="F25" s="424">
        <v>1887.9559999999999</v>
      </c>
      <c r="G25" s="439"/>
      <c r="H25" s="426">
        <v>0</v>
      </c>
      <c r="I25" s="439"/>
      <c r="J25" s="426">
        <v>106.976</v>
      </c>
      <c r="K25" s="439"/>
      <c r="L25" s="426">
        <v>0</v>
      </c>
      <c r="M25" s="439"/>
      <c r="N25" s="426">
        <v>0</v>
      </c>
      <c r="O25" s="439"/>
      <c r="P25" s="426">
        <v>0.16799999999999998</v>
      </c>
      <c r="Q25" s="439"/>
      <c r="R25" s="426">
        <v>0</v>
      </c>
      <c r="S25" s="439"/>
      <c r="T25" s="426">
        <v>1086.672</v>
      </c>
      <c r="U25" s="439"/>
      <c r="V25" s="426">
        <v>0</v>
      </c>
      <c r="W25" s="439"/>
      <c r="X25" s="426">
        <v>4.8219999999999992</v>
      </c>
      <c r="Y25" s="439"/>
      <c r="Z25" s="426">
        <v>0</v>
      </c>
      <c r="AA25" s="439"/>
      <c r="AB25" s="426">
        <v>0</v>
      </c>
      <c r="AC25" s="439"/>
      <c r="AD25" s="426"/>
      <c r="AE25" s="439"/>
      <c r="AF25" s="424">
        <f t="shared" si="27"/>
        <v>3599.2800000000016</v>
      </c>
      <c r="AG25" s="440"/>
      <c r="AH25" s="424">
        <v>6685.8740000000007</v>
      </c>
      <c r="AI25" s="440"/>
      <c r="AJ25" s="424"/>
      <c r="AK25" s="440"/>
      <c r="AL25" s="386"/>
      <c r="AM25" s="411"/>
      <c r="AN25" s="420"/>
      <c r="AO25" s="421"/>
      <c r="AP25" s="422" t="s">
        <v>108</v>
      </c>
      <c r="AQ25" s="423">
        <f t="shared" si="20"/>
        <v>2022</v>
      </c>
      <c r="AR25" s="424">
        <v>1844.2679999999998</v>
      </c>
      <c r="AS25" s="441"/>
      <c r="AT25" s="426">
        <v>0</v>
      </c>
      <c r="AU25" s="439"/>
      <c r="AV25" s="426">
        <v>1.526</v>
      </c>
      <c r="AW25" s="439"/>
      <c r="AX25" s="426">
        <v>0</v>
      </c>
      <c r="AY25" s="439"/>
      <c r="AZ25" s="426">
        <v>0</v>
      </c>
      <c r="BA25" s="439"/>
      <c r="BB25" s="426">
        <v>0</v>
      </c>
      <c r="BC25" s="439"/>
      <c r="BD25" s="426">
        <v>0</v>
      </c>
      <c r="BE25" s="439"/>
      <c r="BF25" s="426">
        <v>0</v>
      </c>
      <c r="BG25" s="439"/>
      <c r="BH25" s="426">
        <v>0</v>
      </c>
      <c r="BI25" s="439"/>
      <c r="BJ25" s="426">
        <v>0.11899999999999999</v>
      </c>
      <c r="BK25" s="439"/>
      <c r="BL25" s="426">
        <v>0</v>
      </c>
      <c r="BM25" s="439"/>
      <c r="BN25" s="424">
        <f t="shared" si="21"/>
        <v>291.23500000000035</v>
      </c>
      <c r="BO25" s="440"/>
      <c r="BP25" s="424">
        <v>2137.1480000000001</v>
      </c>
      <c r="BQ25" s="440"/>
      <c r="BR25" s="429"/>
      <c r="BS25" s="442"/>
      <c r="BT25" s="390"/>
      <c r="CI25" s="394"/>
      <c r="CJ25" s="394"/>
    </row>
    <row r="26" spans="1:92" ht="17.100000000000001" hidden="1" customHeight="1" outlineLevel="1">
      <c r="A26" s="411"/>
      <c r="B26" s="412" t="s">
        <v>109</v>
      </c>
      <c r="C26" s="413" t="s">
        <v>110</v>
      </c>
      <c r="D26" s="414" t="s">
        <v>111</v>
      </c>
      <c r="E26" s="415">
        <f>$R$5</f>
        <v>2023</v>
      </c>
      <c r="F26" s="416">
        <v>4384.6230000000005</v>
      </c>
      <c r="G26" s="382">
        <f>IF(ISERROR(F26/F27),"",IF(F26/F27=0,"-",IF(F26/F27&gt;2,"+++",F26/F27-1)))</f>
        <v>-0.61546132734342751</v>
      </c>
      <c r="H26" s="417">
        <v>0</v>
      </c>
      <c r="I26" s="382" t="str">
        <f>IF(ISERROR(H26/H27),"",IF(H26/H27=0,"-",IF(H26/H27&gt;2,"+++",H26/H27-1)))</f>
        <v/>
      </c>
      <c r="J26" s="417">
        <v>3657.1090000000008</v>
      </c>
      <c r="K26" s="382">
        <f>IF(ISERROR(J26/J27),"",IF(J26/J27=0,"-",IF(J26/J27&gt;2,"+++",J26/J27-1)))</f>
        <v>0.10250354602445833</v>
      </c>
      <c r="L26" s="417">
        <v>1532.5060000000001</v>
      </c>
      <c r="M26" s="382">
        <f>IF(ISERROR(L26/L27),"",IF(L26/L27=0,"-",IF(L26/L27&gt;2,"+++",L26/L27-1)))</f>
        <v>1.615093478889329E-2</v>
      </c>
      <c r="N26" s="417">
        <v>5.6</v>
      </c>
      <c r="O26" s="382" t="str">
        <f>IF(ISERROR(N26/N27),"",IF(N26/N27=0,"-",IF(N26/N27&gt;2,"+++",N26/N27-1)))</f>
        <v/>
      </c>
      <c r="P26" s="417">
        <v>6.8999999999999992E-2</v>
      </c>
      <c r="Q26" s="382" t="str">
        <f>IF(ISERROR(P26/P27),"",IF(P26/P27=0,"-",IF(P26/P27&gt;2,"+++",P26/P27-1)))</f>
        <v>+++</v>
      </c>
      <c r="R26" s="417">
        <v>0</v>
      </c>
      <c r="S26" s="382" t="str">
        <f>IF(ISERROR(R26/R27),"",IF(R26/R27=0,"-",IF(R26/R27&gt;2,"+++",R26/R27-1)))</f>
        <v>-</v>
      </c>
      <c r="T26" s="417">
        <v>243.76400000000001</v>
      </c>
      <c r="U26" s="382">
        <f>IF(ISERROR(T26/T27),"",IF(T26/T27=0,"-",IF(T26/T27&gt;2,"+++",T26/T27-1)))</f>
        <v>-0.13779918860510099</v>
      </c>
      <c r="V26" s="417">
        <v>1.49</v>
      </c>
      <c r="W26" s="382">
        <f>IF(ISERROR(V26/V27),"",IF(V26/V27=0,"-",IF(V26/V27&gt;2,"+++",V26/V27-1)))</f>
        <v>-0.96248174447298185</v>
      </c>
      <c r="X26" s="417">
        <v>12.798999999999998</v>
      </c>
      <c r="Y26" s="382">
        <f>IF(ISERROR(X26/X27),"",IF(X26/X27=0,"-",IF(X26/X27&gt;2,"+++",X26/X27-1)))</f>
        <v>-0.92002024645687008</v>
      </c>
      <c r="Z26" s="417">
        <v>5.9390000000000009</v>
      </c>
      <c r="AA26" s="382" t="str">
        <f>IF(ISERROR(Z26/Z27),"",IF(Z26/Z27=0,"-",IF(Z26/Z27&gt;2,"+++",Z26/Z27-1)))</f>
        <v>+++</v>
      </c>
      <c r="AB26" s="417">
        <v>0</v>
      </c>
      <c r="AC26" s="382" t="str">
        <f>IF(ISERROR(AB26/AB27),"",IF(AB26/AB27=0,"-",IF(AB26/AB27&gt;2,"+++",AB26/AB27-1)))</f>
        <v/>
      </c>
      <c r="AD26" s="417"/>
      <c r="AE26" s="382"/>
      <c r="AF26" s="416">
        <f t="shared" si="27"/>
        <v>3449.222999999999</v>
      </c>
      <c r="AG26" s="384">
        <f>IF(ISERROR(AF26/AF27),"",IF(AF26/AF27=0,"-",IF(AF26/AF27&gt;2,"+++",AF26/AF27-1)))</f>
        <v>3.8203040603483451E-2</v>
      </c>
      <c r="AH26" s="416">
        <v>13293.121999999999</v>
      </c>
      <c r="AI26" s="384">
        <f>IF(ISERROR(AH26/AH27),"",IF(AH26/AH27=0,"-",IF(AH26/AH27&gt;2,"+++",AH26/AH27-1)))</f>
        <v>-0.33650230063332431</v>
      </c>
      <c r="AJ26" s="416"/>
      <c r="AK26" s="384"/>
      <c r="AL26" s="386"/>
      <c r="AM26" s="411"/>
      <c r="AN26" s="412" t="s">
        <v>109</v>
      </c>
      <c r="AO26" s="413" t="s">
        <v>110</v>
      </c>
      <c r="AP26" s="414" t="s">
        <v>111</v>
      </c>
      <c r="AQ26" s="415">
        <f t="shared" si="18"/>
        <v>2023</v>
      </c>
      <c r="AR26" s="416">
        <v>3870.9669999999996</v>
      </c>
      <c r="AS26" s="387">
        <f>IF(ISERROR(AR26/AR27),"",IF(AR26/AR27=0,"-",IF(AR26/AR27&gt;2,"+++",AR26/AR27-1)))</f>
        <v>-0.13711861588277041</v>
      </c>
      <c r="AT26" s="417">
        <v>0</v>
      </c>
      <c r="AU26" s="382" t="str">
        <f>IF(ISERROR(AT26/AT27),"",IF(AT26/AT27=0,"-",IF(AT26/AT27&gt;2,"+++",AT26/AT27-1)))</f>
        <v/>
      </c>
      <c r="AV26" s="417">
        <v>6.8540000000000001</v>
      </c>
      <c r="AW26" s="382">
        <f>IF(ISERROR(AV26/AV27),"",IF(AV26/AV27=0,"-",IF(AV26/AV27&gt;2,"+++",AV26/AV27-1)))</f>
        <v>-6.8876511343567426E-2</v>
      </c>
      <c r="AX26" s="417">
        <v>0</v>
      </c>
      <c r="AY26" s="382" t="str">
        <f>IF(ISERROR(AX26/AX27),"",IF(AX26/AX27=0,"-",IF(AX26/AX27&gt;2,"+++",AX26/AX27-1)))</f>
        <v/>
      </c>
      <c r="AZ26" s="417">
        <v>1163.5100000000002</v>
      </c>
      <c r="BA26" s="382">
        <f>IF(ISERROR(AZ26/AZ27),"",IF(AZ26/AZ27=0,"-",IF(AZ26/AZ27&gt;2,"+++",AZ26/AZ27-1)))</f>
        <v>0.21783646695436776</v>
      </c>
      <c r="BB26" s="417">
        <v>314.99899999999997</v>
      </c>
      <c r="BC26" s="382">
        <f>IF(ISERROR(BB26/BB27),"",IF(BB26/BB27=0,"-",IF(BB26/BB27&gt;2,"+++",BB26/BB27-1)))</f>
        <v>2.8366687342887831E-2</v>
      </c>
      <c r="BD26" s="417">
        <v>0</v>
      </c>
      <c r="BE26" s="382" t="str">
        <f>IF(ISERROR(BD26/BD27),"",IF(BD26/BD27=0,"-",IF(BD26/BD27&gt;2,"+++",BD26/BD27-1)))</f>
        <v/>
      </c>
      <c r="BF26" s="417">
        <v>0</v>
      </c>
      <c r="BG26" s="382" t="str">
        <f>IF(ISERROR(BF26/BF27),"",IF(BF26/BF27=0,"-",IF(BF26/BF27&gt;2,"+++",BF26/BF27-1)))</f>
        <v/>
      </c>
      <c r="BH26" s="417">
        <v>6.2769999999999992</v>
      </c>
      <c r="BI26" s="382">
        <f>IF(ISERROR(BH26/BH27),"",IF(BH26/BH27=0,"-",IF(BH26/BH27&gt;2,"+++",BH26/BH27-1)))</f>
        <v>-0.56867999725142582</v>
      </c>
      <c r="BJ26" s="417">
        <v>0</v>
      </c>
      <c r="BK26" s="382" t="str">
        <f>IF(ISERROR(BJ26/BJ27),"",IF(BJ26/BJ27=0,"-",IF(BJ26/BJ27&gt;2,"+++",BJ26/BJ27-1)))</f>
        <v>-</v>
      </c>
      <c r="BL26" s="417">
        <v>0</v>
      </c>
      <c r="BM26" s="382" t="str">
        <f t="shared" ref="BM26" si="32">IF(ISERROR(BL26/BL27),"",IF(BL26/BL27=0,"-",IF(BL26/BL27&gt;2,"+++",BL26/BL27-1)))</f>
        <v/>
      </c>
      <c r="BN26" s="416">
        <f t="shared" si="21"/>
        <v>102.23000000000047</v>
      </c>
      <c r="BO26" s="384">
        <f>IF(ISERROR(BN26/BN27),"",IF(BN26/BN27=0,"-",IF(BN26/BN27&gt;2,"+++",BN26/BN27-1)))</f>
        <v>3.9990233878293591E-2</v>
      </c>
      <c r="BP26" s="416">
        <v>5464.8370000000004</v>
      </c>
      <c r="BQ26" s="384">
        <f>IF(ISERROR(BP26/BP27),"",IF(BP26/BP27=0,"-",IF(BP26/BP27&gt;2,"+++",BP26/BP27-1)))</f>
        <v>-6.873106093526371E-2</v>
      </c>
      <c r="BR26" s="418"/>
      <c r="BS26" s="419"/>
      <c r="BT26" s="390"/>
      <c r="CI26" s="394"/>
      <c r="CJ26" s="394"/>
    </row>
    <row r="27" spans="1:92" ht="17.100000000000001" hidden="1" customHeight="1" outlineLevel="1">
      <c r="A27" s="411"/>
      <c r="B27" s="420"/>
      <c r="C27" s="421"/>
      <c r="D27" s="422" t="s">
        <v>111</v>
      </c>
      <c r="E27" s="423">
        <f>E26-1</f>
        <v>2022</v>
      </c>
      <c r="F27" s="424">
        <v>11402.294</v>
      </c>
      <c r="G27" s="439"/>
      <c r="H27" s="426">
        <v>0</v>
      </c>
      <c r="I27" s="439"/>
      <c r="J27" s="426">
        <v>3317.0950000000003</v>
      </c>
      <c r="K27" s="439"/>
      <c r="L27" s="426">
        <v>1508.1480000000001</v>
      </c>
      <c r="M27" s="439"/>
      <c r="N27" s="426">
        <v>0</v>
      </c>
      <c r="O27" s="439"/>
      <c r="P27" s="426">
        <v>0.02</v>
      </c>
      <c r="Q27" s="439"/>
      <c r="R27" s="426">
        <v>0.29899999999999999</v>
      </c>
      <c r="S27" s="439"/>
      <c r="T27" s="426">
        <v>282.72299999999996</v>
      </c>
      <c r="U27" s="439"/>
      <c r="V27" s="426">
        <v>39.713999999999999</v>
      </c>
      <c r="W27" s="439"/>
      <c r="X27" s="426">
        <v>160.02799999999999</v>
      </c>
      <c r="Y27" s="439"/>
      <c r="Z27" s="426">
        <v>2.2959999999999998</v>
      </c>
      <c r="AA27" s="439"/>
      <c r="AB27" s="426">
        <v>0</v>
      </c>
      <c r="AC27" s="439"/>
      <c r="AD27" s="426"/>
      <c r="AE27" s="439"/>
      <c r="AF27" s="424">
        <f t="shared" si="27"/>
        <v>3322.3010000000049</v>
      </c>
      <c r="AG27" s="440"/>
      <c r="AH27" s="424">
        <v>20034.918000000001</v>
      </c>
      <c r="AI27" s="440"/>
      <c r="AJ27" s="424"/>
      <c r="AK27" s="440"/>
      <c r="AL27" s="386"/>
      <c r="AM27" s="411"/>
      <c r="AN27" s="420"/>
      <c r="AO27" s="421"/>
      <c r="AP27" s="422" t="s">
        <v>111</v>
      </c>
      <c r="AQ27" s="423">
        <f t="shared" si="20"/>
        <v>2022</v>
      </c>
      <c r="AR27" s="424">
        <v>4486.094000000001</v>
      </c>
      <c r="AS27" s="441"/>
      <c r="AT27" s="426">
        <v>0</v>
      </c>
      <c r="AU27" s="439"/>
      <c r="AV27" s="426">
        <v>7.3609999999999998</v>
      </c>
      <c r="AW27" s="439"/>
      <c r="AX27" s="426">
        <v>0</v>
      </c>
      <c r="AY27" s="439"/>
      <c r="AZ27" s="426">
        <v>955.39099999999996</v>
      </c>
      <c r="BA27" s="439"/>
      <c r="BB27" s="426">
        <v>306.31</v>
      </c>
      <c r="BC27" s="439"/>
      <c r="BD27" s="426">
        <v>0</v>
      </c>
      <c r="BE27" s="439"/>
      <c r="BF27" s="426">
        <v>0</v>
      </c>
      <c r="BG27" s="439"/>
      <c r="BH27" s="426">
        <v>14.553000000000001</v>
      </c>
      <c r="BI27" s="439"/>
      <c r="BJ27" s="426">
        <v>0.154</v>
      </c>
      <c r="BK27" s="439"/>
      <c r="BL27" s="426">
        <v>0</v>
      </c>
      <c r="BM27" s="439"/>
      <c r="BN27" s="424">
        <f t="shared" si="21"/>
        <v>98.298999999998159</v>
      </c>
      <c r="BO27" s="440"/>
      <c r="BP27" s="424">
        <v>5868.1619999999994</v>
      </c>
      <c r="BQ27" s="440"/>
      <c r="BR27" s="429"/>
      <c r="BS27" s="442"/>
      <c r="BT27" s="390"/>
      <c r="CI27" s="394"/>
      <c r="CJ27" s="394"/>
    </row>
    <row r="28" spans="1:92" ht="17.100000000000001" hidden="1" customHeight="1" outlineLevel="1">
      <c r="A28" s="411"/>
      <c r="B28" s="412" t="s">
        <v>112</v>
      </c>
      <c r="C28" s="413" t="s">
        <v>113</v>
      </c>
      <c r="D28" s="414" t="s">
        <v>114</v>
      </c>
      <c r="E28" s="415">
        <f>$R$5</f>
        <v>2023</v>
      </c>
      <c r="F28" s="416">
        <v>168501.72690000001</v>
      </c>
      <c r="G28" s="382">
        <f>IF(ISERROR(F28/F29),"",IF(F28/F29=0,"-",IF(F28/F29&gt;2,"+++",F28/F29-1)))</f>
        <v>3.6886239495500961E-2</v>
      </c>
      <c r="H28" s="417">
        <v>4584.5942999999997</v>
      </c>
      <c r="I28" s="382" t="str">
        <f>IF(ISERROR(H28/H29),"",IF(H28/H29=0,"-",IF(H28/H29&gt;2,"+++",H28/H29-1)))</f>
        <v>+++</v>
      </c>
      <c r="J28" s="417">
        <v>1164.0369000000001</v>
      </c>
      <c r="K28" s="382" t="str">
        <f>IF(ISERROR(J28/J29),"",IF(J28/J29=0,"-",IF(J28/J29&gt;2,"+++",J28/J29-1)))</f>
        <v>+++</v>
      </c>
      <c r="L28" s="417">
        <v>9688.9207999999999</v>
      </c>
      <c r="M28" s="382">
        <f>IF(ISERROR(L28/L29),"",IF(L28/L29=0,"-",IF(L28/L29&gt;2,"+++",L28/L29-1)))</f>
        <v>-0.11866630718073157</v>
      </c>
      <c r="N28" s="417">
        <v>0.1014</v>
      </c>
      <c r="O28" s="382">
        <f>IF(ISERROR(N28/N29),"",IF(N28/N29=0,"-",IF(N28/N29&gt;2,"+++",N28/N29-1)))</f>
        <v>-0.99712558962264153</v>
      </c>
      <c r="P28" s="417">
        <v>58.503899999999994</v>
      </c>
      <c r="Q28" s="382">
        <f>IF(ISERROR(P28/P29),"",IF(P28/P29=0,"-",IF(P28/P29&gt;2,"+++",P28/P29-1)))</f>
        <v>-0.54489558578146335</v>
      </c>
      <c r="R28" s="417">
        <v>0.33019999999999999</v>
      </c>
      <c r="S28" s="382">
        <f>IF(ISERROR(R28/R29),"",IF(R28/R29=0,"-",IF(R28/R29&gt;2,"+++",R28/R29-1)))</f>
        <v>-0.80959520239880056</v>
      </c>
      <c r="T28" s="417">
        <v>5957.6413000000002</v>
      </c>
      <c r="U28" s="382">
        <f>IF(ISERROR(T28/T29),"",IF(T28/T29=0,"-",IF(T28/T29&gt;2,"+++",T28/T29-1)))</f>
        <v>-2.4581560586264262E-3</v>
      </c>
      <c r="V28" s="417">
        <v>37.352900000000005</v>
      </c>
      <c r="W28" s="382" t="str">
        <f>IF(ISERROR(V28/V29),"",IF(V28/V29=0,"-",IF(V28/V29&gt;2,"+++",V28/V29-1)))</f>
        <v>+++</v>
      </c>
      <c r="X28" s="417">
        <v>109.31700000000001</v>
      </c>
      <c r="Y28" s="382">
        <f>IF(ISERROR(X28/X29),"",IF(X28/X29=0,"-",IF(X28/X29&gt;2,"+++",X28/X29-1)))</f>
        <v>0.34309763771981672</v>
      </c>
      <c r="Z28" s="417">
        <v>202.87670000000003</v>
      </c>
      <c r="AA28" s="382">
        <f>IF(ISERROR(Z28/Z29),"",IF(Z28/Z29=0,"-",IF(Z28/Z29&gt;2,"+++",Z28/Z29-1)))</f>
        <v>0.52031680776237521</v>
      </c>
      <c r="AB28" s="417">
        <v>0</v>
      </c>
      <c r="AC28" s="382" t="str">
        <f>IF(ISERROR(AB28/AB29),"",IF(AB28/AB29=0,"-",IF(AB28/AB29&gt;2,"+++",AB28/AB29-1)))</f>
        <v/>
      </c>
      <c r="AD28" s="417"/>
      <c r="AE28" s="382"/>
      <c r="AF28" s="416">
        <f t="shared" si="27"/>
        <v>6267.0568999999668</v>
      </c>
      <c r="AG28" s="384">
        <f>IF(ISERROR(AF28/AF29),"",IF(AF28/AF29=0,"-",IF(AF28/AF29&gt;2,"+++",AF28/AF29-1)))</f>
        <v>6.4260562991606651E-2</v>
      </c>
      <c r="AH28" s="416">
        <v>196572.45919999998</v>
      </c>
      <c r="AI28" s="384">
        <f>IF(ISERROR(AH28/AH29),"",IF(AH28/AH29=0,"-",IF(AH28/AH29&gt;2,"+++",AH28/AH29-1)))</f>
        <v>5.5775485530983326E-2</v>
      </c>
      <c r="AJ28" s="416"/>
      <c r="AK28" s="384"/>
      <c r="AL28" s="386"/>
      <c r="AM28" s="411"/>
      <c r="AN28" s="412" t="s">
        <v>112</v>
      </c>
      <c r="AO28" s="413" t="s">
        <v>113</v>
      </c>
      <c r="AP28" s="414" t="s">
        <v>114</v>
      </c>
      <c r="AQ28" s="415">
        <f t="shared" si="18"/>
        <v>2023</v>
      </c>
      <c r="AR28" s="416">
        <v>44750.386200000008</v>
      </c>
      <c r="AS28" s="387">
        <f>IF(ISERROR(AR28/AR29),"",IF(AR28/AR29=0,"-",IF(AR28/AR29&gt;2,"+++",AR28/AR29-1)))</f>
        <v>-2.1288221246563266E-2</v>
      </c>
      <c r="AT28" s="417">
        <v>21182.551000000003</v>
      </c>
      <c r="AU28" s="382">
        <f>IF(ISERROR(AT28/AT29),"",IF(AT28/AT29=0,"-",IF(AT28/AT29&gt;2,"+++",AT28/AT29-1)))</f>
        <v>8.4404237425355522E-2</v>
      </c>
      <c r="AV28" s="417">
        <v>59280.674700000003</v>
      </c>
      <c r="AW28" s="382">
        <f>IF(ISERROR(AV28/AV29),"",IF(AV28/AV29=0,"-",IF(AV28/AV29&gt;2,"+++",AV28/AV29-1)))</f>
        <v>1.5640914797851124E-2</v>
      </c>
      <c r="AX28" s="417">
        <v>27962.961000000003</v>
      </c>
      <c r="AY28" s="382">
        <f>IF(ISERROR(AX28/AX29),"",IF(AX28/AX29=0,"-",IF(AX28/AX29&gt;2,"+++",AX28/AX29-1)))</f>
        <v>5.1283241808190327E-2</v>
      </c>
      <c r="AZ28" s="417">
        <v>16851.906500000001</v>
      </c>
      <c r="BA28" s="382">
        <f>IF(ISERROR(AZ28/AZ29),"",IF(AZ28/AZ29=0,"-",IF(AZ28/AZ29&gt;2,"+++",AZ28/AZ29-1)))</f>
        <v>4.6188523535036108E-2</v>
      </c>
      <c r="BB28" s="417">
        <v>6819.8143000000009</v>
      </c>
      <c r="BC28" s="382">
        <f>IF(ISERROR(BB28/BB29),"",IF(BB28/BB29=0,"-",IF(BB28/BB29&gt;2,"+++",BB28/BB29-1)))</f>
        <v>-4.1821499719725042E-2</v>
      </c>
      <c r="BD28" s="417">
        <v>3226.3465000000001</v>
      </c>
      <c r="BE28" s="382">
        <f>IF(ISERROR(BD28/BD29),"",IF(BD28/BD29=0,"-",IF(BD28/BD29&gt;2,"+++",BD28/BD29-1)))</f>
        <v>0.52537034009457773</v>
      </c>
      <c r="BF28" s="417">
        <v>2369.0432999999998</v>
      </c>
      <c r="BG28" s="382">
        <f>IF(ISERROR(BF28/BF29),"",IF(BF28/BF29=0,"-",IF(BF28/BF29&gt;2,"+++",BF28/BF29-1)))</f>
        <v>-2.6175584773133975E-2</v>
      </c>
      <c r="BH28" s="417">
        <v>1507.2603000000001</v>
      </c>
      <c r="BI28" s="382">
        <f>IF(ISERROR(BH28/BH29),"",IF(BH28/BH29=0,"-",IF(BH28/BH29&gt;2,"+++",BH28/BH29-1)))</f>
        <v>-0.12074327588311984</v>
      </c>
      <c r="BJ28" s="417">
        <v>13.621400000000003</v>
      </c>
      <c r="BK28" s="382">
        <f>IF(ISERROR(BJ28/BJ29),"",IF(BJ28/BJ29=0,"-",IF(BJ28/BJ29&gt;2,"+++",BJ28/BJ29-1)))</f>
        <v>-0.93882460094115994</v>
      </c>
      <c r="BL28" s="417">
        <v>0</v>
      </c>
      <c r="BM28" s="382" t="str">
        <f t="shared" ref="BM28" si="33">IF(ISERROR(BL28/BL29),"",IF(BL28/BL29=0,"-",IF(BL28/BL29&gt;2,"+++",BL28/BL29-1)))</f>
        <v/>
      </c>
      <c r="BN28" s="416">
        <f t="shared" si="21"/>
        <v>2173.9717999999993</v>
      </c>
      <c r="BO28" s="384">
        <f>IF(ISERROR(BN28/BN29),"",IF(BN28/BN29=0,"-",IF(BN28/BN29&gt;2,"+++",BN28/BN29-1)))</f>
        <v>-0.38306667458606292</v>
      </c>
      <c r="BP28" s="416">
        <v>186138.53700000001</v>
      </c>
      <c r="BQ28" s="384">
        <f>IF(ISERROR(BP28/BP29),"",IF(BP28/BP29=0,"-",IF(BP28/BP29&gt;2,"+++",BP28/BP29-1)))</f>
        <v>1.4610172081428896E-2</v>
      </c>
      <c r="BR28" s="418"/>
      <c r="BS28" s="419"/>
      <c r="BT28" s="390"/>
      <c r="CI28" s="394"/>
      <c r="CJ28" s="394"/>
    </row>
    <row r="29" spans="1:92" ht="17.100000000000001" hidden="1" customHeight="1" outlineLevel="1" thickBot="1">
      <c r="A29" s="443"/>
      <c r="B29" s="420"/>
      <c r="C29" s="421"/>
      <c r="D29" s="422" t="s">
        <v>114</v>
      </c>
      <c r="E29" s="423">
        <f>E28-1</f>
        <v>2022</v>
      </c>
      <c r="F29" s="444">
        <v>162507.43859999999</v>
      </c>
      <c r="G29" s="395"/>
      <c r="H29" s="445">
        <v>64.183599999999998</v>
      </c>
      <c r="I29" s="395"/>
      <c r="J29" s="445">
        <v>364.16250000000002</v>
      </c>
      <c r="K29" s="395"/>
      <c r="L29" s="445">
        <v>10993.476000000001</v>
      </c>
      <c r="M29" s="395"/>
      <c r="N29" s="445">
        <v>35.276800000000001</v>
      </c>
      <c r="O29" s="395"/>
      <c r="P29" s="445">
        <v>128.5505</v>
      </c>
      <c r="Q29" s="395"/>
      <c r="R29" s="445">
        <v>1.7342</v>
      </c>
      <c r="S29" s="395"/>
      <c r="T29" s="445">
        <v>5972.3221999999996</v>
      </c>
      <c r="U29" s="395"/>
      <c r="V29" s="445">
        <v>17.118400000000001</v>
      </c>
      <c r="W29" s="395"/>
      <c r="X29" s="445">
        <v>81.3917</v>
      </c>
      <c r="Y29" s="395"/>
      <c r="Z29" s="445">
        <v>133.44369999999998</v>
      </c>
      <c r="AA29" s="395"/>
      <c r="AB29" s="445">
        <v>0</v>
      </c>
      <c r="AC29" s="395"/>
      <c r="AD29" s="445"/>
      <c r="AE29" s="395"/>
      <c r="AF29" s="444">
        <f t="shared" si="27"/>
        <v>5888.6490000000049</v>
      </c>
      <c r="AG29" s="396"/>
      <c r="AH29" s="444">
        <v>186187.74720000001</v>
      </c>
      <c r="AI29" s="396"/>
      <c r="AJ29" s="444"/>
      <c r="AK29" s="396"/>
      <c r="AL29" s="386"/>
      <c r="AM29" s="443"/>
      <c r="AN29" s="420"/>
      <c r="AO29" s="421"/>
      <c r="AP29" s="422" t="s">
        <v>114</v>
      </c>
      <c r="AQ29" s="423">
        <f t="shared" si="20"/>
        <v>2022</v>
      </c>
      <c r="AR29" s="444">
        <v>45723.763800000008</v>
      </c>
      <c r="AS29" s="397"/>
      <c r="AT29" s="445">
        <v>19533.814299999998</v>
      </c>
      <c r="AU29" s="395"/>
      <c r="AV29" s="445">
        <v>58367.749700000008</v>
      </c>
      <c r="AW29" s="395"/>
      <c r="AX29" s="445">
        <v>26598.883999999998</v>
      </c>
      <c r="AY29" s="395"/>
      <c r="AZ29" s="445">
        <v>16107.9061</v>
      </c>
      <c r="BA29" s="395"/>
      <c r="BB29" s="445">
        <v>7117.4778999999999</v>
      </c>
      <c r="BC29" s="395"/>
      <c r="BD29" s="445">
        <v>2115.1234000000004</v>
      </c>
      <c r="BE29" s="395"/>
      <c r="BF29" s="445">
        <v>2432.7212</v>
      </c>
      <c r="BG29" s="395"/>
      <c r="BH29" s="445">
        <v>1714.2437000000002</v>
      </c>
      <c r="BI29" s="395"/>
      <c r="BJ29" s="445">
        <v>222.66140000000001</v>
      </c>
      <c r="BK29" s="395"/>
      <c r="BL29" s="445">
        <v>0</v>
      </c>
      <c r="BM29" s="395"/>
      <c r="BN29" s="444">
        <f t="shared" si="21"/>
        <v>3523.8358999999764</v>
      </c>
      <c r="BO29" s="396"/>
      <c r="BP29" s="444">
        <v>183458.1814</v>
      </c>
      <c r="BQ29" s="396"/>
      <c r="BR29" s="446"/>
      <c r="BS29" s="398"/>
      <c r="BT29" s="390"/>
      <c r="CI29" s="394"/>
      <c r="CJ29" s="394"/>
    </row>
    <row r="30" spans="1:92" ht="17.100000000000001" customHeight="1" collapsed="1">
      <c r="A30" s="447" t="s">
        <v>115</v>
      </c>
      <c r="B30" s="399" t="s">
        <v>116</v>
      </c>
      <c r="C30" s="399"/>
      <c r="D30" s="400"/>
      <c r="E30" s="401">
        <f>$R$5</f>
        <v>2023</v>
      </c>
      <c r="F30" s="402">
        <f>F32+F34+F36+F38+F40+F42+F44+F46</f>
        <v>93761.224399999977</v>
      </c>
      <c r="G30" s="403">
        <f>IF(ISERROR(F30/F31),"",IF(F30/F31=0,"-",IF(F30/F31&gt;2,"+++",F30/F31-1)))</f>
        <v>-4.5705167868441809E-2</v>
      </c>
      <c r="H30" s="404">
        <f>H32+H34+H36+H38+H40+H42+H44+H46</f>
        <v>883.35519999999997</v>
      </c>
      <c r="I30" s="403" t="str">
        <f>IF(ISERROR(H30/H31),"",IF(H30/H31=0,"-",IF(H30/H31&gt;2,"+++",H30/H31-1)))</f>
        <v>+++</v>
      </c>
      <c r="J30" s="404">
        <f>J32+J34+J36+J38+J40+J42+J44+J46</f>
        <v>2911.1629000000003</v>
      </c>
      <c r="K30" s="403">
        <f>IF(ISERROR(J30/J31),"",IF(J30/J31=0,"-",IF(J30/J31&gt;2,"+++",J30/J31-1)))</f>
        <v>0.27564200398410987</v>
      </c>
      <c r="L30" s="404">
        <f>L32+L34+L36+L38+L40+L42+L44+L46</f>
        <v>5256.2692999999999</v>
      </c>
      <c r="M30" s="403">
        <f>IF(ISERROR(L30/L31),"",IF(L30/L31=0,"-",IF(L30/L31&gt;2,"+++",L30/L31-1)))</f>
        <v>-0.3264810433668246</v>
      </c>
      <c r="N30" s="404">
        <f>N32+N34+N36+N38+N40+N42+N44+N46</f>
        <v>6137.8888999999999</v>
      </c>
      <c r="O30" s="403">
        <f>IF(ISERROR(N30/N31),"",IF(N30/N31=0,"-",IF(N30/N31&gt;2,"+++",N30/N31-1)))</f>
        <v>-6.0794719765175476E-2</v>
      </c>
      <c r="P30" s="404">
        <f>P32+P34+P36+P38+P40+P42+P44+P46</f>
        <v>1352.3683999999998</v>
      </c>
      <c r="Q30" s="403">
        <f>IF(ISERROR(P30/P31),"",IF(P30/P31=0,"-",IF(P30/P31&gt;2,"+++",P30/P31-1)))</f>
        <v>-0.11622905128330818</v>
      </c>
      <c r="R30" s="404">
        <f>R32+R34+R36+R38+R40+R42+R44+R46</f>
        <v>3514.3150999999998</v>
      </c>
      <c r="S30" s="403">
        <f>IF(ISERROR(R30/R31),"",IF(R30/R31=0,"-",IF(R30/R31&gt;2,"+++",R30/R31-1)))</f>
        <v>-2.6654480166124261E-2</v>
      </c>
      <c r="T30" s="404">
        <f>T32+T34+T36+T38+T40+T42+T44+T46</f>
        <v>1383.2781</v>
      </c>
      <c r="U30" s="403">
        <f>IF(ISERROR(T30/T31),"",IF(T30/T31=0,"-",IF(T30/T31&gt;2,"+++",T30/T31-1)))</f>
        <v>-5.5262197063419172E-2</v>
      </c>
      <c r="V30" s="404">
        <f>V32+V34+V36+V38+V40+V42+V44+V46</f>
        <v>746.83399999999995</v>
      </c>
      <c r="W30" s="403">
        <f>IF(ISERROR(V30/V31),"",IF(V30/V31=0,"-",IF(V30/V31&gt;2,"+++",V30/V31-1)))</f>
        <v>0.53792264691867286</v>
      </c>
      <c r="X30" s="404">
        <f>X32+X34+X36+X38+X40+X42+X44+X46</f>
        <v>7275.9397999999992</v>
      </c>
      <c r="Y30" s="403">
        <f>IF(ISERROR(X30/X31),"",IF(X30/X31=0,"-",IF(X30/X31&gt;2,"+++",X30/X31-1)))</f>
        <v>0.99211318165859663</v>
      </c>
      <c r="Z30" s="404">
        <f>Z32+Z34+Z36+Z38+Z40+Z42+Z44+Z46</f>
        <v>45.081899999999997</v>
      </c>
      <c r="AA30" s="403">
        <f>IF(ISERROR(Z30/Z31),"",IF(Z30/Z31=0,"-",IF(Z30/Z31&gt;2,"+++",Z30/Z31-1)))</f>
        <v>-0.75850021454433847</v>
      </c>
      <c r="AB30" s="404">
        <f>AB32+AB34+AB36+AB38+AB40+AB42+AB44+AB46</f>
        <v>0</v>
      </c>
      <c r="AC30" s="403" t="str">
        <f>IF(ISERROR(AB30/AB31),"",IF(AB30/AB31=0,"-",IF(AB30/AB31&gt;2,"+++",AB30/AB31-1)))</f>
        <v/>
      </c>
      <c r="AD30" s="404"/>
      <c r="AE30" s="403"/>
      <c r="AF30" s="402">
        <f t="shared" si="27"/>
        <v>65671.367100000061</v>
      </c>
      <c r="AG30" s="405">
        <f>IF(ISERROR(AF30/AF31),"",IF(AF30/AF31=0,"-",IF(AF30/AF31&gt;2,"+++",AF30/AF31-1)))</f>
        <v>-0.30939580738663552</v>
      </c>
      <c r="AH30" s="402">
        <f>AH32+AH34+AH36+AH38+AH40+AH42+AH44+AH46</f>
        <v>188939.08510000003</v>
      </c>
      <c r="AI30" s="405">
        <f>IF(ISERROR(AH30/AH31),"",IF(AH30/AH31=0,"-",IF(AH30/AH31&gt;2,"+++",AH30/AH31-1)))</f>
        <v>-0.14534562395303807</v>
      </c>
      <c r="AJ30" s="402"/>
      <c r="AK30" s="385"/>
      <c r="AL30" s="386"/>
      <c r="AM30" s="447" t="s">
        <v>115</v>
      </c>
      <c r="AN30" s="399" t="s">
        <v>116</v>
      </c>
      <c r="AO30" s="399"/>
      <c r="AP30" s="400"/>
      <c r="AQ30" s="401">
        <f t="shared" si="18"/>
        <v>2023</v>
      </c>
      <c r="AR30" s="402">
        <f>AR32+AR34+AR36+AR38+AR40+AR42+AR44+AR46</f>
        <v>20374.140100000001</v>
      </c>
      <c r="AS30" s="406">
        <f>IF(ISERROR(AR30/AR31),"",IF(AR30/AR31=0,"-",IF(AR30/AR31&gt;2,"+++",AR30/AR31-1)))</f>
        <v>5.0847371518906392E-2</v>
      </c>
      <c r="AT30" s="404">
        <f>AT32+AT34+AT36+AT38+AT40+AT42+AT44+AT46</f>
        <v>53455.1849</v>
      </c>
      <c r="AU30" s="403">
        <f>IF(ISERROR(AT30/AT31),"",IF(AT30/AT31=0,"-",IF(AT30/AT31&gt;2,"+++",AT30/AT31-1)))</f>
        <v>2.0016618189505175E-2</v>
      </c>
      <c r="AV30" s="404">
        <f>AV32+AV34+AV36+AV38+AV40+AV42+AV44+AV46</f>
        <v>3770.2703999999999</v>
      </c>
      <c r="AW30" s="403">
        <f>IF(ISERROR(AV30/AV31),"",IF(AV30/AV31=0,"-",IF(AV30/AV31&gt;2,"+++",AV30/AV31-1)))</f>
        <v>-9.6513715651561749E-2</v>
      </c>
      <c r="AX30" s="404">
        <f>AX32+AX34+AX36+AX38+AX40+AX42+AX44+AX46</f>
        <v>13549.061500000002</v>
      </c>
      <c r="AY30" s="403">
        <f>IF(ISERROR(AX30/AX31),"",IF(AX30/AX31=0,"-",IF(AX30/AX31&gt;2,"+++",AX30/AX31-1)))</f>
        <v>0.23206447939128494</v>
      </c>
      <c r="AZ30" s="404">
        <f>AZ32+AZ34+AZ36+AZ38+AZ40+AZ42+AZ44+AZ46</f>
        <v>254.76450000000003</v>
      </c>
      <c r="BA30" s="403">
        <f>IF(ISERROR(AZ30/AZ31),"",IF(AZ30/AZ31=0,"-",IF(AZ30/AZ31&gt;2,"+++",AZ30/AZ31-1)))</f>
        <v>0.3465040982133607</v>
      </c>
      <c r="BB30" s="404">
        <f>BB32+BB34+BB36+BB38+BB40+BB42+BB44+BB46</f>
        <v>594.07140000000004</v>
      </c>
      <c r="BC30" s="403">
        <f>IF(ISERROR(BB30/BB31),"",IF(BB30/BB31=0,"-",IF(BB30/BB31&gt;2,"+++",BB30/BB31-1)))</f>
        <v>-0.3489403743800471</v>
      </c>
      <c r="BD30" s="404">
        <f>BD32+BD34+BD36+BD38+BD40+BD42+BD44+BD46</f>
        <v>4356.5236000000004</v>
      </c>
      <c r="BE30" s="403">
        <f>IF(ISERROR(BD30/BD31),"",IF(BD30/BD31=0,"-",IF(BD30/BD31&gt;2,"+++",BD30/BD31-1)))</f>
        <v>0.4284553652987988</v>
      </c>
      <c r="BF30" s="404">
        <f>BF32+BF34+BF36+BF38+BF40+BF42+BF44+BF46</f>
        <v>2397.5861</v>
      </c>
      <c r="BG30" s="403">
        <f>IF(ISERROR(BF30/BF31),"",IF(BF30/BF31=0,"-",IF(BF30/BF31&gt;2,"+++",BF30/BF31-1)))</f>
        <v>-0.19296142898088409</v>
      </c>
      <c r="BH30" s="404">
        <f>BH32+BH34+BH36+BH38+BH40+BH42+BH44+BH46</f>
        <v>2632.5529000000001</v>
      </c>
      <c r="BI30" s="403">
        <f>IF(ISERROR(BH30/BH31),"",IF(BH30/BH31=0,"-",IF(BH30/BH31&gt;2,"+++",BH30/BH31-1)))</f>
        <v>-0.15636194303261408</v>
      </c>
      <c r="BJ30" s="404">
        <f>BJ32+BJ34+BJ36+BJ38+BJ40+BJ42+BJ44+BJ46</f>
        <v>31.733000000000004</v>
      </c>
      <c r="BK30" s="403">
        <f>IF(ISERROR(BJ30/BJ31),"",IF(BJ30/BJ31=0,"-",IF(BJ30/BJ31&gt;2,"+++",BJ30/BJ31-1)))</f>
        <v>-0.94765060370155907</v>
      </c>
      <c r="BL30" s="404">
        <f t="shared" ref="BL30:BL31" si="34">BL32+BL34+BL36+BL38+BL40+BL42+BL44+BL46</f>
        <v>1609.5663999999999</v>
      </c>
      <c r="BM30" s="403">
        <f t="shared" ref="BM30" si="35">IF(ISERROR(BL30/BL31),"",IF(BL30/BL31=0,"-",IF(BL30/BL31&gt;2,"+++",BL30/BL31-1)))</f>
        <v>0.73399511506487092</v>
      </c>
      <c r="BN30" s="402">
        <f t="shared" si="21"/>
        <v>293.01749999998719</v>
      </c>
      <c r="BO30" s="405">
        <f>IF(ISERROR(BN30/BN31),"",IF(BN30/BN31=0,"-",IF(BN30/BN31&gt;2,"+++",BN30/BN31-1)))</f>
        <v>-0.74258172300584602</v>
      </c>
      <c r="BP30" s="402">
        <f t="shared" ref="BP30:BP31" si="36">BP32+BP34+BP36+BP38+BP40+BP42+BP44+BP46</f>
        <v>103318.47229999999</v>
      </c>
      <c r="BQ30" s="405">
        <f>IF(ISERROR(BP30/BP31),"",IF(BP30/BP31=0,"-",IF(BP30/BP31&gt;2,"+++",BP30/BP31-1)))</f>
        <v>3.4425304095074605E-2</v>
      </c>
      <c r="BR30" s="407"/>
      <c r="BS30" s="389"/>
      <c r="BT30" s="390"/>
      <c r="CI30" s="394"/>
      <c r="CJ30" s="394"/>
    </row>
    <row r="31" spans="1:92" ht="17.100000000000001" customHeight="1" thickBot="1">
      <c r="A31" s="448"/>
      <c r="B31" s="408"/>
      <c r="C31" s="408"/>
      <c r="D31" s="367"/>
      <c r="E31" s="368">
        <f>E30-1</f>
        <v>2022</v>
      </c>
      <c r="F31" s="369">
        <f>F33+F35+F37+F39+F41+F43+F45+F47</f>
        <v>98251.841299999985</v>
      </c>
      <c r="G31" s="395"/>
      <c r="H31" s="371">
        <f>H33+H35+H37+H39+H41+H43+H45+H47</f>
        <v>175.15390000000002</v>
      </c>
      <c r="I31" s="395"/>
      <c r="J31" s="371">
        <f>J33+J35+J37+J39+J41+J43+J45+J47</f>
        <v>2282.1158999999998</v>
      </c>
      <c r="K31" s="395"/>
      <c r="L31" s="371">
        <f>L33+L35+L37+L39+L41+L43+L45+L47</f>
        <v>7804.1890999999996</v>
      </c>
      <c r="M31" s="395"/>
      <c r="N31" s="371">
        <f>N33+N35+N37+N39+N41+N43+N45+N47</f>
        <v>6535.1941999999999</v>
      </c>
      <c r="O31" s="395"/>
      <c r="P31" s="371">
        <f>P33+P35+P37+P39+P41+P43+P45+P47</f>
        <v>1530.2250000000001</v>
      </c>
      <c r="Q31" s="395"/>
      <c r="R31" s="371">
        <f>R33+R35+R37+R39+R41+R43+R45+R47</f>
        <v>3610.5525000000002</v>
      </c>
      <c r="S31" s="395"/>
      <c r="T31" s="371">
        <f>T33+T35+T37+T39+T41+T43+T45+T47</f>
        <v>1464.1926000000001</v>
      </c>
      <c r="U31" s="395"/>
      <c r="V31" s="371">
        <f>V33+V35+V37+V39+V41+V43+V45+V47</f>
        <v>485.61220000000003</v>
      </c>
      <c r="W31" s="395"/>
      <c r="X31" s="371">
        <f>X33+X35+X37+X39+X41+X43+X45+X47</f>
        <v>3652.3726999999999</v>
      </c>
      <c r="Y31" s="395"/>
      <c r="Z31" s="371">
        <f>Z33+Z35+Z37+Z39+Z41+Z43+Z45+Z47</f>
        <v>186.67470000000003</v>
      </c>
      <c r="AA31" s="395"/>
      <c r="AB31" s="371">
        <f>AB33+AB35+AB37+AB39+AB41+AB43+AB45+AB47</f>
        <v>0</v>
      </c>
      <c r="AC31" s="395"/>
      <c r="AD31" s="371"/>
      <c r="AE31" s="395"/>
      <c r="AF31" s="369">
        <f t="shared" si="27"/>
        <v>95092.627299999978</v>
      </c>
      <c r="AG31" s="396"/>
      <c r="AH31" s="369">
        <f>AH33+AH35+AH37+AH39+AH41+AH43+AH45+AH47</f>
        <v>221070.75139999998</v>
      </c>
      <c r="AI31" s="396"/>
      <c r="AJ31" s="369"/>
      <c r="AK31" s="396"/>
      <c r="AL31" s="386"/>
      <c r="AM31" s="448"/>
      <c r="AN31" s="408"/>
      <c r="AO31" s="408"/>
      <c r="AP31" s="367"/>
      <c r="AQ31" s="368">
        <f t="shared" si="20"/>
        <v>2022</v>
      </c>
      <c r="AR31" s="369">
        <f>AR33+AR35+AR37+AR39+AR41+AR43+AR45+AR47</f>
        <v>19388.296200000001</v>
      </c>
      <c r="AS31" s="397"/>
      <c r="AT31" s="371">
        <f>AT33+AT35+AT37+AT39+AT41+AT43+AT45+AT47</f>
        <v>52406.190200000012</v>
      </c>
      <c r="AU31" s="395"/>
      <c r="AV31" s="371">
        <f>AV33+AV35+AV37+AV39+AV41+AV43+AV45+AV47</f>
        <v>4173.0245000000004</v>
      </c>
      <c r="AW31" s="395"/>
      <c r="AX31" s="371">
        <f>AX33+AX35+AX37+AX39+AX41+AX43+AX45+AX47</f>
        <v>10997.0393</v>
      </c>
      <c r="AY31" s="395"/>
      <c r="AZ31" s="371">
        <f>AZ33+AZ35+AZ37+AZ39+AZ41+AZ43+AZ45+AZ47</f>
        <v>189.20440000000002</v>
      </c>
      <c r="BA31" s="395"/>
      <c r="BB31" s="371">
        <f>BB33+BB35+BB37+BB39+BB41+BB43+BB45+BB47</f>
        <v>912.46850000000006</v>
      </c>
      <c r="BC31" s="395"/>
      <c r="BD31" s="371">
        <f>BD33+BD35+BD37+BD39+BD41+BD43+BD45+BD47</f>
        <v>3049.8143</v>
      </c>
      <c r="BE31" s="395"/>
      <c r="BF31" s="371">
        <f>BF33+BF35+BF37+BF39+BF41+BF43+BF45+BF47</f>
        <v>2970.8445000000002</v>
      </c>
      <c r="BG31" s="395"/>
      <c r="BH31" s="371">
        <f>BH33+BH35+BH37+BH39+BH41+BH43+BH45+BH47</f>
        <v>3120.4766999999997</v>
      </c>
      <c r="BI31" s="395"/>
      <c r="BJ31" s="371">
        <f>BJ33+BJ35+BJ37+BJ39+BJ41+BJ43+BJ45+BJ47</f>
        <v>606.17700000000002</v>
      </c>
      <c r="BK31" s="395"/>
      <c r="BL31" s="371">
        <f t="shared" si="34"/>
        <v>928.24160000000006</v>
      </c>
      <c r="BM31" s="395"/>
      <c r="BN31" s="369">
        <f t="shared" si="21"/>
        <v>1138.2932999999903</v>
      </c>
      <c r="BO31" s="396"/>
      <c r="BP31" s="369">
        <f t="shared" si="36"/>
        <v>99880.070500000002</v>
      </c>
      <c r="BQ31" s="396"/>
      <c r="BR31" s="374"/>
      <c r="BS31" s="398"/>
      <c r="BT31" s="390"/>
      <c r="CI31" s="394"/>
      <c r="CJ31" s="394"/>
    </row>
    <row r="32" spans="1:92" ht="17.100000000000001" hidden="1" customHeight="1" outlineLevel="1">
      <c r="A32" s="411"/>
      <c r="B32" s="412" t="s">
        <v>88</v>
      </c>
      <c r="C32" s="413" t="s">
        <v>89</v>
      </c>
      <c r="D32" s="414" t="s">
        <v>117</v>
      </c>
      <c r="E32" s="415">
        <f>$R$5</f>
        <v>2023</v>
      </c>
      <c r="F32" s="416">
        <v>44.994999999999997</v>
      </c>
      <c r="G32" s="382" t="str">
        <f>IF(ISERROR(F32/F33),"",IF(F32/F33=0,"-",IF(F32/F33&gt;2,"+++",F32/F33-1)))</f>
        <v>+++</v>
      </c>
      <c r="H32" s="417">
        <v>0</v>
      </c>
      <c r="I32" s="382" t="str">
        <f>IF(ISERROR(H32/H33),"",IF(H32/H33=0,"-",IF(H32/H33&gt;2,"+++",H32/H33-1)))</f>
        <v/>
      </c>
      <c r="J32" s="417">
        <v>0</v>
      </c>
      <c r="K32" s="382" t="str">
        <f>IF(ISERROR(J32/J33),"",IF(J32/J33=0,"-",IF(J32/J33&gt;2,"+++",J32/J33-1)))</f>
        <v/>
      </c>
      <c r="L32" s="417">
        <v>0</v>
      </c>
      <c r="M32" s="382" t="str">
        <f>IF(ISERROR(L32/L33),"",IF(L32/L33=0,"-",IF(L32/L33&gt;2,"+++",L32/L33-1)))</f>
        <v/>
      </c>
      <c r="N32" s="417">
        <v>56</v>
      </c>
      <c r="O32" s="382" t="str">
        <f>IF(ISERROR(N32/N33),"",IF(N32/N33=0,"-",IF(N32/N33&gt;2,"+++",N32/N33-1)))</f>
        <v/>
      </c>
      <c r="P32" s="417">
        <v>1.21</v>
      </c>
      <c r="Q32" s="382">
        <f>IF(ISERROR(P32/P33),"",IF(P32/P33=0,"-",IF(P32/P33&gt;2,"+++",P32/P33-1)))</f>
        <v>-0.95189058089141587</v>
      </c>
      <c r="R32" s="417">
        <v>0.53500000000000003</v>
      </c>
      <c r="S32" s="382" t="str">
        <f>IF(ISERROR(R32/R33),"",IF(R32/R33=0,"-",IF(R32/R33&gt;2,"+++",R32/R33-1)))</f>
        <v/>
      </c>
      <c r="T32" s="417">
        <v>0.72</v>
      </c>
      <c r="U32" s="382">
        <f>IF(ISERROR(T32/T33),"",IF(T32/T33=0,"-",IF(T32/T33&gt;2,"+++",T32/T33-1)))</f>
        <v>-0.82494529540481398</v>
      </c>
      <c r="V32" s="417">
        <v>3.3720000000000003</v>
      </c>
      <c r="W32" s="382" t="str">
        <f>IF(ISERROR(V32/V33),"",IF(V32/V33=0,"-",IF(V32/V33&gt;2,"+++",V32/V33-1)))</f>
        <v>+++</v>
      </c>
      <c r="X32" s="417">
        <v>109.873</v>
      </c>
      <c r="Y32" s="382" t="str">
        <f>IF(ISERROR(X32/X33),"",IF(X32/X33=0,"-",IF(X32/X33&gt;2,"+++",X32/X33-1)))</f>
        <v/>
      </c>
      <c r="Z32" s="417">
        <v>0</v>
      </c>
      <c r="AA32" s="382" t="str">
        <f>IF(ISERROR(Z32/Z33),"",IF(Z32/Z33=0,"-",IF(Z32/Z33&gt;2,"+++",Z32/Z33-1)))</f>
        <v>-</v>
      </c>
      <c r="AB32" s="417">
        <v>0</v>
      </c>
      <c r="AC32" s="382" t="str">
        <f>IF(ISERROR(AB32/AB33),"",IF(AB32/AB33=0,"-",IF(AB32/AB33&gt;2,"+++",AB32/AB33-1)))</f>
        <v/>
      </c>
      <c r="AD32" s="417"/>
      <c r="AE32" s="382"/>
      <c r="AF32" s="416">
        <f t="shared" si="27"/>
        <v>107.38500000000002</v>
      </c>
      <c r="AG32" s="384">
        <f>IF(ISERROR(AF32/AF33),"",IF(AF32/AF33=0,"-",IF(AF32/AF33&gt;2,"+++",AF32/AF33-1)))</f>
        <v>0.66315610141403525</v>
      </c>
      <c r="AH32" s="416">
        <v>324.09000000000003</v>
      </c>
      <c r="AI32" s="384" t="str">
        <f>IF(ISERROR(AH32/AH33),"",IF(AH32/AH33=0,"-",IF(AH32/AH33&gt;2,"+++",AH32/AH33-1)))</f>
        <v>+++</v>
      </c>
      <c r="AJ32" s="416"/>
      <c r="AK32" s="384"/>
      <c r="AL32" s="386"/>
      <c r="AM32" s="411"/>
      <c r="AN32" s="412" t="s">
        <v>88</v>
      </c>
      <c r="AO32" s="413" t="s">
        <v>89</v>
      </c>
      <c r="AP32" s="414" t="s">
        <v>117</v>
      </c>
      <c r="AQ32" s="415">
        <f t="shared" si="18"/>
        <v>2023</v>
      </c>
      <c r="AR32" s="416">
        <v>4.4669999999999996</v>
      </c>
      <c r="AS32" s="387" t="str">
        <f>IF(ISERROR(AR32/AR33),"",IF(AR32/AR33=0,"-",IF(AR32/AR33&gt;2,"+++",AR32/AR33-1)))</f>
        <v>+++</v>
      </c>
      <c r="AT32" s="417">
        <v>0</v>
      </c>
      <c r="AU32" s="382" t="str">
        <f>IF(ISERROR(AT32/AT33),"",IF(AT32/AT33=0,"-",IF(AT32/AT33&gt;2,"+++",AT32/AT33-1)))</f>
        <v/>
      </c>
      <c r="AV32" s="417">
        <v>0</v>
      </c>
      <c r="AW32" s="382" t="str">
        <f>IF(ISERROR(AV32/AV33),"",IF(AV32/AV33=0,"-",IF(AV32/AV33&gt;2,"+++",AV32/AV33-1)))</f>
        <v/>
      </c>
      <c r="AX32" s="417">
        <v>0</v>
      </c>
      <c r="AY32" s="382" t="str">
        <f>IF(ISERROR(AX32/AX33),"",IF(AX32/AX33=0,"-",IF(AX32/AX33&gt;2,"+++",AX32/AX33-1)))</f>
        <v/>
      </c>
      <c r="AZ32" s="417">
        <v>0</v>
      </c>
      <c r="BA32" s="382" t="str">
        <f>IF(ISERROR(AZ32/AZ33),"",IF(AZ32/AZ33=0,"-",IF(AZ32/AZ33&gt;2,"+++",AZ32/AZ33-1)))</f>
        <v/>
      </c>
      <c r="BB32" s="417">
        <v>0</v>
      </c>
      <c r="BC32" s="382" t="str">
        <f>IF(ISERROR(BB32/BB33),"",IF(BB32/BB33=0,"-",IF(BB32/BB33&gt;2,"+++",BB32/BB33-1)))</f>
        <v/>
      </c>
      <c r="BD32" s="417">
        <v>0</v>
      </c>
      <c r="BE32" s="382" t="str">
        <f>IF(ISERROR(BD32/BD33),"",IF(BD32/BD33=0,"-",IF(BD32/BD33&gt;2,"+++",BD32/BD33-1)))</f>
        <v/>
      </c>
      <c r="BF32" s="417">
        <v>0</v>
      </c>
      <c r="BG32" s="382" t="str">
        <f>IF(ISERROR(BF32/BF33),"",IF(BF32/BF33=0,"-",IF(BF32/BF33&gt;2,"+++",BF32/BF33-1)))</f>
        <v/>
      </c>
      <c r="BH32" s="417">
        <v>0</v>
      </c>
      <c r="BI32" s="382" t="str">
        <f>IF(ISERROR(BH32/BH33),"",IF(BH32/BH33=0,"-",IF(BH32/BH33&gt;2,"+++",BH32/BH33-1)))</f>
        <v>-</v>
      </c>
      <c r="BJ32" s="417">
        <v>0</v>
      </c>
      <c r="BK32" s="382" t="str">
        <f>IF(ISERROR(BJ32/BJ33),"",IF(BJ32/BJ33=0,"-",IF(BJ32/BJ33&gt;2,"+++",BJ32/BJ33-1)))</f>
        <v/>
      </c>
      <c r="BL32" s="417">
        <v>0</v>
      </c>
      <c r="BM32" s="382" t="str">
        <f t="shared" ref="BM32" si="37">IF(ISERROR(BL32/BL33),"",IF(BL32/BL33=0,"-",IF(BL32/BL33&gt;2,"+++",BL32/BL33-1)))</f>
        <v/>
      </c>
      <c r="BN32" s="416">
        <f t="shared" si="21"/>
        <v>1.000000000000334E-3</v>
      </c>
      <c r="BO32" s="384">
        <f>IF(ISERROR(BN32/BN33),"",IF(BN32/BN33=0,"-",IF(BN32/BN33&gt;2,"+++",BN32/BN33-1)))</f>
        <v>-0.74999999999991673</v>
      </c>
      <c r="BP32" s="416">
        <v>4.468</v>
      </c>
      <c r="BQ32" s="384" t="str">
        <f>IF(ISERROR(BP32/BP33),"",IF(BP32/BP33=0,"-",IF(BP32/BP33&gt;2,"+++",BP32/BP33-1)))</f>
        <v>+++</v>
      </c>
      <c r="BR32" s="418"/>
      <c r="BS32" s="419"/>
      <c r="BT32" s="390"/>
      <c r="CI32" s="394"/>
      <c r="CJ32" s="394"/>
    </row>
    <row r="33" spans="1:94" ht="17.100000000000001" hidden="1" customHeight="1" outlineLevel="1">
      <c r="A33" s="411"/>
      <c r="B33" s="420"/>
      <c r="C33" s="421"/>
      <c r="D33" s="449" t="s">
        <v>117</v>
      </c>
      <c r="E33" s="423">
        <f>E32-1</f>
        <v>2022</v>
      </c>
      <c r="F33" s="424">
        <v>0.90700000000000003</v>
      </c>
      <c r="G33" s="439"/>
      <c r="H33" s="426">
        <v>0</v>
      </c>
      <c r="I33" s="439"/>
      <c r="J33" s="426">
        <v>0</v>
      </c>
      <c r="K33" s="439"/>
      <c r="L33" s="426">
        <v>0</v>
      </c>
      <c r="M33" s="439"/>
      <c r="N33" s="426">
        <v>0</v>
      </c>
      <c r="O33" s="439"/>
      <c r="P33" s="426">
        <v>25.151</v>
      </c>
      <c r="Q33" s="439"/>
      <c r="R33" s="426">
        <v>0</v>
      </c>
      <c r="S33" s="439"/>
      <c r="T33" s="426">
        <v>4.1129999999999995</v>
      </c>
      <c r="U33" s="439"/>
      <c r="V33" s="426">
        <v>0.59799999999999998</v>
      </c>
      <c r="W33" s="439"/>
      <c r="X33" s="426">
        <v>0</v>
      </c>
      <c r="Y33" s="439"/>
      <c r="Z33" s="426">
        <v>0.30299999999999999</v>
      </c>
      <c r="AA33" s="439"/>
      <c r="AB33" s="426">
        <v>0</v>
      </c>
      <c r="AC33" s="439"/>
      <c r="AD33" s="426"/>
      <c r="AE33" s="439"/>
      <c r="AF33" s="424">
        <f t="shared" si="27"/>
        <v>64.567000000000007</v>
      </c>
      <c r="AG33" s="440"/>
      <c r="AH33" s="424">
        <v>95.638999999999996</v>
      </c>
      <c r="AI33" s="440"/>
      <c r="AJ33" s="424"/>
      <c r="AK33" s="440"/>
      <c r="AL33" s="386"/>
      <c r="AM33" s="411"/>
      <c r="AN33" s="420"/>
      <c r="AO33" s="421"/>
      <c r="AP33" s="449" t="s">
        <v>117</v>
      </c>
      <c r="AQ33" s="423">
        <f t="shared" si="20"/>
        <v>2022</v>
      </c>
      <c r="AR33" s="424">
        <v>6.0000000000000001E-3</v>
      </c>
      <c r="AS33" s="441"/>
      <c r="AT33" s="426">
        <v>0</v>
      </c>
      <c r="AU33" s="439"/>
      <c r="AV33" s="426">
        <v>0</v>
      </c>
      <c r="AW33" s="439"/>
      <c r="AX33" s="426">
        <v>0</v>
      </c>
      <c r="AY33" s="439"/>
      <c r="AZ33" s="426">
        <v>0</v>
      </c>
      <c r="BA33" s="439"/>
      <c r="BB33" s="426">
        <v>0</v>
      </c>
      <c r="BC33" s="439"/>
      <c r="BD33" s="426">
        <v>0</v>
      </c>
      <c r="BE33" s="439"/>
      <c r="BF33" s="426">
        <v>0</v>
      </c>
      <c r="BG33" s="439"/>
      <c r="BH33" s="426">
        <v>0.32900000000000001</v>
      </c>
      <c r="BI33" s="439"/>
      <c r="BJ33" s="426">
        <v>0</v>
      </c>
      <c r="BK33" s="439"/>
      <c r="BL33" s="426">
        <v>0</v>
      </c>
      <c r="BM33" s="439"/>
      <c r="BN33" s="424">
        <f t="shared" si="21"/>
        <v>4.0000000000000036E-3</v>
      </c>
      <c r="BO33" s="440"/>
      <c r="BP33" s="424">
        <v>0.33900000000000002</v>
      </c>
      <c r="BQ33" s="440"/>
      <c r="BR33" s="429"/>
      <c r="BS33" s="442"/>
      <c r="BT33" s="390"/>
      <c r="CI33" s="394"/>
      <c r="CJ33" s="394"/>
    </row>
    <row r="34" spans="1:94" ht="17.100000000000001" hidden="1" customHeight="1" outlineLevel="1">
      <c r="A34" s="411"/>
      <c r="B34" s="412" t="s">
        <v>118</v>
      </c>
      <c r="C34" s="413" t="s">
        <v>95</v>
      </c>
      <c r="D34" s="414" t="s">
        <v>119</v>
      </c>
      <c r="E34" s="415">
        <f>$R$5</f>
        <v>2023</v>
      </c>
      <c r="F34" s="416">
        <v>11.243000000000002</v>
      </c>
      <c r="G34" s="382">
        <f>IF(ISERROR(F34/F35),"",IF(F34/F35=0,"-",IF(F34/F35&gt;2,"+++",F34/F35-1)))</f>
        <v>-5.9005691329092724E-2</v>
      </c>
      <c r="H34" s="417">
        <v>0</v>
      </c>
      <c r="I34" s="382" t="str">
        <f>IF(ISERROR(H34/H35),"",IF(H34/H35=0,"-",IF(H34/H35&gt;2,"+++",H34/H35-1)))</f>
        <v/>
      </c>
      <c r="J34" s="417">
        <v>0</v>
      </c>
      <c r="K34" s="382" t="str">
        <f>IF(ISERROR(J34/J35),"",IF(J34/J35=0,"-",IF(J34/J35&gt;2,"+++",J34/J35-1)))</f>
        <v/>
      </c>
      <c r="L34" s="417">
        <v>0</v>
      </c>
      <c r="M34" s="382" t="str">
        <f>IF(ISERROR(L34/L35),"",IF(L34/L35=0,"-",IF(L34/L35&gt;2,"+++",L34/L35-1)))</f>
        <v/>
      </c>
      <c r="N34" s="417">
        <v>25</v>
      </c>
      <c r="O34" s="382" t="str">
        <f>IF(ISERROR(N34/N35),"",IF(N34/N35=0,"-",IF(N34/N35&gt;2,"+++",N34/N35-1)))</f>
        <v/>
      </c>
      <c r="P34" s="417">
        <v>26.227</v>
      </c>
      <c r="Q34" s="382" t="str">
        <f>IF(ISERROR(P34/P35),"",IF(P34/P35=0,"-",IF(P34/P35&gt;2,"+++",P34/P35-1)))</f>
        <v/>
      </c>
      <c r="R34" s="417">
        <v>0</v>
      </c>
      <c r="S34" s="382" t="str">
        <f>IF(ISERROR(R34/R35),"",IF(R34/R35=0,"-",IF(R34/R35&gt;2,"+++",R34/R35-1)))</f>
        <v/>
      </c>
      <c r="T34" s="417">
        <v>0.89900000000000002</v>
      </c>
      <c r="U34" s="382" t="str">
        <f>IF(ISERROR(T34/T35),"",IF(T34/T35=0,"-",IF(T34/T35&gt;2,"+++",T34/T35-1)))</f>
        <v>+++</v>
      </c>
      <c r="V34" s="417">
        <v>67.099000000000004</v>
      </c>
      <c r="W34" s="382">
        <f>IF(ISERROR(V34/V35),"",IF(V34/V35=0,"-",IF(V34/V35&gt;2,"+++",V34/V35-1)))</f>
        <v>-0.20745780329069363</v>
      </c>
      <c r="X34" s="417">
        <v>8.9999999999999993E-3</v>
      </c>
      <c r="Y34" s="382" t="str">
        <f>IF(ISERROR(X34/X35),"",IF(X34/X35=0,"-",IF(X34/X35&gt;2,"+++",X34/X35-1)))</f>
        <v/>
      </c>
      <c r="Z34" s="417">
        <v>0</v>
      </c>
      <c r="AA34" s="382" t="str">
        <f>IF(ISERROR(Z34/Z35),"",IF(Z34/Z35=0,"-",IF(Z34/Z35&gt;2,"+++",Z34/Z35-1)))</f>
        <v/>
      </c>
      <c r="AB34" s="417">
        <v>0</v>
      </c>
      <c r="AC34" s="382" t="str">
        <f>IF(ISERROR(AB34/AB35),"",IF(AB34/AB35=0,"-",IF(AB34/AB35&gt;2,"+++",AB34/AB35-1)))</f>
        <v/>
      </c>
      <c r="AD34" s="417"/>
      <c r="AE34" s="382"/>
      <c r="AF34" s="416">
        <f t="shared" si="27"/>
        <v>234.01800000000003</v>
      </c>
      <c r="AG34" s="384">
        <f>IF(ISERROR(AF34/AF35),"",IF(AF34/AF35=0,"-",IF(AF34/AF35&gt;2,"+++",AF34/AF35-1)))</f>
        <v>-7.5904280524403789E-2</v>
      </c>
      <c r="AH34" s="416">
        <v>364.495</v>
      </c>
      <c r="AI34" s="384">
        <f>IF(ISERROR(AH34/AH35),"",IF(AH34/AH35=0,"-",IF(AH34/AH35&gt;2,"+++",AH34/AH35-1)))</f>
        <v>4.1405359382633788E-2</v>
      </c>
      <c r="AJ34" s="416"/>
      <c r="AK34" s="384"/>
      <c r="AL34" s="386"/>
      <c r="AM34" s="411"/>
      <c r="AN34" s="412" t="s">
        <v>118</v>
      </c>
      <c r="AO34" s="413" t="s">
        <v>95</v>
      </c>
      <c r="AP34" s="414" t="s">
        <v>119</v>
      </c>
      <c r="AQ34" s="415">
        <f t="shared" si="18"/>
        <v>2023</v>
      </c>
      <c r="AR34" s="416">
        <v>0</v>
      </c>
      <c r="AS34" s="387" t="str">
        <f>IF(ISERROR(AR34/AR35),"",IF(AR34/AR35=0,"-",IF(AR34/AR35&gt;2,"+++",AR34/AR35-1)))</f>
        <v/>
      </c>
      <c r="AT34" s="417">
        <v>0</v>
      </c>
      <c r="AU34" s="382" t="str">
        <f>IF(ISERROR(AT34/AT35),"",IF(AT34/AT35=0,"-",IF(AT34/AT35&gt;2,"+++",AT34/AT35-1)))</f>
        <v/>
      </c>
      <c r="AV34" s="417">
        <v>0</v>
      </c>
      <c r="AW34" s="382" t="str">
        <f>IF(ISERROR(AV34/AV35),"",IF(AV34/AV35=0,"-",IF(AV34/AV35&gt;2,"+++",AV34/AV35-1)))</f>
        <v/>
      </c>
      <c r="AX34" s="417">
        <v>0</v>
      </c>
      <c r="AY34" s="382" t="str">
        <f>IF(ISERROR(AX34/AX35),"",IF(AX34/AX35=0,"-",IF(AX34/AX35&gt;2,"+++",AX34/AX35-1)))</f>
        <v/>
      </c>
      <c r="AZ34" s="417">
        <v>0</v>
      </c>
      <c r="BA34" s="382" t="str">
        <f>IF(ISERROR(AZ34/AZ35),"",IF(AZ34/AZ35=0,"-",IF(AZ34/AZ35&gt;2,"+++",AZ34/AZ35-1)))</f>
        <v/>
      </c>
      <c r="BB34" s="417">
        <v>0</v>
      </c>
      <c r="BC34" s="382" t="str">
        <f>IF(ISERROR(BB34/BB35),"",IF(BB34/BB35=0,"-",IF(BB34/BB35&gt;2,"+++",BB34/BB35-1)))</f>
        <v/>
      </c>
      <c r="BD34" s="417">
        <v>0</v>
      </c>
      <c r="BE34" s="382" t="str">
        <f>IF(ISERROR(BD34/BD35),"",IF(BD34/BD35=0,"-",IF(BD34/BD35&gt;2,"+++",BD34/BD35-1)))</f>
        <v/>
      </c>
      <c r="BF34" s="417">
        <v>0</v>
      </c>
      <c r="BG34" s="382" t="str">
        <f>IF(ISERROR(BF34/BF35),"",IF(BF34/BF35=0,"-",IF(BF34/BF35&gt;2,"+++",BF34/BF35-1)))</f>
        <v/>
      </c>
      <c r="BH34" s="417">
        <v>0</v>
      </c>
      <c r="BI34" s="382" t="str">
        <f>IF(ISERROR(BH34/BH35),"",IF(BH34/BH35=0,"-",IF(BH34/BH35&gt;2,"+++",BH34/BH35-1)))</f>
        <v/>
      </c>
      <c r="BJ34" s="417">
        <v>0</v>
      </c>
      <c r="BK34" s="382" t="str">
        <f>IF(ISERROR(BJ34/BJ35),"",IF(BJ34/BJ35=0,"-",IF(BJ34/BJ35&gt;2,"+++",BJ34/BJ35-1)))</f>
        <v/>
      </c>
      <c r="BL34" s="417">
        <v>0</v>
      </c>
      <c r="BM34" s="382" t="str">
        <f t="shared" ref="BM34" si="38">IF(ISERROR(BL34/BL35),"",IF(BL34/BL35=0,"-",IF(BL34/BL35&gt;2,"+++",BL34/BL35-1)))</f>
        <v/>
      </c>
      <c r="BN34" s="416">
        <f t="shared" si="21"/>
        <v>4.2000000000000003E-2</v>
      </c>
      <c r="BO34" s="384">
        <f>IF(ISERROR(BN34/BN35),"",IF(BN34/BN35=0,"-",IF(BN34/BN35&gt;2,"+++",BN34/BN35-1)))</f>
        <v>-0.53846153846153844</v>
      </c>
      <c r="BP34" s="416">
        <v>4.2000000000000003E-2</v>
      </c>
      <c r="BQ34" s="384">
        <f>IF(ISERROR(BP34/BP35),"",IF(BP34/BP35=0,"-",IF(BP34/BP35&gt;2,"+++",BP34/BP35-1)))</f>
        <v>-0.53846153846153844</v>
      </c>
      <c r="BR34" s="418"/>
      <c r="BS34" s="419"/>
      <c r="BT34" s="390"/>
      <c r="CI34" s="394"/>
      <c r="CJ34" s="394"/>
    </row>
    <row r="35" spans="1:94" ht="17.100000000000001" hidden="1" customHeight="1" outlineLevel="1">
      <c r="A35" s="411"/>
      <c r="B35" s="420"/>
      <c r="C35" s="421"/>
      <c r="D35" s="422" t="s">
        <v>119</v>
      </c>
      <c r="E35" s="423">
        <f>E34-1</f>
        <v>2022</v>
      </c>
      <c r="F35" s="424">
        <v>11.948000000000002</v>
      </c>
      <c r="G35" s="439"/>
      <c r="H35" s="426">
        <v>0</v>
      </c>
      <c r="I35" s="439"/>
      <c r="J35" s="426">
        <v>0</v>
      </c>
      <c r="K35" s="439"/>
      <c r="L35" s="426">
        <v>0</v>
      </c>
      <c r="M35" s="439"/>
      <c r="N35" s="426">
        <v>0</v>
      </c>
      <c r="O35" s="439"/>
      <c r="P35" s="426">
        <v>0</v>
      </c>
      <c r="Q35" s="439"/>
      <c r="R35" s="426">
        <v>0</v>
      </c>
      <c r="S35" s="439"/>
      <c r="T35" s="426">
        <v>0.152</v>
      </c>
      <c r="U35" s="439"/>
      <c r="V35" s="426">
        <v>84.662999999999997</v>
      </c>
      <c r="W35" s="439"/>
      <c r="X35" s="426">
        <v>0</v>
      </c>
      <c r="Y35" s="439"/>
      <c r="Z35" s="426">
        <v>0</v>
      </c>
      <c r="AA35" s="439"/>
      <c r="AB35" s="426">
        <v>0</v>
      </c>
      <c r="AC35" s="439"/>
      <c r="AD35" s="426"/>
      <c r="AE35" s="439"/>
      <c r="AF35" s="424">
        <f t="shared" si="27"/>
        <v>253.24000000000004</v>
      </c>
      <c r="AG35" s="440"/>
      <c r="AH35" s="424">
        <v>350.00300000000004</v>
      </c>
      <c r="AI35" s="440"/>
      <c r="AJ35" s="424"/>
      <c r="AK35" s="440"/>
      <c r="AL35" s="386"/>
      <c r="AM35" s="411"/>
      <c r="AN35" s="420"/>
      <c r="AO35" s="421"/>
      <c r="AP35" s="422" t="s">
        <v>119</v>
      </c>
      <c r="AQ35" s="423">
        <f t="shared" si="20"/>
        <v>2022</v>
      </c>
      <c r="AR35" s="424">
        <v>0</v>
      </c>
      <c r="AS35" s="441"/>
      <c r="AT35" s="426">
        <v>0</v>
      </c>
      <c r="AU35" s="439"/>
      <c r="AV35" s="426">
        <v>0</v>
      </c>
      <c r="AW35" s="439"/>
      <c r="AX35" s="426">
        <v>0</v>
      </c>
      <c r="AY35" s="439"/>
      <c r="AZ35" s="426">
        <v>0</v>
      </c>
      <c r="BA35" s="439"/>
      <c r="BB35" s="426">
        <v>0</v>
      </c>
      <c r="BC35" s="439"/>
      <c r="BD35" s="426">
        <v>0</v>
      </c>
      <c r="BE35" s="439"/>
      <c r="BF35" s="426">
        <v>0</v>
      </c>
      <c r="BG35" s="439"/>
      <c r="BH35" s="426">
        <v>0</v>
      </c>
      <c r="BI35" s="439"/>
      <c r="BJ35" s="426">
        <v>0</v>
      </c>
      <c r="BK35" s="439"/>
      <c r="BL35" s="426">
        <v>0</v>
      </c>
      <c r="BM35" s="439"/>
      <c r="BN35" s="424">
        <f t="shared" si="21"/>
        <v>9.0999999999999998E-2</v>
      </c>
      <c r="BO35" s="440"/>
      <c r="BP35" s="424">
        <v>9.0999999999999998E-2</v>
      </c>
      <c r="BQ35" s="440"/>
      <c r="BR35" s="429"/>
      <c r="BS35" s="442"/>
      <c r="BT35" s="390"/>
      <c r="CI35" s="394"/>
      <c r="CJ35" s="394"/>
    </row>
    <row r="36" spans="1:94" ht="17.100000000000001" hidden="1" customHeight="1" outlineLevel="1">
      <c r="A36" s="411"/>
      <c r="B36" s="412" t="s">
        <v>101</v>
      </c>
      <c r="C36" s="413" t="s">
        <v>102</v>
      </c>
      <c r="D36" s="450" t="s">
        <v>120</v>
      </c>
      <c r="E36" s="415">
        <f>$R$5</f>
        <v>2023</v>
      </c>
      <c r="F36" s="416">
        <v>46.936999999999998</v>
      </c>
      <c r="G36" s="382" t="str">
        <f>IF(ISERROR(F36/F37),"",IF(F36/F37=0,"-",IF(F36/F37&gt;2,"+++",F36/F37-1)))</f>
        <v>+++</v>
      </c>
      <c r="H36" s="417">
        <v>0</v>
      </c>
      <c r="I36" s="382" t="str">
        <f>IF(ISERROR(H36/H37),"",IF(H36/H37=0,"-",IF(H36/H37&gt;2,"+++",H36/H37-1)))</f>
        <v/>
      </c>
      <c r="J36" s="417">
        <v>0</v>
      </c>
      <c r="K36" s="382" t="str">
        <f>IF(ISERROR(J36/J37),"",IF(J36/J37=0,"-",IF(J36/J37&gt;2,"+++",J36/J37-1)))</f>
        <v/>
      </c>
      <c r="L36" s="417">
        <v>26.479000000000003</v>
      </c>
      <c r="M36" s="382">
        <f>IF(ISERROR(L36/L37),"",IF(L36/L37=0,"-",IF(L36/L37&gt;2,"+++",L36/L37-1)))</f>
        <v>-0.44982130984042545</v>
      </c>
      <c r="N36" s="417">
        <v>398.78000000000003</v>
      </c>
      <c r="O36" s="382">
        <f>IF(ISERROR(N36/N37),"",IF(N36/N37=0,"-",IF(N36/N37&gt;2,"+++",N36/N37-1)))</f>
        <v>-1.6838835334434532E-2</v>
      </c>
      <c r="P36" s="417">
        <v>0.308</v>
      </c>
      <c r="Q36" s="382">
        <f>IF(ISERROR(P36/P37),"",IF(P36/P37=0,"-",IF(P36/P37&gt;2,"+++",P36/P37-1)))</f>
        <v>-0.97197452229299364</v>
      </c>
      <c r="R36" s="417">
        <v>0</v>
      </c>
      <c r="S36" s="382" t="str">
        <f>IF(ISERROR(R36/R37),"",IF(R36/R37=0,"-",IF(R36/R37&gt;2,"+++",R36/R37-1)))</f>
        <v/>
      </c>
      <c r="T36" s="417">
        <v>0.92500000000000004</v>
      </c>
      <c r="U36" s="382">
        <f>IF(ISERROR(T36/T37),"",IF(T36/T37=0,"-",IF(T36/T37&gt;2,"+++",T36/T37-1)))</f>
        <v>-0.13873370577281197</v>
      </c>
      <c r="V36" s="417">
        <v>2.4299999999999997</v>
      </c>
      <c r="W36" s="382" t="str">
        <f>IF(ISERROR(V36/V37),"",IF(V36/V37=0,"-",IF(V36/V37&gt;2,"+++",V36/V37-1)))</f>
        <v>+++</v>
      </c>
      <c r="X36" s="417">
        <v>31.401</v>
      </c>
      <c r="Y36" s="382">
        <f>IF(ISERROR(X36/X37),"",IF(X36/X37=0,"-",IF(X36/X37&gt;2,"+++",X36/X37-1)))</f>
        <v>-0.8119126200216833</v>
      </c>
      <c r="Z36" s="417">
        <v>0</v>
      </c>
      <c r="AA36" s="382" t="str">
        <f>IF(ISERROR(Z36/Z37),"",IF(Z36/Z37=0,"-",IF(Z36/Z37&gt;2,"+++",Z36/Z37-1)))</f>
        <v/>
      </c>
      <c r="AB36" s="417">
        <v>0</v>
      </c>
      <c r="AC36" s="382" t="str">
        <f>IF(ISERROR(AB36/AB37),"",IF(AB36/AB37=0,"-",IF(AB36/AB37&gt;2,"+++",AB36/AB37-1)))</f>
        <v/>
      </c>
      <c r="AD36" s="417"/>
      <c r="AE36" s="382"/>
      <c r="AF36" s="416">
        <f t="shared" si="27"/>
        <v>789.63499999999988</v>
      </c>
      <c r="AG36" s="384">
        <f>IF(ISERROR(AF36/AF37),"",IF(AF36/AF37=0,"-",IF(AF36/AF37&gt;2,"+++",AF36/AF37-1)))</f>
        <v>-6.3697233033469525E-3</v>
      </c>
      <c r="AH36" s="416">
        <v>1296.895</v>
      </c>
      <c r="AI36" s="384">
        <f>IF(ISERROR(AH36/AH37),"",IF(AH36/AH37=0,"-",IF(AH36/AH37&gt;2,"+++",AH36/AH37-1)))</f>
        <v>-0.10607422459273808</v>
      </c>
      <c r="AJ36" s="416"/>
      <c r="AK36" s="384"/>
      <c r="AL36" s="386"/>
      <c r="AM36" s="411"/>
      <c r="AN36" s="412" t="s">
        <v>101</v>
      </c>
      <c r="AO36" s="413" t="s">
        <v>102</v>
      </c>
      <c r="AP36" s="450" t="s">
        <v>120</v>
      </c>
      <c r="AQ36" s="415">
        <f t="shared" si="18"/>
        <v>2023</v>
      </c>
      <c r="AR36" s="416">
        <v>4.952</v>
      </c>
      <c r="AS36" s="387">
        <f>IF(ISERROR(AR36/AR37),"",IF(AR36/AR37=0,"-",IF(AR36/AR37&gt;2,"+++",AR36/AR37-1)))</f>
        <v>0.60362694300518127</v>
      </c>
      <c r="AT36" s="417">
        <v>0</v>
      </c>
      <c r="AU36" s="382" t="str">
        <f>IF(ISERROR(AT36/AT37),"",IF(AT36/AT37=0,"-",IF(AT36/AT37&gt;2,"+++",AT36/AT37-1)))</f>
        <v/>
      </c>
      <c r="AV36" s="417">
        <v>0</v>
      </c>
      <c r="AW36" s="382" t="str">
        <f>IF(ISERROR(AV36/AV37),"",IF(AV36/AV37=0,"-",IF(AV36/AV37&gt;2,"+++",AV36/AV37-1)))</f>
        <v/>
      </c>
      <c r="AX36" s="417">
        <v>0</v>
      </c>
      <c r="AY36" s="382" t="str">
        <f>IF(ISERROR(AX36/AX37),"",IF(AX36/AX37=0,"-",IF(AX36/AX37&gt;2,"+++",AX36/AX37-1)))</f>
        <v/>
      </c>
      <c r="AZ36" s="417">
        <v>0</v>
      </c>
      <c r="BA36" s="382" t="str">
        <f>IF(ISERROR(AZ36/AZ37),"",IF(AZ36/AZ37=0,"-",IF(AZ36/AZ37&gt;2,"+++",AZ36/AZ37-1)))</f>
        <v/>
      </c>
      <c r="BB36" s="417">
        <v>0</v>
      </c>
      <c r="BC36" s="382" t="str">
        <f>IF(ISERROR(BB36/BB37),"",IF(BB36/BB37=0,"-",IF(BB36/BB37&gt;2,"+++",BB36/BB37-1)))</f>
        <v/>
      </c>
      <c r="BD36" s="417">
        <v>0</v>
      </c>
      <c r="BE36" s="382" t="str">
        <f>IF(ISERROR(BD36/BD37),"",IF(BD36/BD37=0,"-",IF(BD36/BD37&gt;2,"+++",BD36/BD37-1)))</f>
        <v/>
      </c>
      <c r="BF36" s="417">
        <v>0</v>
      </c>
      <c r="BG36" s="382" t="str">
        <f>IF(ISERROR(BF36/BF37),"",IF(BF36/BF37=0,"-",IF(BF36/BF37&gt;2,"+++",BF36/BF37-1)))</f>
        <v/>
      </c>
      <c r="BH36" s="417">
        <v>0</v>
      </c>
      <c r="BI36" s="382" t="str">
        <f>IF(ISERROR(BH36/BH37),"",IF(BH36/BH37=0,"-",IF(BH36/BH37&gt;2,"+++",BH36/BH37-1)))</f>
        <v/>
      </c>
      <c r="BJ36" s="417">
        <v>0</v>
      </c>
      <c r="BK36" s="382" t="str">
        <f>IF(ISERROR(BJ36/BJ37),"",IF(BJ36/BJ37=0,"-",IF(BJ36/BJ37&gt;2,"+++",BJ36/BJ37-1)))</f>
        <v/>
      </c>
      <c r="BL36" s="417">
        <v>0</v>
      </c>
      <c r="BM36" s="382" t="str">
        <f t="shared" ref="BM36" si="39">IF(ISERROR(BL36/BL37),"",IF(BL36/BL37=0,"-",IF(BL36/BL37&gt;2,"+++",BL36/BL37-1)))</f>
        <v/>
      </c>
      <c r="BN36" s="416">
        <f t="shared" si="21"/>
        <v>1.9999999999999574E-2</v>
      </c>
      <c r="BO36" s="384">
        <f>IF(ISERROR(BN36/BN37),"",IF(BN36/BN37=0,"-",IF(BN36/BN37&gt;2,"+++",BN36/BN37-1)))</f>
        <v>0.17647058823527573</v>
      </c>
      <c r="BP36" s="416">
        <v>4.9719999999999995</v>
      </c>
      <c r="BQ36" s="384">
        <f>IF(ISERROR(BP36/BP37),"",IF(BP36/BP37=0,"-",IF(BP36/BP37&gt;2,"+++",BP36/BP37-1)))</f>
        <v>0.60128824476650555</v>
      </c>
      <c r="BR36" s="418"/>
      <c r="BS36" s="419"/>
      <c r="BT36" s="390"/>
      <c r="CI36" s="394"/>
      <c r="CJ36" s="394"/>
    </row>
    <row r="37" spans="1:94" ht="17.100000000000001" hidden="1" customHeight="1" outlineLevel="1">
      <c r="A37" s="411"/>
      <c r="B37" s="420"/>
      <c r="C37" s="421"/>
      <c r="D37" s="422" t="s">
        <v>120</v>
      </c>
      <c r="E37" s="423">
        <f>E36-1</f>
        <v>2022</v>
      </c>
      <c r="F37" s="424">
        <v>22.514999999999997</v>
      </c>
      <c r="G37" s="425"/>
      <c r="H37" s="426">
        <v>0</v>
      </c>
      <c r="I37" s="425"/>
      <c r="J37" s="426">
        <v>0</v>
      </c>
      <c r="K37" s="425"/>
      <c r="L37" s="426">
        <v>48.128</v>
      </c>
      <c r="M37" s="425"/>
      <c r="N37" s="426">
        <v>405.61</v>
      </c>
      <c r="O37" s="425"/>
      <c r="P37" s="426">
        <v>10.99</v>
      </c>
      <c r="Q37" s="425"/>
      <c r="R37" s="426">
        <v>0</v>
      </c>
      <c r="S37" s="425"/>
      <c r="T37" s="426">
        <v>1.0740000000000001</v>
      </c>
      <c r="U37" s="425"/>
      <c r="V37" s="426">
        <v>0.82299999999999995</v>
      </c>
      <c r="W37" s="425"/>
      <c r="X37" s="426">
        <v>166.94900000000001</v>
      </c>
      <c r="Y37" s="425"/>
      <c r="Z37" s="426">
        <v>0</v>
      </c>
      <c r="AA37" s="425"/>
      <c r="AB37" s="426">
        <v>0</v>
      </c>
      <c r="AC37" s="425"/>
      <c r="AD37" s="426"/>
      <c r="AE37" s="425"/>
      <c r="AF37" s="424">
        <f t="shared" si="27"/>
        <v>794.69699999999978</v>
      </c>
      <c r="AG37" s="427"/>
      <c r="AH37" s="424">
        <v>1450.7860000000001</v>
      </c>
      <c r="AI37" s="427"/>
      <c r="AJ37" s="424"/>
      <c r="AK37" s="427"/>
      <c r="AL37" s="386"/>
      <c r="AM37" s="411"/>
      <c r="AN37" s="420"/>
      <c r="AO37" s="421"/>
      <c r="AP37" s="422" t="s">
        <v>120</v>
      </c>
      <c r="AQ37" s="423">
        <f t="shared" si="20"/>
        <v>2022</v>
      </c>
      <c r="AR37" s="424">
        <v>3.0880000000000001</v>
      </c>
      <c r="AS37" s="428"/>
      <c r="AT37" s="426">
        <v>0</v>
      </c>
      <c r="AU37" s="425"/>
      <c r="AV37" s="426">
        <v>0</v>
      </c>
      <c r="AW37" s="425"/>
      <c r="AX37" s="426">
        <v>0</v>
      </c>
      <c r="AY37" s="425"/>
      <c r="AZ37" s="426">
        <v>0</v>
      </c>
      <c r="BA37" s="425"/>
      <c r="BB37" s="426">
        <v>0</v>
      </c>
      <c r="BC37" s="425"/>
      <c r="BD37" s="426">
        <v>0</v>
      </c>
      <c r="BE37" s="425"/>
      <c r="BF37" s="426">
        <v>0</v>
      </c>
      <c r="BG37" s="425"/>
      <c r="BH37" s="426">
        <v>0</v>
      </c>
      <c r="BI37" s="425"/>
      <c r="BJ37" s="426">
        <v>0</v>
      </c>
      <c r="BK37" s="425"/>
      <c r="BL37" s="426">
        <v>0</v>
      </c>
      <c r="BM37" s="425"/>
      <c r="BN37" s="424">
        <f t="shared" si="21"/>
        <v>1.6999999999999904E-2</v>
      </c>
      <c r="BO37" s="427"/>
      <c r="BP37" s="424">
        <v>3.105</v>
      </c>
      <c r="BQ37" s="427"/>
      <c r="BR37" s="429"/>
      <c r="BS37" s="430"/>
      <c r="BT37" s="390"/>
      <c r="CI37" s="394"/>
      <c r="CJ37" s="394"/>
    </row>
    <row r="38" spans="1:94" s="296" customFormat="1" ht="18" hidden="1" customHeight="1" outlineLevel="1">
      <c r="A38" s="411"/>
      <c r="B38" s="412" t="s">
        <v>106</v>
      </c>
      <c r="C38" s="413" t="s">
        <v>107</v>
      </c>
      <c r="D38" s="450" t="s">
        <v>121</v>
      </c>
      <c r="E38" s="415">
        <f>$R$5</f>
        <v>2023</v>
      </c>
      <c r="F38" s="416">
        <v>61.933000000000007</v>
      </c>
      <c r="G38" s="431">
        <f>IF(ISERROR(F38/F39),"",IF(F38/F39=0,"-",IF(F38/F39&gt;2,"+++",F38/F39-1)))</f>
        <v>-4.3786379286386956E-2</v>
      </c>
      <c r="H38" s="417">
        <v>0</v>
      </c>
      <c r="I38" s="431" t="str">
        <f>IF(ISERROR(H38/H39),"",IF(H38/H39=0,"-",IF(H38/H39&gt;2,"+++",H38/H39-1)))</f>
        <v/>
      </c>
      <c r="J38" s="417">
        <v>0</v>
      </c>
      <c r="K38" s="431" t="str">
        <f>IF(ISERROR(J38/J39),"",IF(J38/J39=0,"-",IF(J38/J39&gt;2,"+++",J38/J39-1)))</f>
        <v/>
      </c>
      <c r="L38" s="417">
        <v>0</v>
      </c>
      <c r="M38" s="431" t="str">
        <f>IF(ISERROR(L38/L39),"",IF(L38/L39=0,"-",IF(L38/L39&gt;2,"+++",L38/L39-1)))</f>
        <v/>
      </c>
      <c r="N38" s="417">
        <v>0</v>
      </c>
      <c r="O38" s="431" t="str">
        <f>IF(ISERROR(N38/N39),"",IF(N38/N39=0,"-",IF(N38/N39&gt;2,"+++",N38/N39-1)))</f>
        <v>-</v>
      </c>
      <c r="P38" s="417">
        <v>1.458</v>
      </c>
      <c r="Q38" s="431">
        <f>IF(ISERROR(P38/P39),"",IF(P38/P39=0,"-",IF(P38/P39&gt;2,"+++",P38/P39-1)))</f>
        <v>-0.97184893419833174</v>
      </c>
      <c r="R38" s="417">
        <v>0</v>
      </c>
      <c r="S38" s="431" t="str">
        <f>IF(ISERROR(R38/R39),"",IF(R38/R39=0,"-",IF(R38/R39&gt;2,"+++",R38/R39-1)))</f>
        <v/>
      </c>
      <c r="T38" s="417">
        <v>0.16699999999999998</v>
      </c>
      <c r="U38" s="431">
        <f>IF(ISERROR(T38/T39),"",IF(T38/T39=0,"-",IF(T38/T39&gt;2,"+++",T38/T39-1)))</f>
        <v>-0.75037369207772797</v>
      </c>
      <c r="V38" s="417">
        <v>23.905000000000001</v>
      </c>
      <c r="W38" s="431">
        <f>IF(ISERROR(V38/V39),"",IF(V38/V39=0,"-",IF(V38/V39&gt;2,"+++",V38/V39-1)))</f>
        <v>0.43246644295302028</v>
      </c>
      <c r="X38" s="417">
        <v>190.04399999999998</v>
      </c>
      <c r="Y38" s="431" t="str">
        <f>IF(ISERROR(X38/X39),"",IF(X38/X39=0,"-",IF(X38/X39&gt;2,"+++",X38/X39-1)))</f>
        <v>+++</v>
      </c>
      <c r="Z38" s="417">
        <v>0</v>
      </c>
      <c r="AA38" s="431" t="str">
        <f>IF(ISERROR(Z38/Z39),"",IF(Z38/Z39=0,"-",IF(Z38/Z39&gt;2,"+++",Z38/Z39-1)))</f>
        <v/>
      </c>
      <c r="AB38" s="417">
        <v>0</v>
      </c>
      <c r="AC38" s="431" t="str">
        <f>IF(ISERROR(AB38/AB39),"",IF(AB38/AB39=0,"-",IF(AB38/AB39&gt;2,"+++",AB38/AB39-1)))</f>
        <v/>
      </c>
      <c r="AD38" s="417"/>
      <c r="AE38" s="431"/>
      <c r="AF38" s="416">
        <f t="shared" si="27"/>
        <v>278.95500000000004</v>
      </c>
      <c r="AG38" s="432">
        <f>IF(ISERROR(AF38/AF39),"",IF(AF38/AF39=0,"-",IF(AF38/AF39&gt;2,"+++",AF38/AF39-1)))</f>
        <v>-0.7609019308355125</v>
      </c>
      <c r="AH38" s="416">
        <v>556.46199999999999</v>
      </c>
      <c r="AI38" s="432">
        <f>IF(ISERROR(AH38/AH39),"",IF(AH38/AH39=0,"-",IF(AH38/AH39&gt;2,"+++",AH38/AH39-1)))</f>
        <v>-0.63973878145055663</v>
      </c>
      <c r="AJ38" s="416"/>
      <c r="AK38" s="432"/>
      <c r="AL38" s="355"/>
      <c r="AM38" s="411"/>
      <c r="AN38" s="412" t="s">
        <v>106</v>
      </c>
      <c r="AO38" s="413" t="s">
        <v>107</v>
      </c>
      <c r="AP38" s="450" t="s">
        <v>121</v>
      </c>
      <c r="AQ38" s="415">
        <f t="shared" si="18"/>
        <v>2023</v>
      </c>
      <c r="AR38" s="416">
        <v>27.191000000000003</v>
      </c>
      <c r="AS38" s="433" t="str">
        <f>IF(ISERROR(AR38/AR39),"",IF(AR38/AR39=0,"-",IF(AR38/AR39&gt;2,"+++",AR38/AR39-1)))</f>
        <v>+++</v>
      </c>
      <c r="AT38" s="417">
        <v>0</v>
      </c>
      <c r="AU38" s="431" t="str">
        <f>IF(ISERROR(AT38/AT39),"",IF(AT38/AT39=0,"-",IF(AT38/AT39&gt;2,"+++",AT38/AT39-1)))</f>
        <v/>
      </c>
      <c r="AV38" s="417">
        <v>0</v>
      </c>
      <c r="AW38" s="431" t="str">
        <f>IF(ISERROR(AV38/AV39),"",IF(AV38/AV39=0,"-",IF(AV38/AV39&gt;2,"+++",AV38/AV39-1)))</f>
        <v/>
      </c>
      <c r="AX38" s="417">
        <v>0</v>
      </c>
      <c r="AY38" s="431" t="str">
        <f>IF(ISERROR(AX38/AX39),"",IF(AX38/AX39=0,"-",IF(AX38/AX39&gt;2,"+++",AX38/AX39-1)))</f>
        <v/>
      </c>
      <c r="AZ38" s="417">
        <v>0</v>
      </c>
      <c r="BA38" s="431" t="str">
        <f>IF(ISERROR(AZ38/AZ39),"",IF(AZ38/AZ39=0,"-",IF(AZ38/AZ39&gt;2,"+++",AZ38/AZ39-1)))</f>
        <v/>
      </c>
      <c r="BB38" s="417">
        <v>0</v>
      </c>
      <c r="BC38" s="431" t="str">
        <f>IF(ISERROR(BB38/BB39),"",IF(BB38/BB39=0,"-",IF(BB38/BB39&gt;2,"+++",BB38/BB39-1)))</f>
        <v/>
      </c>
      <c r="BD38" s="417">
        <v>0</v>
      </c>
      <c r="BE38" s="431" t="str">
        <f>IF(ISERROR(BD38/BD39),"",IF(BD38/BD39=0,"-",IF(BD38/BD39&gt;2,"+++",BD38/BD39-1)))</f>
        <v/>
      </c>
      <c r="BF38" s="417">
        <v>0</v>
      </c>
      <c r="BG38" s="431" t="str">
        <f>IF(ISERROR(BF38/BF39),"",IF(BF38/BF39=0,"-",IF(BF38/BF39&gt;2,"+++",BF38/BF39-1)))</f>
        <v/>
      </c>
      <c r="BH38" s="417">
        <v>0</v>
      </c>
      <c r="BI38" s="431" t="str">
        <f>IF(ISERROR(BH38/BH39),"",IF(BH38/BH39=0,"-",IF(BH38/BH39&gt;2,"+++",BH38/BH39-1)))</f>
        <v/>
      </c>
      <c r="BJ38" s="417">
        <v>0</v>
      </c>
      <c r="BK38" s="431" t="str">
        <f>IF(ISERROR(BJ38/BJ39),"",IF(BJ38/BJ39=0,"-",IF(BJ38/BJ39&gt;2,"+++",BJ38/BJ39-1)))</f>
        <v/>
      </c>
      <c r="BL38" s="417">
        <v>0</v>
      </c>
      <c r="BM38" s="431" t="str">
        <f t="shared" ref="BM38" si="40">IF(ISERROR(BL38/BL39),"",IF(BL38/BL39=0,"-",IF(BL38/BL39&gt;2,"+++",BL38/BL39-1)))</f>
        <v/>
      </c>
      <c r="BN38" s="416">
        <f t="shared" si="21"/>
        <v>0</v>
      </c>
      <c r="BO38" s="432" t="str">
        <f>IF(ISERROR(BN38/BN39),"",IF(BN38/BN39=0,"-",IF(BN38/BN39&gt;2,"+++",BN38/BN39-1)))</f>
        <v/>
      </c>
      <c r="BP38" s="416">
        <v>27.191000000000003</v>
      </c>
      <c r="BQ38" s="432" t="str">
        <f>IF(ISERROR(BP38/BP39),"",IF(BP38/BP39=0,"-",IF(BP38/BP39&gt;2,"+++",BP38/BP39-1)))</f>
        <v>+++</v>
      </c>
      <c r="BR38" s="418"/>
      <c r="BS38" s="434"/>
      <c r="BT38" s="359"/>
      <c r="CI38" s="364"/>
      <c r="CJ38" s="364"/>
    </row>
    <row r="39" spans="1:94" s="296" customFormat="1" ht="18" hidden="1" customHeight="1" outlineLevel="1">
      <c r="A39" s="411"/>
      <c r="B39" s="420"/>
      <c r="C39" s="421"/>
      <c r="D39" s="422" t="s">
        <v>121</v>
      </c>
      <c r="E39" s="423">
        <f>E38-1</f>
        <v>2022</v>
      </c>
      <c r="F39" s="424">
        <v>64.769000000000005</v>
      </c>
      <c r="G39" s="435"/>
      <c r="H39" s="426">
        <v>0</v>
      </c>
      <c r="I39" s="435"/>
      <c r="J39" s="426">
        <v>0</v>
      </c>
      <c r="K39" s="435"/>
      <c r="L39" s="426">
        <v>0</v>
      </c>
      <c r="M39" s="435"/>
      <c r="N39" s="426">
        <v>192.26600000000002</v>
      </c>
      <c r="O39" s="435"/>
      <c r="P39" s="426">
        <v>51.792000000000002</v>
      </c>
      <c r="Q39" s="435"/>
      <c r="R39" s="426">
        <v>0</v>
      </c>
      <c r="S39" s="435"/>
      <c r="T39" s="426">
        <v>0.66900000000000004</v>
      </c>
      <c r="U39" s="435"/>
      <c r="V39" s="426">
        <v>16.687999999999999</v>
      </c>
      <c r="W39" s="435"/>
      <c r="X39" s="426">
        <v>51.725999999999999</v>
      </c>
      <c r="Y39" s="435"/>
      <c r="Z39" s="426">
        <v>0</v>
      </c>
      <c r="AA39" s="435"/>
      <c r="AB39" s="426">
        <v>0</v>
      </c>
      <c r="AC39" s="435"/>
      <c r="AD39" s="426"/>
      <c r="AE39" s="435"/>
      <c r="AF39" s="424">
        <f t="shared" si="27"/>
        <v>1166.6969999999997</v>
      </c>
      <c r="AG39" s="436"/>
      <c r="AH39" s="424">
        <v>1544.607</v>
      </c>
      <c r="AI39" s="436"/>
      <c r="AJ39" s="424"/>
      <c r="AK39" s="436"/>
      <c r="AL39" s="355"/>
      <c r="AM39" s="411"/>
      <c r="AN39" s="420"/>
      <c r="AO39" s="421"/>
      <c r="AP39" s="422" t="s">
        <v>121</v>
      </c>
      <c r="AQ39" s="423">
        <f t="shared" si="20"/>
        <v>2022</v>
      </c>
      <c r="AR39" s="424">
        <v>7.2949999999999999</v>
      </c>
      <c r="AS39" s="437"/>
      <c r="AT39" s="426">
        <v>0</v>
      </c>
      <c r="AU39" s="435"/>
      <c r="AV39" s="426">
        <v>0</v>
      </c>
      <c r="AW39" s="435"/>
      <c r="AX39" s="426">
        <v>0</v>
      </c>
      <c r="AY39" s="435"/>
      <c r="AZ39" s="426">
        <v>0</v>
      </c>
      <c r="BA39" s="435"/>
      <c r="BB39" s="426">
        <v>0</v>
      </c>
      <c r="BC39" s="435"/>
      <c r="BD39" s="426">
        <v>0</v>
      </c>
      <c r="BE39" s="435"/>
      <c r="BF39" s="426">
        <v>0</v>
      </c>
      <c r="BG39" s="435"/>
      <c r="BH39" s="426">
        <v>0</v>
      </c>
      <c r="BI39" s="435"/>
      <c r="BJ39" s="426">
        <v>0</v>
      </c>
      <c r="BK39" s="435"/>
      <c r="BL39" s="426">
        <v>0</v>
      </c>
      <c r="BM39" s="435"/>
      <c r="BN39" s="424">
        <f t="shared" si="21"/>
        <v>0</v>
      </c>
      <c r="BO39" s="436"/>
      <c r="BP39" s="424">
        <v>7.2949999999999999</v>
      </c>
      <c r="BQ39" s="436"/>
      <c r="BR39" s="429"/>
      <c r="BS39" s="438"/>
      <c r="BT39" s="359"/>
      <c r="CI39" s="364"/>
      <c r="CJ39" s="364"/>
    </row>
    <row r="40" spans="1:94" ht="17.100000000000001" hidden="1" customHeight="1" outlineLevel="1">
      <c r="A40" s="411"/>
      <c r="B40" s="412" t="s">
        <v>109</v>
      </c>
      <c r="C40" s="413" t="s">
        <v>110</v>
      </c>
      <c r="D40" s="450" t="s">
        <v>122</v>
      </c>
      <c r="E40" s="415">
        <f>$R$5</f>
        <v>2023</v>
      </c>
      <c r="F40" s="416">
        <v>1016.5540000000001</v>
      </c>
      <c r="G40" s="382">
        <f>IF(ISERROR(F40/F41),"",IF(F40/F41=0,"-",IF(F40/F41&gt;2,"+++",F40/F41-1)))</f>
        <v>0.1385814689328817</v>
      </c>
      <c r="H40" s="417">
        <v>40.299999999999997</v>
      </c>
      <c r="I40" s="382" t="str">
        <f>IF(ISERROR(H40/H41),"",IF(H40/H41=0,"-",IF(H40/H41&gt;2,"+++",H40/H41-1)))</f>
        <v>+++</v>
      </c>
      <c r="J40" s="417">
        <v>2.7469999999999999</v>
      </c>
      <c r="K40" s="382">
        <f>IF(ISERROR(J40/J41),"",IF(J40/J41=0,"-",IF(J40/J41&gt;2,"+++",J40/J41-1)))</f>
        <v>-0.59447888987304398</v>
      </c>
      <c r="L40" s="417">
        <v>1073.9750000000001</v>
      </c>
      <c r="M40" s="382">
        <f>IF(ISERROR(L40/L41),"",IF(L40/L41=0,"-",IF(L40/L41&gt;2,"+++",L40/L41-1)))</f>
        <v>-0.44162129084149204</v>
      </c>
      <c r="N40" s="417">
        <v>1961.347</v>
      </c>
      <c r="O40" s="382">
        <f>IF(ISERROR(N40/N41),"",IF(N40/N41=0,"-",IF(N40/N41&gt;2,"+++",N40/N41-1)))</f>
        <v>0.29457490209900494</v>
      </c>
      <c r="P40" s="417">
        <v>550.64299999999992</v>
      </c>
      <c r="Q40" s="382">
        <f>IF(ISERROR(P40/P41),"",IF(P40/P41=0,"-",IF(P40/P41&gt;2,"+++",P40/P41-1)))</f>
        <v>2.6254482290757775E-2</v>
      </c>
      <c r="R40" s="417">
        <v>2.718</v>
      </c>
      <c r="S40" s="382" t="str">
        <f>IF(ISERROR(R40/R41),"",IF(R40/R41=0,"-",IF(R40/R41&gt;2,"+++",R40/R41-1)))</f>
        <v>+++</v>
      </c>
      <c r="T40" s="417">
        <v>16.350999999999999</v>
      </c>
      <c r="U40" s="382">
        <f>IF(ISERROR(T40/T41),"",IF(T40/T41=0,"-",IF(T40/T41&gt;2,"+++",T40/T41-1)))</f>
        <v>0.23087925323697678</v>
      </c>
      <c r="V40" s="417">
        <v>0.6</v>
      </c>
      <c r="W40" s="382" t="str">
        <f>IF(ISERROR(V40/V41),"",IF(V40/V41=0,"-",IF(V40/V41&gt;2,"+++",V40/V41-1)))</f>
        <v>+++</v>
      </c>
      <c r="X40" s="417">
        <v>883.38100000000009</v>
      </c>
      <c r="Y40" s="382">
        <f>IF(ISERROR(X40/X41),"",IF(X40/X41=0,"-",IF(X40/X41&gt;2,"+++",X40/X41-1)))</f>
        <v>-0.19369896047543</v>
      </c>
      <c r="Z40" s="417">
        <v>5.2979999999999992</v>
      </c>
      <c r="AA40" s="382">
        <f>IF(ISERROR(Z40/Z41),"",IF(Z40/Z41=0,"-",IF(Z40/Z41&gt;2,"+++",Z40/Z41-1)))</f>
        <v>0.76130319148936132</v>
      </c>
      <c r="AB40" s="417">
        <v>0</v>
      </c>
      <c r="AC40" s="382" t="str">
        <f>IF(ISERROR(AB40/AB41),"",IF(AB40/AB41=0,"-",IF(AB40/AB41&gt;2,"+++",AB40/AB41-1)))</f>
        <v/>
      </c>
      <c r="AD40" s="417"/>
      <c r="AE40" s="382"/>
      <c r="AF40" s="416">
        <f t="shared" si="27"/>
        <v>12261.248</v>
      </c>
      <c r="AG40" s="384">
        <f>IF(ISERROR(AF40/AF41),"",IF(AF40/AF41=0,"-",IF(AF40/AF41&gt;2,"+++",AF40/AF41-1)))</f>
        <v>-0.20767753405751288</v>
      </c>
      <c r="AH40" s="416">
        <v>17815.161999999997</v>
      </c>
      <c r="AI40" s="384">
        <f>IF(ISERROR(AH40/AH41),"",IF(AH40/AH41=0,"-",IF(AH40/AH41&gt;2,"+++",AH40/AH41-1)))</f>
        <v>-0.17057659928976121</v>
      </c>
      <c r="AJ40" s="416"/>
      <c r="AK40" s="384"/>
      <c r="AL40" s="386"/>
      <c r="AM40" s="411"/>
      <c r="AN40" s="412" t="s">
        <v>109</v>
      </c>
      <c r="AO40" s="413" t="s">
        <v>110</v>
      </c>
      <c r="AP40" s="450" t="s">
        <v>122</v>
      </c>
      <c r="AQ40" s="415">
        <f t="shared" si="18"/>
        <v>2023</v>
      </c>
      <c r="AR40" s="416">
        <v>141.15</v>
      </c>
      <c r="AS40" s="387">
        <f>IF(ISERROR(AR40/AR41),"",IF(AR40/AR41=0,"-",IF(AR40/AR41&gt;2,"+++",AR40/AR41-1)))</f>
        <v>-0.19601510568855618</v>
      </c>
      <c r="AT40" s="417">
        <v>0</v>
      </c>
      <c r="AU40" s="382" t="str">
        <f>IF(ISERROR(AT40/AT41),"",IF(AT40/AT41=0,"-",IF(AT40/AT41&gt;2,"+++",AT40/AT41-1)))</f>
        <v/>
      </c>
      <c r="AV40" s="417">
        <v>0</v>
      </c>
      <c r="AW40" s="382" t="str">
        <f>IF(ISERROR(AV40/AV41),"",IF(AV40/AV41=0,"-",IF(AV40/AV41&gt;2,"+++",AV40/AV41-1)))</f>
        <v>-</v>
      </c>
      <c r="AX40" s="417">
        <v>0</v>
      </c>
      <c r="AY40" s="382" t="str">
        <f>IF(ISERROR(AX40/AX41),"",IF(AX40/AX41=0,"-",IF(AX40/AX41&gt;2,"+++",AX40/AX41-1)))</f>
        <v/>
      </c>
      <c r="AZ40" s="417">
        <v>6.952</v>
      </c>
      <c r="BA40" s="382" t="str">
        <f>IF(ISERROR(AZ40/AZ41),"",IF(AZ40/AZ41=0,"-",IF(AZ40/AZ41&gt;2,"+++",AZ40/AZ41-1)))</f>
        <v>+++</v>
      </c>
      <c r="BB40" s="417">
        <v>0</v>
      </c>
      <c r="BC40" s="382" t="str">
        <f>IF(ISERROR(BB40/BB41),"",IF(BB40/BB41=0,"-",IF(BB40/BB41&gt;2,"+++",BB40/BB41-1)))</f>
        <v>-</v>
      </c>
      <c r="BD40" s="417">
        <v>0</v>
      </c>
      <c r="BE40" s="382" t="str">
        <f>IF(ISERROR(BD40/BD41),"",IF(BD40/BD41=0,"-",IF(BD40/BD41&gt;2,"+++",BD40/BD41-1)))</f>
        <v/>
      </c>
      <c r="BF40" s="417">
        <v>0</v>
      </c>
      <c r="BG40" s="382" t="str">
        <f>IF(ISERROR(BF40/BF41),"",IF(BF40/BF41=0,"-",IF(BF40/BF41&gt;2,"+++",BF40/BF41-1)))</f>
        <v/>
      </c>
      <c r="BH40" s="417">
        <v>22.239999999999995</v>
      </c>
      <c r="BI40" s="382">
        <f>IF(ISERROR(BH40/BH41),"",IF(BH40/BH41=0,"-",IF(BH40/BH41&gt;2,"+++",BH40/BH41-1)))</f>
        <v>-0.23947611394179813</v>
      </c>
      <c r="BJ40" s="417">
        <v>0</v>
      </c>
      <c r="BK40" s="382" t="str">
        <f>IF(ISERROR(BJ40/BJ41),"",IF(BJ40/BJ41=0,"-",IF(BJ40/BJ41&gt;2,"+++",BJ40/BJ41-1)))</f>
        <v/>
      </c>
      <c r="BL40" s="417">
        <v>0</v>
      </c>
      <c r="BM40" s="382" t="str">
        <f t="shared" ref="BM40" si="41">IF(ISERROR(BL40/BL41),"",IF(BL40/BL41=0,"-",IF(BL40/BL41&gt;2,"+++",BL40/BL41-1)))</f>
        <v/>
      </c>
      <c r="BN40" s="416">
        <f t="shared" si="21"/>
        <v>26.032000000000011</v>
      </c>
      <c r="BO40" s="384">
        <f>IF(ISERROR(BN40/BN41),"",IF(BN40/BN41=0,"-",IF(BN40/BN41&gt;2,"+++",BN40/BN41-1)))</f>
        <v>0.24973595775323854</v>
      </c>
      <c r="BP40" s="416">
        <v>196.374</v>
      </c>
      <c r="BQ40" s="384">
        <f>IF(ISERROR(BP40/BP41),"",IF(BP40/BP41=0,"-",IF(BP40/BP41&gt;2,"+++",BP40/BP41-1)))</f>
        <v>-0.13094621685851238</v>
      </c>
      <c r="BR40" s="418"/>
      <c r="BS40" s="419"/>
      <c r="BT40" s="390"/>
      <c r="CI40" s="394"/>
      <c r="CJ40" s="394"/>
    </row>
    <row r="41" spans="1:94" ht="17.100000000000001" hidden="1" customHeight="1" outlineLevel="1">
      <c r="A41" s="411"/>
      <c r="B41" s="420"/>
      <c r="C41" s="421"/>
      <c r="D41" s="422" t="s">
        <v>122</v>
      </c>
      <c r="E41" s="423">
        <f>E40-1</f>
        <v>2022</v>
      </c>
      <c r="F41" s="424">
        <v>892.82500000000005</v>
      </c>
      <c r="G41" s="439"/>
      <c r="H41" s="426">
        <v>17.265000000000001</v>
      </c>
      <c r="I41" s="439"/>
      <c r="J41" s="426">
        <v>6.7740000000000009</v>
      </c>
      <c r="K41" s="439"/>
      <c r="L41" s="426">
        <v>1923.3809999999999</v>
      </c>
      <c r="M41" s="439"/>
      <c r="N41" s="426">
        <v>1515.0510000000004</v>
      </c>
      <c r="O41" s="439"/>
      <c r="P41" s="426">
        <v>536.55600000000004</v>
      </c>
      <c r="Q41" s="439"/>
      <c r="R41" s="426">
        <v>9.5000000000000001E-2</v>
      </c>
      <c r="S41" s="439"/>
      <c r="T41" s="426">
        <v>13.283999999999999</v>
      </c>
      <c r="U41" s="439"/>
      <c r="V41" s="426">
        <v>6.3E-2</v>
      </c>
      <c r="W41" s="439"/>
      <c r="X41" s="426">
        <v>1095.5969999999998</v>
      </c>
      <c r="Y41" s="439"/>
      <c r="Z41" s="426">
        <v>3.008</v>
      </c>
      <c r="AA41" s="439"/>
      <c r="AB41" s="426">
        <v>0</v>
      </c>
      <c r="AC41" s="439"/>
      <c r="AD41" s="426"/>
      <c r="AE41" s="439"/>
      <c r="AF41" s="424">
        <f t="shared" si="27"/>
        <v>15475.072999999997</v>
      </c>
      <c r="AG41" s="440"/>
      <c r="AH41" s="424">
        <v>21478.971999999998</v>
      </c>
      <c r="AI41" s="440"/>
      <c r="AJ41" s="424"/>
      <c r="AK41" s="440"/>
      <c r="AL41" s="386"/>
      <c r="AM41" s="411"/>
      <c r="AN41" s="420"/>
      <c r="AO41" s="421"/>
      <c r="AP41" s="422" t="s">
        <v>122</v>
      </c>
      <c r="AQ41" s="423">
        <f t="shared" si="20"/>
        <v>2022</v>
      </c>
      <c r="AR41" s="424">
        <v>175.56299999999999</v>
      </c>
      <c r="AS41" s="441"/>
      <c r="AT41" s="426">
        <v>0</v>
      </c>
      <c r="AU41" s="439"/>
      <c r="AV41" s="426">
        <v>1.7999999999999999E-2</v>
      </c>
      <c r="AW41" s="439"/>
      <c r="AX41" s="426">
        <v>0</v>
      </c>
      <c r="AY41" s="439"/>
      <c r="AZ41" s="426">
        <v>0.30399999999999999</v>
      </c>
      <c r="BA41" s="439"/>
      <c r="BB41" s="426">
        <v>5.0000000000000001E-3</v>
      </c>
      <c r="BC41" s="439"/>
      <c r="BD41" s="426">
        <v>0</v>
      </c>
      <c r="BE41" s="439"/>
      <c r="BF41" s="426">
        <v>0</v>
      </c>
      <c r="BG41" s="439"/>
      <c r="BH41" s="426">
        <v>29.242999999999999</v>
      </c>
      <c r="BI41" s="439"/>
      <c r="BJ41" s="426">
        <v>0</v>
      </c>
      <c r="BK41" s="439"/>
      <c r="BL41" s="426">
        <v>0</v>
      </c>
      <c r="BM41" s="439"/>
      <c r="BN41" s="424">
        <f t="shared" si="21"/>
        <v>20.830000000000041</v>
      </c>
      <c r="BO41" s="440"/>
      <c r="BP41" s="424">
        <v>225.96300000000002</v>
      </c>
      <c r="BQ41" s="440"/>
      <c r="BR41" s="429"/>
      <c r="BS41" s="442"/>
      <c r="BT41" s="390"/>
      <c r="CI41" s="394"/>
      <c r="CJ41" s="394"/>
    </row>
    <row r="42" spans="1:94" ht="17.100000000000001" hidden="1" customHeight="1" outlineLevel="1">
      <c r="A42" s="411"/>
      <c r="B42" s="412" t="s">
        <v>123</v>
      </c>
      <c r="C42" s="413" t="s">
        <v>124</v>
      </c>
      <c r="D42" s="450" t="s">
        <v>125</v>
      </c>
      <c r="E42" s="415">
        <f>$R$5</f>
        <v>2023</v>
      </c>
      <c r="F42" s="416">
        <v>293.46719999999999</v>
      </c>
      <c r="G42" s="382">
        <f>IF(ISERROR(F42/F43),"",IF(F42/F43=0,"-",IF(F42/F43&gt;2,"+++",F42/F43-1)))</f>
        <v>0.3011331542726714</v>
      </c>
      <c r="H42" s="417">
        <v>0</v>
      </c>
      <c r="I42" s="382" t="str">
        <f>IF(ISERROR(H42/H43),"",IF(H42/H43=0,"-",IF(H42/H43&gt;2,"+++",H42/H43-1)))</f>
        <v/>
      </c>
      <c r="J42" s="417">
        <v>27.283099999999997</v>
      </c>
      <c r="K42" s="382" t="str">
        <f>IF(ISERROR(J42/J43),"",IF(J42/J43=0,"-",IF(J42/J43&gt;2,"+++",J42/J43-1)))</f>
        <v/>
      </c>
      <c r="L42" s="417">
        <v>0</v>
      </c>
      <c r="M42" s="382" t="str">
        <f>IF(ISERROR(L42/L43),"",IF(L42/L43=0,"-",IF(L42/L43&gt;2,"+++",L42/L43-1)))</f>
        <v/>
      </c>
      <c r="N42" s="417">
        <v>145.899</v>
      </c>
      <c r="O42" s="382" t="str">
        <f>IF(ISERROR(N42/N43),"",IF(N42/N43=0,"-",IF(N42/N43&gt;2,"+++",N42/N43-1)))</f>
        <v/>
      </c>
      <c r="P42" s="417">
        <v>67.384199999999993</v>
      </c>
      <c r="Q42" s="382" t="str">
        <f>IF(ISERROR(P42/P43),"",IF(P42/P43=0,"-",IF(P42/P43&gt;2,"+++",P42/P43-1)))</f>
        <v>+++</v>
      </c>
      <c r="R42" s="417">
        <v>0</v>
      </c>
      <c r="S42" s="382" t="str">
        <f>IF(ISERROR(R42/R43),"",IF(R42/R43=0,"-",IF(R42/R43&gt;2,"+++",R42/R43-1)))</f>
        <v/>
      </c>
      <c r="T42" s="417">
        <v>3.5203999999999995</v>
      </c>
      <c r="U42" s="382" t="str">
        <f>IF(ISERROR(T42/T43),"",IF(T42/T43=0,"-",IF(T42/T43&gt;2,"+++",T42/T43-1)))</f>
        <v>+++</v>
      </c>
      <c r="V42" s="417">
        <v>2.1515</v>
      </c>
      <c r="W42" s="382" t="str">
        <f>IF(ISERROR(V42/V43),"",IF(V42/V43=0,"-",IF(V42/V43&gt;2,"+++",V42/V43-1)))</f>
        <v/>
      </c>
      <c r="X42" s="417">
        <v>1.4599</v>
      </c>
      <c r="Y42" s="382">
        <f>IF(ISERROR(X42/X43),"",IF(X42/X43=0,"-",IF(X42/X43&gt;2,"+++",X42/X43-1)))</f>
        <v>-0.72029887920298874</v>
      </c>
      <c r="Z42" s="417">
        <v>0</v>
      </c>
      <c r="AA42" s="382" t="str">
        <f>IF(ISERROR(Z42/Z43),"",IF(Z42/Z43=0,"-",IF(Z42/Z43&gt;2,"+++",Z42/Z43-1)))</f>
        <v/>
      </c>
      <c r="AB42" s="417">
        <v>0</v>
      </c>
      <c r="AC42" s="382" t="str">
        <f>IF(ISERROR(AB42/AB43),"",IF(AB42/AB43=0,"-",IF(AB42/AB43&gt;2,"+++",AB42/AB43-1)))</f>
        <v/>
      </c>
      <c r="AD42" s="417"/>
      <c r="AE42" s="382"/>
      <c r="AF42" s="416">
        <f t="shared" si="27"/>
        <v>1447.9855000000002</v>
      </c>
      <c r="AG42" s="384">
        <f>IF(ISERROR(AF42/AF43),"",IF(AF42/AF43=0,"-",IF(AF42/AF43&gt;2,"+++",AF42/AF43-1)))</f>
        <v>8.3174658127055601E-2</v>
      </c>
      <c r="AH42" s="416">
        <v>1989.1508000000003</v>
      </c>
      <c r="AI42" s="384">
        <f>IF(ISERROR(AH42/AH43),"",IF(AH42/AH43=0,"-",IF(AH42/AH43&gt;2,"+++",AH42/AH43-1)))</f>
        <v>0.24427089220470521</v>
      </c>
      <c r="AJ42" s="416"/>
      <c r="AK42" s="384"/>
      <c r="AL42" s="386"/>
      <c r="AM42" s="411"/>
      <c r="AN42" s="412" t="s">
        <v>123</v>
      </c>
      <c r="AO42" s="413" t="s">
        <v>124</v>
      </c>
      <c r="AP42" s="450" t="s">
        <v>125</v>
      </c>
      <c r="AQ42" s="415">
        <f t="shared" si="18"/>
        <v>2023</v>
      </c>
      <c r="AR42" s="416">
        <v>3033.7424000000005</v>
      </c>
      <c r="AS42" s="387" t="str">
        <f>IF(ISERROR(AR42/AR43),"",IF(AR42/AR43=0,"-",IF(AR42/AR43&gt;2,"+++",AR42/AR43-1)))</f>
        <v>+++</v>
      </c>
      <c r="AT42" s="417">
        <v>108.85940000000001</v>
      </c>
      <c r="AU42" s="382">
        <f>IF(ISERROR(AT42/AT43),"",IF(AT42/AT43=0,"-",IF(AT42/AT43&gt;2,"+++",AT42/AT43-1)))</f>
        <v>-0.48136999876130315</v>
      </c>
      <c r="AV42" s="417">
        <v>0</v>
      </c>
      <c r="AW42" s="382" t="str">
        <f>IF(ISERROR(AV42/AV43),"",IF(AV42/AV43=0,"-",IF(AV42/AV43&gt;2,"+++",AV42/AV43-1)))</f>
        <v/>
      </c>
      <c r="AX42" s="417">
        <v>26.594100000000001</v>
      </c>
      <c r="AY42" s="382" t="str">
        <f>IF(ISERROR(AX42/AX43),"",IF(AX42/AX43=0,"-",IF(AX42/AX43&gt;2,"+++",AX42/AX43-1)))</f>
        <v/>
      </c>
      <c r="AZ42" s="417">
        <v>0</v>
      </c>
      <c r="BA42" s="382" t="str">
        <f>IF(ISERROR(AZ42/AZ43),"",IF(AZ42/AZ43=0,"-",IF(AZ42/AZ43&gt;2,"+++",AZ42/AZ43-1)))</f>
        <v>-</v>
      </c>
      <c r="BB42" s="417">
        <v>0</v>
      </c>
      <c r="BC42" s="382" t="str">
        <f>IF(ISERROR(BB42/BB43),"",IF(BB42/BB43=0,"-",IF(BB42/BB43&gt;2,"+++",BB42/BB43-1)))</f>
        <v/>
      </c>
      <c r="BD42" s="417">
        <v>0</v>
      </c>
      <c r="BE42" s="382" t="str">
        <f>IF(ISERROR(BD42/BD43),"",IF(BD42/BD43=0,"-",IF(BD42/BD43&gt;2,"+++",BD42/BD43-1)))</f>
        <v/>
      </c>
      <c r="BF42" s="417">
        <v>0</v>
      </c>
      <c r="BG42" s="382" t="str">
        <f>IF(ISERROR(BF42/BF43),"",IF(BF42/BF43=0,"-",IF(BF42/BF43&gt;2,"+++",BF42/BF43-1)))</f>
        <v/>
      </c>
      <c r="BH42" s="417">
        <v>0</v>
      </c>
      <c r="BI42" s="382" t="str">
        <f>IF(ISERROR(BH42/BH43),"",IF(BH42/BH43=0,"-",IF(BH42/BH43&gt;2,"+++",BH42/BH43-1)))</f>
        <v/>
      </c>
      <c r="BJ42" s="417">
        <v>0</v>
      </c>
      <c r="BK42" s="382" t="str">
        <f>IF(ISERROR(BJ42/BJ43),"",IF(BJ42/BJ43=0,"-",IF(BJ42/BJ43&gt;2,"+++",BJ42/BJ43-1)))</f>
        <v/>
      </c>
      <c r="BL42" s="417">
        <v>0</v>
      </c>
      <c r="BM42" s="382" t="str">
        <f t="shared" ref="BM42" si="42">IF(ISERROR(BL42/BL43),"",IF(BL42/BL43=0,"-",IF(BL42/BL43&gt;2,"+++",BL42/BL43-1)))</f>
        <v/>
      </c>
      <c r="BN42" s="416">
        <f t="shared" si="21"/>
        <v>0.85669999999981883</v>
      </c>
      <c r="BO42" s="384">
        <f>IF(ISERROR(BN42/BN43),"",IF(BN42/BN43=0,"-",IF(BN42/BN43&gt;2,"+++",BN42/BN43-1)))</f>
        <v>-0.97641711995419922</v>
      </c>
      <c r="BP42" s="416">
        <v>3170.0526000000004</v>
      </c>
      <c r="BQ42" s="384" t="str">
        <f>IF(ISERROR(BP42/BP43),"",IF(BP42/BP43=0,"-",IF(BP42/BP43&gt;2,"+++",BP42/BP43-1)))</f>
        <v>+++</v>
      </c>
      <c r="BR42" s="418"/>
      <c r="BS42" s="419"/>
      <c r="BT42" s="390"/>
      <c r="CI42" s="394"/>
      <c r="CJ42" s="394"/>
    </row>
    <row r="43" spans="1:94" ht="17.100000000000001" hidden="1" customHeight="1" outlineLevel="1">
      <c r="A43" s="411"/>
      <c r="B43" s="420"/>
      <c r="C43" s="421"/>
      <c r="D43" s="422" t="s">
        <v>125</v>
      </c>
      <c r="E43" s="423">
        <f>E42-1</f>
        <v>2022</v>
      </c>
      <c r="F43" s="424">
        <v>225.54740000000004</v>
      </c>
      <c r="G43" s="439"/>
      <c r="H43" s="426">
        <v>0</v>
      </c>
      <c r="I43" s="439"/>
      <c r="J43" s="426">
        <v>0</v>
      </c>
      <c r="K43" s="439"/>
      <c r="L43" s="426">
        <v>0</v>
      </c>
      <c r="M43" s="439"/>
      <c r="N43" s="426">
        <v>0</v>
      </c>
      <c r="O43" s="439"/>
      <c r="P43" s="426">
        <v>30.179500000000001</v>
      </c>
      <c r="Q43" s="439"/>
      <c r="R43" s="426">
        <v>0</v>
      </c>
      <c r="S43" s="439"/>
      <c r="T43" s="426">
        <v>0.90350000000000008</v>
      </c>
      <c r="U43" s="439"/>
      <c r="V43" s="426">
        <v>0</v>
      </c>
      <c r="W43" s="439"/>
      <c r="X43" s="426">
        <v>5.2195</v>
      </c>
      <c r="Y43" s="439"/>
      <c r="Z43" s="426">
        <v>0</v>
      </c>
      <c r="AA43" s="439"/>
      <c r="AB43" s="426">
        <v>0</v>
      </c>
      <c r="AC43" s="439"/>
      <c r="AD43" s="426"/>
      <c r="AE43" s="439"/>
      <c r="AF43" s="424">
        <f t="shared" si="27"/>
        <v>1336.7978000000003</v>
      </c>
      <c r="AG43" s="440"/>
      <c r="AH43" s="424">
        <v>1598.6477000000002</v>
      </c>
      <c r="AI43" s="440"/>
      <c r="AJ43" s="424"/>
      <c r="AK43" s="440"/>
      <c r="AL43" s="386"/>
      <c r="AM43" s="411"/>
      <c r="AN43" s="420"/>
      <c r="AO43" s="421"/>
      <c r="AP43" s="422" t="s">
        <v>125</v>
      </c>
      <c r="AQ43" s="423">
        <f t="shared" si="20"/>
        <v>2022</v>
      </c>
      <c r="AR43" s="424">
        <v>208.69549999999998</v>
      </c>
      <c r="AS43" s="441"/>
      <c r="AT43" s="426">
        <v>209.89800000000005</v>
      </c>
      <c r="AU43" s="439"/>
      <c r="AV43" s="426">
        <v>0</v>
      </c>
      <c r="AW43" s="439"/>
      <c r="AX43" s="426">
        <v>0</v>
      </c>
      <c r="AY43" s="439"/>
      <c r="AZ43" s="426">
        <v>3.2149000000000001</v>
      </c>
      <c r="BA43" s="439"/>
      <c r="BB43" s="426">
        <v>0</v>
      </c>
      <c r="BC43" s="439"/>
      <c r="BD43" s="426">
        <v>0</v>
      </c>
      <c r="BE43" s="439"/>
      <c r="BF43" s="426">
        <v>0</v>
      </c>
      <c r="BG43" s="439"/>
      <c r="BH43" s="426">
        <v>0</v>
      </c>
      <c r="BI43" s="439"/>
      <c r="BJ43" s="426">
        <v>0</v>
      </c>
      <c r="BK43" s="439"/>
      <c r="BL43" s="426">
        <v>0</v>
      </c>
      <c r="BM43" s="439"/>
      <c r="BN43" s="424">
        <f t="shared" si="21"/>
        <v>36.327200000000119</v>
      </c>
      <c r="BO43" s="440"/>
      <c r="BP43" s="424">
        <v>458.13560000000012</v>
      </c>
      <c r="BQ43" s="440"/>
      <c r="BR43" s="429"/>
      <c r="BS43" s="442"/>
      <c r="BT43" s="390"/>
      <c r="CI43" s="394"/>
      <c r="CJ43" s="394"/>
    </row>
    <row r="44" spans="1:94" ht="17.100000000000001" hidden="1" customHeight="1" outlineLevel="1">
      <c r="A44" s="411"/>
      <c r="B44" s="412" t="s">
        <v>126</v>
      </c>
      <c r="C44" s="413" t="s">
        <v>127</v>
      </c>
      <c r="D44" s="450" t="s">
        <v>128</v>
      </c>
      <c r="E44" s="415">
        <f>$R$5</f>
        <v>2023</v>
      </c>
      <c r="F44" s="416">
        <v>2126.4879999999998</v>
      </c>
      <c r="G44" s="382">
        <f>IF(ISERROR(F44/F45),"",IF(F44/F45=0,"-",IF(F44/F45&gt;2,"+++",F44/F45-1)))</f>
        <v>-0.24358268863496602</v>
      </c>
      <c r="H44" s="417">
        <v>10.8498</v>
      </c>
      <c r="I44" s="382" t="str">
        <f>IF(ISERROR(H44/H45),"",IF(H44/H45=0,"-",IF(H44/H45&gt;2,"+++",H44/H45-1)))</f>
        <v/>
      </c>
      <c r="J44" s="417">
        <v>20.270900000000001</v>
      </c>
      <c r="K44" s="382" t="str">
        <f>IF(ISERROR(J44/J45),"",IF(J44/J45=0,"-",IF(J44/J45&gt;2,"+++",J44/J45-1)))</f>
        <v/>
      </c>
      <c r="L44" s="417">
        <v>0</v>
      </c>
      <c r="M44" s="382" t="str">
        <f>IF(ISERROR(L44/L45),"",IF(L44/L45=0,"-",IF(L44/L45&gt;2,"+++",L44/L45-1)))</f>
        <v>-</v>
      </c>
      <c r="N44" s="417">
        <v>562.34230000000002</v>
      </c>
      <c r="O44" s="382" t="str">
        <f>IF(ISERROR(N44/N45),"",IF(N44/N45=0,"-",IF(N44/N45&gt;2,"+++",N44/N45-1)))</f>
        <v>+++</v>
      </c>
      <c r="P44" s="417">
        <v>3.5971000000000002</v>
      </c>
      <c r="Q44" s="382" t="str">
        <f>IF(ISERROR(P44/P45),"",IF(P44/P45=0,"-",IF(P44/P45&gt;2,"+++",P44/P45-1)))</f>
        <v>+++</v>
      </c>
      <c r="R44" s="417">
        <v>0</v>
      </c>
      <c r="S44" s="382" t="str">
        <f>IF(ISERROR(R44/R45),"",IF(R44/R45=0,"-",IF(R44/R45&gt;2,"+++",R44/R45-1)))</f>
        <v>-</v>
      </c>
      <c r="T44" s="417">
        <v>42.353999999999999</v>
      </c>
      <c r="U44" s="382" t="str">
        <f>IF(ISERROR(T44/T45),"",IF(T44/T45=0,"-",IF(T44/T45&gt;2,"+++",T44/T45-1)))</f>
        <v>+++</v>
      </c>
      <c r="V44" s="417">
        <v>0</v>
      </c>
      <c r="W44" s="382" t="str">
        <f>IF(ISERROR(V44/V45),"",IF(V44/V45=0,"-",IF(V44/V45&gt;2,"+++",V44/V45-1)))</f>
        <v>-</v>
      </c>
      <c r="X44" s="417">
        <v>200.91759999999999</v>
      </c>
      <c r="Y44" s="382">
        <f>IF(ISERROR(X44/X45),"",IF(X44/X45=0,"-",IF(X44/X45&gt;2,"+++",X44/X45-1)))</f>
        <v>-0.27601487769002309</v>
      </c>
      <c r="Z44" s="417">
        <v>2.0228000000000002</v>
      </c>
      <c r="AA44" s="382" t="str">
        <f>IF(ISERROR(Z44/Z45),"",IF(Z44/Z45=0,"-",IF(Z44/Z45&gt;2,"+++",Z44/Z45-1)))</f>
        <v>+++</v>
      </c>
      <c r="AB44" s="417">
        <v>0</v>
      </c>
      <c r="AC44" s="382" t="str">
        <f>IF(ISERROR(AB44/AB45),"",IF(AB44/AB45=0,"-",IF(AB44/AB45&gt;2,"+++",AB44/AB45-1)))</f>
        <v/>
      </c>
      <c r="AD44" s="417"/>
      <c r="AE44" s="382"/>
      <c r="AF44" s="416">
        <f t="shared" si="27"/>
        <v>1523.9107000000004</v>
      </c>
      <c r="AG44" s="384">
        <f>IF(ISERROR(AF44/AF45),"",IF(AF44/AF45=0,"-",IF(AF44/AF45&gt;2,"+++",AF44/AF45-1)))</f>
        <v>-0.57916766139237663</v>
      </c>
      <c r="AH44" s="416">
        <v>4492.7532000000001</v>
      </c>
      <c r="AI44" s="384">
        <f>IF(ISERROR(AH44/AH45),"",IF(AH44/AH45=0,"-",IF(AH44/AH45&gt;2,"+++",AH44/AH45-1)))</f>
        <v>-0.34957077058034292</v>
      </c>
      <c r="AJ44" s="416"/>
      <c r="AK44" s="384"/>
      <c r="AL44" s="386"/>
      <c r="AM44" s="411"/>
      <c r="AN44" s="412" t="s">
        <v>126</v>
      </c>
      <c r="AO44" s="413" t="s">
        <v>127</v>
      </c>
      <c r="AP44" s="450" t="s">
        <v>128</v>
      </c>
      <c r="AQ44" s="415">
        <f t="shared" si="18"/>
        <v>2023</v>
      </c>
      <c r="AR44" s="416">
        <v>136.69759999999997</v>
      </c>
      <c r="AS44" s="387" t="str">
        <f>IF(ISERROR(AR44/AR45),"",IF(AR44/AR45=0,"-",IF(AR44/AR45&gt;2,"+++",AR44/AR45-1)))</f>
        <v>+++</v>
      </c>
      <c r="AT44" s="417">
        <v>0.47060000000000002</v>
      </c>
      <c r="AU44" s="382" t="str">
        <f>IF(ISERROR(AT44/AT45),"",IF(AT44/AT45=0,"-",IF(AT44/AT45&gt;2,"+++",AT44/AT45-1)))</f>
        <v/>
      </c>
      <c r="AV44" s="417">
        <v>0</v>
      </c>
      <c r="AW44" s="382" t="str">
        <f>IF(ISERROR(AV44/AV45),"",IF(AV44/AV45=0,"-",IF(AV44/AV45&gt;2,"+++",AV44/AV45-1)))</f>
        <v/>
      </c>
      <c r="AX44" s="417">
        <v>0</v>
      </c>
      <c r="AY44" s="382" t="str">
        <f>IF(ISERROR(AX44/AX45),"",IF(AX44/AX45=0,"-",IF(AX44/AX45&gt;2,"+++",AX44/AX45-1)))</f>
        <v/>
      </c>
      <c r="AZ44" s="417">
        <v>0</v>
      </c>
      <c r="BA44" s="382" t="str">
        <f>IF(ISERROR(AZ44/AZ45),"",IF(AZ44/AZ45=0,"-",IF(AZ44/AZ45&gt;2,"+++",AZ44/AZ45-1)))</f>
        <v/>
      </c>
      <c r="BB44" s="417">
        <v>0</v>
      </c>
      <c r="BC44" s="382" t="str">
        <f>IF(ISERROR(BB44/BB45),"",IF(BB44/BB45=0,"-",IF(BB44/BB45&gt;2,"+++",BB44/BB45-1)))</f>
        <v/>
      </c>
      <c r="BD44" s="417">
        <v>0</v>
      </c>
      <c r="BE44" s="382" t="str">
        <f>IF(ISERROR(BD44/BD45),"",IF(BD44/BD45=0,"-",IF(BD44/BD45&gt;2,"+++",BD44/BD45-1)))</f>
        <v/>
      </c>
      <c r="BF44" s="417">
        <v>0</v>
      </c>
      <c r="BG44" s="382" t="str">
        <f>IF(ISERROR(BF44/BF45),"",IF(BF44/BF45=0,"-",IF(BF44/BF45&gt;2,"+++",BF44/BF45-1)))</f>
        <v/>
      </c>
      <c r="BH44" s="417">
        <v>0</v>
      </c>
      <c r="BI44" s="382" t="str">
        <f>IF(ISERROR(BH44/BH45),"",IF(BH44/BH45=0,"-",IF(BH44/BH45&gt;2,"+++",BH44/BH45-1)))</f>
        <v/>
      </c>
      <c r="BJ44" s="417">
        <v>0</v>
      </c>
      <c r="BK44" s="382" t="str">
        <f>IF(ISERROR(BJ44/BJ45),"",IF(BJ44/BJ45=0,"-",IF(BJ44/BJ45&gt;2,"+++",BJ44/BJ45-1)))</f>
        <v/>
      </c>
      <c r="BL44" s="417">
        <v>0</v>
      </c>
      <c r="BM44" s="382" t="str">
        <f t="shared" ref="BM44" si="43">IF(ISERROR(BL44/BL45),"",IF(BL44/BL45=0,"-",IF(BL44/BL45&gt;2,"+++",BL44/BL45-1)))</f>
        <v/>
      </c>
      <c r="BN44" s="416">
        <f t="shared" si="21"/>
        <v>0</v>
      </c>
      <c r="BO44" s="384" t="str">
        <f>IF(ISERROR(BN44/BN45),"",IF(BN44/BN45=0,"-",IF(BN44/BN45&gt;2,"+++",BN44/BN45-1)))</f>
        <v>-</v>
      </c>
      <c r="BP44" s="416">
        <v>137.16819999999998</v>
      </c>
      <c r="BQ44" s="384">
        <f>IF(ISERROR(BP44/BP45),"",IF(BP44/BP45=0,"-",IF(BP44/BP45&gt;2,"+++",BP44/BP45-1)))</f>
        <v>0.49041598982978996</v>
      </c>
      <c r="BR44" s="418"/>
      <c r="BS44" s="419"/>
      <c r="BT44" s="390"/>
      <c r="CI44" s="394"/>
      <c r="CJ44" s="394"/>
      <c r="CO44" s="451">
        <f>CO45/CO46-1</f>
        <v>-0.17183770883054894</v>
      </c>
      <c r="CP44" s="451">
        <f>CP45/CP46-1</f>
        <v>-0.18200836820083677</v>
      </c>
    </row>
    <row r="45" spans="1:94" ht="17.100000000000001" hidden="1" customHeight="1" outlineLevel="1">
      <c r="A45" s="411"/>
      <c r="B45" s="420"/>
      <c r="C45" s="421"/>
      <c r="D45" s="422" t="s">
        <v>128</v>
      </c>
      <c r="E45" s="423">
        <f>E44-1</f>
        <v>2022</v>
      </c>
      <c r="F45" s="424">
        <v>2811.2630000000004</v>
      </c>
      <c r="G45" s="439"/>
      <c r="H45" s="426">
        <v>0</v>
      </c>
      <c r="I45" s="439"/>
      <c r="J45" s="426">
        <v>0</v>
      </c>
      <c r="K45" s="439"/>
      <c r="L45" s="426">
        <v>3.2279</v>
      </c>
      <c r="M45" s="439"/>
      <c r="N45" s="426">
        <v>133.3254</v>
      </c>
      <c r="O45" s="439"/>
      <c r="P45" s="426">
        <v>1.0672999999999999</v>
      </c>
      <c r="Q45" s="439"/>
      <c r="R45" s="426">
        <v>1.4547000000000001</v>
      </c>
      <c r="S45" s="439"/>
      <c r="T45" s="426">
        <v>2.1021000000000001</v>
      </c>
      <c r="U45" s="439"/>
      <c r="V45" s="426">
        <v>56.000100000000003</v>
      </c>
      <c r="W45" s="439"/>
      <c r="X45" s="426">
        <v>277.51619999999997</v>
      </c>
      <c r="Y45" s="439"/>
      <c r="Z45" s="426">
        <v>0.22749999999999998</v>
      </c>
      <c r="AA45" s="439"/>
      <c r="AB45" s="426">
        <v>0</v>
      </c>
      <c r="AC45" s="439"/>
      <c r="AD45" s="426"/>
      <c r="AE45" s="439"/>
      <c r="AF45" s="424">
        <f t="shared" si="27"/>
        <v>3621.1825000000003</v>
      </c>
      <c r="AG45" s="440"/>
      <c r="AH45" s="424">
        <v>6907.3667000000005</v>
      </c>
      <c r="AI45" s="440"/>
      <c r="AJ45" s="424"/>
      <c r="AK45" s="440"/>
      <c r="AL45" s="386"/>
      <c r="AM45" s="411"/>
      <c r="AN45" s="420"/>
      <c r="AO45" s="421"/>
      <c r="AP45" s="422" t="s">
        <v>128</v>
      </c>
      <c r="AQ45" s="423">
        <f t="shared" si="20"/>
        <v>2022</v>
      </c>
      <c r="AR45" s="424">
        <v>60.200400000000002</v>
      </c>
      <c r="AS45" s="441"/>
      <c r="AT45" s="426">
        <v>0</v>
      </c>
      <c r="AU45" s="439"/>
      <c r="AV45" s="426">
        <v>0</v>
      </c>
      <c r="AW45" s="439"/>
      <c r="AX45" s="426">
        <v>0</v>
      </c>
      <c r="AY45" s="439"/>
      <c r="AZ45" s="426">
        <v>0</v>
      </c>
      <c r="BA45" s="439"/>
      <c r="BB45" s="426">
        <v>0</v>
      </c>
      <c r="BC45" s="439"/>
      <c r="BD45" s="426">
        <v>0</v>
      </c>
      <c r="BE45" s="439"/>
      <c r="BF45" s="426">
        <v>0</v>
      </c>
      <c r="BG45" s="439"/>
      <c r="BH45" s="426">
        <v>0</v>
      </c>
      <c r="BI45" s="439"/>
      <c r="BJ45" s="426">
        <v>0</v>
      </c>
      <c r="BK45" s="439"/>
      <c r="BL45" s="426">
        <v>0</v>
      </c>
      <c r="BM45" s="439"/>
      <c r="BN45" s="424">
        <f t="shared" si="21"/>
        <v>31.833100000000002</v>
      </c>
      <c r="BO45" s="440"/>
      <c r="BP45" s="424">
        <v>92.033500000000004</v>
      </c>
      <c r="BQ45" s="440"/>
      <c r="BR45" s="429"/>
      <c r="BS45" s="442"/>
      <c r="BT45" s="390"/>
      <c r="CI45" s="394"/>
      <c r="CJ45" s="394"/>
      <c r="CO45" s="251">
        <v>347</v>
      </c>
      <c r="CP45" s="251">
        <v>391</v>
      </c>
    </row>
    <row r="46" spans="1:94" ht="17.100000000000001" hidden="1" customHeight="1" outlineLevel="1">
      <c r="A46" s="411"/>
      <c r="B46" s="412" t="s">
        <v>129</v>
      </c>
      <c r="C46" s="413" t="s">
        <v>130</v>
      </c>
      <c r="D46" s="450" t="s">
        <v>131</v>
      </c>
      <c r="E46" s="415">
        <f>$R$5</f>
        <v>2023</v>
      </c>
      <c r="F46" s="416">
        <v>90159.607199999984</v>
      </c>
      <c r="G46" s="382">
        <f>IF(ISERROR(F46/F47),"",IF(F46/F47=0,"-",IF(F46/F47&gt;2,"+++",F46/F47-1)))</f>
        <v>-4.3115799023084378E-2</v>
      </c>
      <c r="H46" s="417">
        <v>832.20539999999994</v>
      </c>
      <c r="I46" s="382" t="str">
        <f>IF(ISERROR(H46/H47),"",IF(H46/H47=0,"-",IF(H46/H47&gt;2,"+++",H46/H47-1)))</f>
        <v>+++</v>
      </c>
      <c r="J46" s="417">
        <v>2860.8619000000003</v>
      </c>
      <c r="K46" s="382">
        <f>IF(ISERROR(J46/J47),"",IF(J46/J47=0,"-",IF(J46/J47&gt;2,"+++",J46/J47-1)))</f>
        <v>0.25733275513451437</v>
      </c>
      <c r="L46" s="417">
        <v>4155.8152999999993</v>
      </c>
      <c r="M46" s="382">
        <f>IF(ISERROR(L46/L47),"",IF(L46/L47=0,"-",IF(L46/L47&gt;2,"+++",L46/L47-1)))</f>
        <v>-0.28710020128477942</v>
      </c>
      <c r="N46" s="417">
        <v>2988.5206000000003</v>
      </c>
      <c r="O46" s="382">
        <f>IF(ISERROR(N46/N47),"",IF(N46/N47=0,"-",IF(N46/N47&gt;2,"+++",N46/N47-1)))</f>
        <v>-0.30320327498964883</v>
      </c>
      <c r="P46" s="417">
        <v>701.54110000000003</v>
      </c>
      <c r="Q46" s="382">
        <f>IF(ISERROR(P46/P47),"",IF(P46/P47=0,"-",IF(P46/P47&gt;2,"+++",P46/P47-1)))</f>
        <v>-0.19777042415160762</v>
      </c>
      <c r="R46" s="417">
        <v>3511.0620999999996</v>
      </c>
      <c r="S46" s="382">
        <f>IF(ISERROR(R46/R47),"",IF(R46/R47=0,"-",IF(R46/R47&gt;2,"+++",R46/R47-1)))</f>
        <v>-2.713788418230112E-2</v>
      </c>
      <c r="T46" s="417">
        <v>1318.3416999999999</v>
      </c>
      <c r="U46" s="382">
        <f>IF(ISERROR(T46/T47),"",IF(T46/T47=0,"-",IF(T46/T47&gt;2,"+++",T46/T47-1)))</f>
        <v>-8.5688139566334587E-2</v>
      </c>
      <c r="V46" s="417">
        <v>647.27649999999994</v>
      </c>
      <c r="W46" s="382">
        <f>IF(ISERROR(V46/V47),"",IF(V46/V47=0,"-",IF(V46/V47&gt;2,"+++",V46/V47-1)))</f>
        <v>0.98078904549921009</v>
      </c>
      <c r="X46" s="417">
        <v>5858.8542999999991</v>
      </c>
      <c r="Y46" s="382" t="str">
        <f>IF(ISERROR(X46/X47),"",IF(X46/X47=0,"-",IF(X46/X47&gt;2,"+++",X46/X47-1)))</f>
        <v>+++</v>
      </c>
      <c r="Z46" s="417">
        <v>37.761099999999999</v>
      </c>
      <c r="AA46" s="382">
        <f>IF(ISERROR(Z46/Z47),"",IF(Z46/Z47=0,"-",IF(Z46/Z47&gt;2,"+++",Z46/Z47-1)))</f>
        <v>-0.79380865170294024</v>
      </c>
      <c r="AB46" s="417">
        <v>0</v>
      </c>
      <c r="AC46" s="382" t="str">
        <f>IF(ISERROR(AB46/AB47),"",IF(AB46/AB47=0,"-",IF(AB46/AB47&gt;2,"+++",AB46/AB47-1)))</f>
        <v/>
      </c>
      <c r="AD46" s="417"/>
      <c r="AE46" s="382"/>
      <c r="AF46" s="416">
        <f t="shared" si="27"/>
        <v>49028.229900000049</v>
      </c>
      <c r="AG46" s="384">
        <f>IF(ISERROR(AF46/AF47),"",IF(AF46/AF47=0,"-",IF(AF46/AF47&gt;2,"+++",AF46/AF47-1)))</f>
        <v>-0.32263087536174972</v>
      </c>
      <c r="AH46" s="416">
        <v>162100.07710000002</v>
      </c>
      <c r="AI46" s="384">
        <f>IF(ISERROR(AH46/AH47),"",IF(AH46/AH47=0,"-",IF(AH46/AH47&gt;2,"+++",AH46/AH47-1)))</f>
        <v>-0.13613306859190744</v>
      </c>
      <c r="AJ46" s="416"/>
      <c r="AK46" s="384"/>
      <c r="AL46" s="386"/>
      <c r="AM46" s="411"/>
      <c r="AN46" s="412" t="s">
        <v>129</v>
      </c>
      <c r="AO46" s="413" t="s">
        <v>130</v>
      </c>
      <c r="AP46" s="450" t="s">
        <v>131</v>
      </c>
      <c r="AQ46" s="415">
        <f t="shared" si="18"/>
        <v>2023</v>
      </c>
      <c r="AR46" s="416">
        <v>17025.9401</v>
      </c>
      <c r="AS46" s="387">
        <f>IF(ISERROR(AR46/AR47),"",IF(AR46/AR47=0,"-",IF(AR46/AR47&gt;2,"+++",AR46/AR47-1)))</f>
        <v>-0.10074806077453946</v>
      </c>
      <c r="AT46" s="417">
        <v>53345.854899999998</v>
      </c>
      <c r="AU46" s="382">
        <f>IF(ISERROR(AT46/AT47),"",IF(AT46/AT47=0,"-",IF(AT46/AT47&gt;2,"+++",AT46/AT47-1)))</f>
        <v>2.2023838313940391E-2</v>
      </c>
      <c r="AV46" s="417">
        <v>3770.2703999999999</v>
      </c>
      <c r="AW46" s="382">
        <f>IF(ISERROR(AV46/AV47),"",IF(AV46/AV47=0,"-",IF(AV46/AV47&gt;2,"+++",AV46/AV47-1)))</f>
        <v>-9.6509818520531976E-2</v>
      </c>
      <c r="AX46" s="417">
        <v>13522.467400000001</v>
      </c>
      <c r="AY46" s="382">
        <f>IF(ISERROR(AX46/AX47),"",IF(AX46/AX47=0,"-",IF(AX46/AX47&gt;2,"+++",AX46/AX47-1)))</f>
        <v>0.22964618304128459</v>
      </c>
      <c r="AZ46" s="417">
        <v>247.81250000000003</v>
      </c>
      <c r="BA46" s="382">
        <f>IF(ISERROR(AZ46/AZ47),"",IF(AZ46/AZ47=0,"-",IF(AZ46/AZ47&gt;2,"+++",AZ46/AZ47-1)))</f>
        <v>0.33458186018832925</v>
      </c>
      <c r="BB46" s="417">
        <v>594.07140000000004</v>
      </c>
      <c r="BC46" s="382">
        <f>IF(ISERROR(BB46/BB47),"",IF(BB46/BB47=0,"-",IF(BB46/BB47&gt;2,"+++",BB46/BB47-1)))</f>
        <v>-0.34893680678733996</v>
      </c>
      <c r="BD46" s="417">
        <v>4356.5236000000004</v>
      </c>
      <c r="BE46" s="382">
        <f>IF(ISERROR(BD46/BD47),"",IF(BD46/BD47=0,"-",IF(BD46/BD47&gt;2,"+++",BD46/BD47-1)))</f>
        <v>0.4284553652987988</v>
      </c>
      <c r="BF46" s="417">
        <v>2397.5861</v>
      </c>
      <c r="BG46" s="382">
        <f>IF(ISERROR(BF46/BF47),"",IF(BF46/BF47=0,"-",IF(BF46/BF47&gt;2,"+++",BF46/BF47-1)))</f>
        <v>-0.19296142898088409</v>
      </c>
      <c r="BH46" s="417">
        <v>2610.3129000000004</v>
      </c>
      <c r="BI46" s="382">
        <f>IF(ISERROR(BH46/BH47),"",IF(BH46/BH47=0,"-",IF(BH46/BH47&gt;2,"+++",BH46/BH47-1)))</f>
        <v>-0.15548580323424377</v>
      </c>
      <c r="BJ46" s="417">
        <v>31.733000000000004</v>
      </c>
      <c r="BK46" s="382">
        <f>IF(ISERROR(BJ46/BJ47),"",IF(BJ46/BJ47=0,"-",IF(BJ46/BJ47&gt;2,"+++",BJ46/BJ47-1)))</f>
        <v>-0.94765060370155907</v>
      </c>
      <c r="BL46" s="417">
        <v>1609.5663999999999</v>
      </c>
      <c r="BM46" s="382">
        <f t="shared" ref="BM46" si="44">IF(ISERROR(BL46/BL47),"",IF(BL46/BL47=0,"-",IF(BL46/BL47&gt;2,"+++",BL46/BL47-1)))</f>
        <v>0.73399511506487092</v>
      </c>
      <c r="BN46" s="416">
        <f t="shared" si="21"/>
        <v>266.06579999998212</v>
      </c>
      <c r="BO46" s="384">
        <f>IF(ISERROR(BN46/BN47),"",IF(BN46/BN47=0,"-",IF(BN46/BN47&gt;2,"+++",BN46/BN47-1)))</f>
        <v>-0.74640861387489221</v>
      </c>
      <c r="BP46" s="416">
        <v>99778.204499999993</v>
      </c>
      <c r="BQ46" s="384">
        <f>IF(ISERROR(BP46/BP47),"",IF(BP46/BP47=0,"-",IF(BP46/BP47&gt;2,"+++",BP46/BP47-1)))</f>
        <v>6.9136604054695905E-3</v>
      </c>
      <c r="BR46" s="418"/>
      <c r="BS46" s="419"/>
      <c r="BT46" s="390"/>
      <c r="CI46" s="394"/>
      <c r="CJ46" s="394"/>
      <c r="CO46" s="251">
        <v>419</v>
      </c>
      <c r="CP46" s="251">
        <v>478</v>
      </c>
    </row>
    <row r="47" spans="1:94" ht="17.100000000000001" hidden="1" customHeight="1" outlineLevel="1" thickBot="1">
      <c r="A47" s="411"/>
      <c r="B47" s="452"/>
      <c r="C47" s="453"/>
      <c r="D47" s="422" t="s">
        <v>131</v>
      </c>
      <c r="E47" s="454">
        <f>E46-1</f>
        <v>2022</v>
      </c>
      <c r="F47" s="444">
        <v>94222.066899999991</v>
      </c>
      <c r="G47" s="395"/>
      <c r="H47" s="445">
        <v>157.88890000000001</v>
      </c>
      <c r="I47" s="395"/>
      <c r="J47" s="445">
        <v>2275.3418999999999</v>
      </c>
      <c r="K47" s="395"/>
      <c r="L47" s="445">
        <v>5829.4521999999997</v>
      </c>
      <c r="M47" s="395"/>
      <c r="N47" s="445">
        <v>4288.9417999999996</v>
      </c>
      <c r="O47" s="395"/>
      <c r="P47" s="445">
        <v>874.4892000000001</v>
      </c>
      <c r="Q47" s="395"/>
      <c r="R47" s="445">
        <v>3609.0028000000002</v>
      </c>
      <c r="S47" s="395"/>
      <c r="T47" s="445">
        <v>1441.895</v>
      </c>
      <c r="U47" s="395"/>
      <c r="V47" s="445">
        <v>326.77710000000002</v>
      </c>
      <c r="W47" s="395"/>
      <c r="X47" s="445">
        <v>2055.3650000000002</v>
      </c>
      <c r="Y47" s="395"/>
      <c r="Z47" s="445">
        <v>183.13620000000003</v>
      </c>
      <c r="AA47" s="395"/>
      <c r="AB47" s="445">
        <v>0</v>
      </c>
      <c r="AC47" s="395"/>
      <c r="AD47" s="445"/>
      <c r="AE47" s="395"/>
      <c r="AF47" s="444">
        <f t="shared" si="27"/>
        <v>72380.373000000007</v>
      </c>
      <c r="AG47" s="396"/>
      <c r="AH47" s="444">
        <v>187644.72999999998</v>
      </c>
      <c r="AI47" s="396"/>
      <c r="AJ47" s="444"/>
      <c r="AK47" s="396"/>
      <c r="AL47" s="386"/>
      <c r="AM47" s="411"/>
      <c r="AN47" s="452"/>
      <c r="AO47" s="453"/>
      <c r="AP47" s="422" t="s">
        <v>131</v>
      </c>
      <c r="AQ47" s="454">
        <f t="shared" si="20"/>
        <v>2022</v>
      </c>
      <c r="AR47" s="444">
        <v>18933.4483</v>
      </c>
      <c r="AS47" s="397"/>
      <c r="AT47" s="445">
        <v>52196.292200000011</v>
      </c>
      <c r="AU47" s="395"/>
      <c r="AV47" s="445">
        <v>4173.0065000000004</v>
      </c>
      <c r="AW47" s="395"/>
      <c r="AX47" s="445">
        <v>10997.0393</v>
      </c>
      <c r="AY47" s="395"/>
      <c r="AZ47" s="445">
        <v>185.68550000000002</v>
      </c>
      <c r="BA47" s="395"/>
      <c r="BB47" s="445">
        <v>912.46350000000007</v>
      </c>
      <c r="BC47" s="395"/>
      <c r="BD47" s="445">
        <v>3049.8143</v>
      </c>
      <c r="BE47" s="395"/>
      <c r="BF47" s="445">
        <v>2970.8445000000002</v>
      </c>
      <c r="BG47" s="395"/>
      <c r="BH47" s="445">
        <v>3090.9046999999996</v>
      </c>
      <c r="BI47" s="395"/>
      <c r="BJ47" s="445">
        <v>606.17700000000002</v>
      </c>
      <c r="BK47" s="395"/>
      <c r="BL47" s="445">
        <v>928.24160000000006</v>
      </c>
      <c r="BM47" s="395"/>
      <c r="BN47" s="444">
        <f t="shared" si="21"/>
        <v>1049.1909999999771</v>
      </c>
      <c r="BO47" s="396"/>
      <c r="BP47" s="444">
        <v>99093.108399999997</v>
      </c>
      <c r="BQ47" s="396"/>
      <c r="BR47" s="446"/>
      <c r="BS47" s="398"/>
      <c r="BT47" s="390"/>
      <c r="CI47" s="394"/>
      <c r="CJ47" s="394"/>
    </row>
    <row r="48" spans="1:94" ht="17.100000000000001" customHeight="1" collapsed="1">
      <c r="A48" s="447" t="s">
        <v>132</v>
      </c>
      <c r="B48" s="399" t="s">
        <v>133</v>
      </c>
      <c r="C48" s="399"/>
      <c r="D48" s="400" t="s">
        <v>132</v>
      </c>
      <c r="E48" s="401">
        <f>$R$5</f>
        <v>2023</v>
      </c>
      <c r="F48" s="381">
        <v>17628.625</v>
      </c>
      <c r="G48" s="382">
        <f>IF(ISERROR(F48/F49),"",IF(F48/F49=0,"-",IF(F48/F49&gt;2,"+++",F48/F49-1)))</f>
        <v>-3.9392554488209219E-2</v>
      </c>
      <c r="H48" s="383">
        <v>97.936000000000007</v>
      </c>
      <c r="I48" s="382" t="str">
        <f>IF(ISERROR(H48/H49),"",IF(H48/H49=0,"-",IF(H48/H49&gt;2,"+++",H48/H49-1)))</f>
        <v>+++</v>
      </c>
      <c r="J48" s="383">
        <v>2424.3799999999987</v>
      </c>
      <c r="K48" s="382">
        <f>IF(ISERROR(J48/J49),"",IF(J48/J49=0,"-",IF(J48/J49&gt;2,"+++",J48/J49-1)))</f>
        <v>1.7096627493887073E-2</v>
      </c>
      <c r="L48" s="383">
        <v>533.85800000000017</v>
      </c>
      <c r="M48" s="382">
        <f>IF(ISERROR(L48/L49),"",IF(L48/L49=0,"-",IF(L48/L49&gt;2,"+++",L48/L49-1)))</f>
        <v>2.7667786365342728E-2</v>
      </c>
      <c r="N48" s="383">
        <v>23290.044000000002</v>
      </c>
      <c r="O48" s="382">
        <f>IF(ISERROR(N48/N49),"",IF(N48/N49=0,"-",IF(N48/N49&gt;2,"+++",N48/N49-1)))</f>
        <v>9.4027364067004626E-2</v>
      </c>
      <c r="P48" s="383">
        <v>27709.602999999988</v>
      </c>
      <c r="Q48" s="382">
        <f>IF(ISERROR(P48/P49),"",IF(P48/P49=0,"-",IF(P48/P49&gt;2,"+++",P48/P49-1)))</f>
        <v>1.5208599595844863E-2</v>
      </c>
      <c r="R48" s="383">
        <v>0</v>
      </c>
      <c r="S48" s="382" t="str">
        <f>IF(ISERROR(R48/R49),"",IF(R48/R49=0,"-",IF(R48/R49&gt;2,"+++",R48/R49-1)))</f>
        <v>-</v>
      </c>
      <c r="T48" s="383">
        <v>293.75099999999998</v>
      </c>
      <c r="U48" s="382">
        <f>IF(ISERROR(T48/T49),"",IF(T48/T49=0,"-",IF(T48/T49&gt;2,"+++",T48/T49-1)))</f>
        <v>-0.27735998051646138</v>
      </c>
      <c r="V48" s="383">
        <v>7.52</v>
      </c>
      <c r="W48" s="382">
        <f>IF(ISERROR(V48/V49),"",IF(V48/V49=0,"-",IF(V48/V49&gt;2,"+++",V48/V49-1)))</f>
        <v>-0.91377531130323109</v>
      </c>
      <c r="X48" s="383">
        <v>13646.619000000001</v>
      </c>
      <c r="Y48" s="382" t="str">
        <f>IF(ISERROR(X48/X49),"",IF(X48/X49=0,"-",IF(X48/X49&gt;2,"+++",X48/X49-1)))</f>
        <v>+++</v>
      </c>
      <c r="Z48" s="383">
        <v>149.24599999999998</v>
      </c>
      <c r="AA48" s="382">
        <f>IF(ISERROR(Z48/Z49),"",IF(Z48/Z49=0,"-",IF(Z48/Z49&gt;2,"+++",Z48/Z49-1)))</f>
        <v>-0.19785659387613619</v>
      </c>
      <c r="AB48" s="383">
        <v>0</v>
      </c>
      <c r="AC48" s="382" t="str">
        <f>IF(ISERROR(AB48/AB49),"",IF(AB48/AB49=0,"-",IF(AB48/AB49&gt;2,"+++",AB48/AB49-1)))</f>
        <v/>
      </c>
      <c r="AD48" s="383"/>
      <c r="AE48" s="382"/>
      <c r="AF48" s="381">
        <f t="shared" si="27"/>
        <v>63094.611000000019</v>
      </c>
      <c r="AG48" s="384">
        <f>IF(ISERROR(AF48/AF49),"",IF(AF48/AF49=0,"-",IF(AF48/AF49&gt;2,"+++",AF48/AF49-1)))</f>
        <v>-0.15092999677110541</v>
      </c>
      <c r="AH48" s="381">
        <v>148876.19300000003</v>
      </c>
      <c r="AI48" s="384">
        <f>IF(ISERROR(AH48/AH49),"",IF(AH48/AH49=0,"-",IF(AH48/AH49&gt;2,"+++",AH48/AH49-1)))</f>
        <v>-1.1304719321039602E-2</v>
      </c>
      <c r="AJ48" s="381"/>
      <c r="AK48" s="385"/>
      <c r="AL48" s="386"/>
      <c r="AM48" s="447" t="s">
        <v>132</v>
      </c>
      <c r="AN48" s="399" t="s">
        <v>133</v>
      </c>
      <c r="AO48" s="399"/>
      <c r="AP48" s="400" t="s">
        <v>132</v>
      </c>
      <c r="AQ48" s="401">
        <f t="shared" si="18"/>
        <v>2023</v>
      </c>
      <c r="AR48" s="381">
        <v>7781.0439999999981</v>
      </c>
      <c r="AS48" s="387">
        <f>IF(ISERROR(AR48/AR49),"",IF(AR48/AR49=0,"-",IF(AR48/AR49&gt;2,"+++",AR48/AR49-1)))</f>
        <v>-1.5791143991812806E-2</v>
      </c>
      <c r="AT48" s="383">
        <v>7.0000000000000001E-3</v>
      </c>
      <c r="AU48" s="382" t="str">
        <f>IF(ISERROR(AT48/AT49),"",IF(AT48/AT49=0,"-",IF(AT48/AT49&gt;2,"+++",AT48/AT49-1)))</f>
        <v/>
      </c>
      <c r="AV48" s="383">
        <v>38.414000000000001</v>
      </c>
      <c r="AW48" s="382">
        <f>IF(ISERROR(AV48/AV49),"",IF(AV48/AV49=0,"-",IF(AV48/AV49&gt;2,"+++",AV48/AV49-1)))</f>
        <v>0.12315069294193326</v>
      </c>
      <c r="AX48" s="383">
        <v>59.937999999999995</v>
      </c>
      <c r="AY48" s="382" t="str">
        <f>IF(ISERROR(AX48/AX49),"",IF(AX48/AX49=0,"-",IF(AX48/AX49&gt;2,"+++",AX48/AX49-1)))</f>
        <v/>
      </c>
      <c r="AZ48" s="383">
        <v>11.135</v>
      </c>
      <c r="BA48" s="382">
        <f>IF(ISERROR(AZ48/AZ49),"",IF(AZ48/AZ49=0,"-",IF(AZ48/AZ49&gt;2,"+++",AZ48/AZ49-1)))</f>
        <v>0.13275686673448628</v>
      </c>
      <c r="BB48" s="383">
        <v>26.150000000000002</v>
      </c>
      <c r="BC48" s="382">
        <f>IF(ISERROR(BB48/BB49),"",IF(BB48/BB49=0,"-",IF(BB48/BB49&gt;2,"+++",BB48/BB49-1)))</f>
        <v>-0.19290123456790131</v>
      </c>
      <c r="BD48" s="383">
        <v>0</v>
      </c>
      <c r="BE48" s="382" t="str">
        <f>IF(ISERROR(BD48/BD49),"",IF(BD48/BD49=0,"-",IF(BD48/BD49&gt;2,"+++",BD48/BD49-1)))</f>
        <v/>
      </c>
      <c r="BF48" s="383">
        <v>0</v>
      </c>
      <c r="BG48" s="382" t="str">
        <f>IF(ISERROR(BF48/BF49),"",IF(BF48/BF49=0,"-",IF(BF48/BF49&gt;2,"+++",BF48/BF49-1)))</f>
        <v/>
      </c>
      <c r="BH48" s="383">
        <v>338.358</v>
      </c>
      <c r="BI48" s="382">
        <f>IF(ISERROR(BH48/BH49),"",IF(BH48/BH49=0,"-",IF(BH48/BH49&gt;2,"+++",BH48/BH49-1)))</f>
        <v>6.567434946111228E-2</v>
      </c>
      <c r="BJ48" s="383">
        <v>1263.7929999999997</v>
      </c>
      <c r="BK48" s="382">
        <f>IF(ISERROR(BJ48/BJ49),"",IF(BJ48/BJ49=0,"-",IF(BJ48/BJ49&gt;2,"+++",BJ48/BJ49-1)))</f>
        <v>-6.3839007269770209E-2</v>
      </c>
      <c r="BL48" s="383">
        <v>0</v>
      </c>
      <c r="BM48" s="382" t="str">
        <f t="shared" ref="BM48" si="45">IF(ISERROR(BL48/BL49),"",IF(BL48/BL49=0,"-",IF(BL48/BL49&gt;2,"+++",BL48/BL49-1)))</f>
        <v/>
      </c>
      <c r="BN48" s="381">
        <f t="shared" si="21"/>
        <v>993.61300000000301</v>
      </c>
      <c r="BO48" s="384">
        <f>IF(ISERROR(BN48/BN49),"",IF(BN48/BN49=0,"-",IF(BN48/BN49&gt;2,"+++",BN48/BN49-1)))</f>
        <v>-9.1062690788804135E-2</v>
      </c>
      <c r="BP48" s="381">
        <v>10512.452000000001</v>
      </c>
      <c r="BQ48" s="384">
        <f>IF(ISERROR(BP48/BP49),"",IF(BP48/BP49=0,"-",IF(BP48/BP49&gt;2,"+++",BP48/BP49-1)))</f>
        <v>-2.1456474092144795E-2</v>
      </c>
      <c r="BR48" s="388"/>
      <c r="BS48" s="389"/>
      <c r="BT48" s="390"/>
      <c r="CI48" s="394"/>
      <c r="CJ48" s="394"/>
    </row>
    <row r="49" spans="1:88" ht="17.100000000000001" customHeight="1" thickBot="1">
      <c r="A49" s="448"/>
      <c r="B49" s="455"/>
      <c r="C49" s="455"/>
      <c r="D49" s="367" t="s">
        <v>132</v>
      </c>
      <c r="E49" s="368">
        <f>E48-1</f>
        <v>2022</v>
      </c>
      <c r="F49" s="369">
        <v>18351.538999999997</v>
      </c>
      <c r="G49" s="395"/>
      <c r="H49" s="371">
        <v>19.004000000000005</v>
      </c>
      <c r="I49" s="395"/>
      <c r="J49" s="371">
        <v>2383.6279999999997</v>
      </c>
      <c r="K49" s="395"/>
      <c r="L49" s="371">
        <v>519.48500000000013</v>
      </c>
      <c r="M49" s="395"/>
      <c r="N49" s="371">
        <v>21288.356</v>
      </c>
      <c r="O49" s="395"/>
      <c r="P49" s="371">
        <v>27294.491999999998</v>
      </c>
      <c r="Q49" s="395"/>
      <c r="R49" s="371">
        <v>5.0010000000000003</v>
      </c>
      <c r="S49" s="395"/>
      <c r="T49" s="371">
        <v>406.49699999999996</v>
      </c>
      <c r="U49" s="395"/>
      <c r="V49" s="371">
        <v>87.213999999999984</v>
      </c>
      <c r="W49" s="395"/>
      <c r="X49" s="371">
        <v>5726.9070000000002</v>
      </c>
      <c r="Y49" s="395"/>
      <c r="Z49" s="371">
        <v>186.059</v>
      </c>
      <c r="AA49" s="395"/>
      <c r="AB49" s="371">
        <v>0</v>
      </c>
      <c r="AC49" s="395"/>
      <c r="AD49" s="371"/>
      <c r="AE49" s="395"/>
      <c r="AF49" s="369">
        <f t="shared" si="27"/>
        <v>74310.258000000031</v>
      </c>
      <c r="AG49" s="396"/>
      <c r="AH49" s="369">
        <v>150578.44000000003</v>
      </c>
      <c r="AI49" s="396"/>
      <c r="AJ49" s="369"/>
      <c r="AK49" s="396"/>
      <c r="AL49" s="386"/>
      <c r="AM49" s="448"/>
      <c r="AN49" s="455"/>
      <c r="AO49" s="455"/>
      <c r="AP49" s="367" t="s">
        <v>132</v>
      </c>
      <c r="AQ49" s="368">
        <f t="shared" si="20"/>
        <v>2022</v>
      </c>
      <c r="AR49" s="369">
        <v>7905.8869999999988</v>
      </c>
      <c r="AS49" s="397"/>
      <c r="AT49" s="371">
        <v>0</v>
      </c>
      <c r="AU49" s="395"/>
      <c r="AV49" s="371">
        <v>34.201999999999998</v>
      </c>
      <c r="AW49" s="395"/>
      <c r="AX49" s="371">
        <v>0</v>
      </c>
      <c r="AY49" s="395"/>
      <c r="AZ49" s="371">
        <v>9.83</v>
      </c>
      <c r="BA49" s="395"/>
      <c r="BB49" s="371">
        <v>32.400000000000006</v>
      </c>
      <c r="BC49" s="395"/>
      <c r="BD49" s="371">
        <v>0</v>
      </c>
      <c r="BE49" s="395"/>
      <c r="BF49" s="371">
        <v>0</v>
      </c>
      <c r="BG49" s="395"/>
      <c r="BH49" s="371">
        <v>317.50600000000009</v>
      </c>
      <c r="BI49" s="395"/>
      <c r="BJ49" s="371">
        <v>1349.9740000000004</v>
      </c>
      <c r="BK49" s="395"/>
      <c r="BL49" s="371">
        <v>0</v>
      </c>
      <c r="BM49" s="395"/>
      <c r="BN49" s="369">
        <f t="shared" si="21"/>
        <v>1093.1590000000015</v>
      </c>
      <c r="BO49" s="396"/>
      <c r="BP49" s="369">
        <v>10742.958000000001</v>
      </c>
      <c r="BQ49" s="396"/>
      <c r="BR49" s="374"/>
      <c r="BS49" s="398"/>
      <c r="BT49" s="390"/>
      <c r="CI49" s="394"/>
      <c r="CJ49" s="394"/>
    </row>
    <row r="50" spans="1:88" ht="17.100000000000001" customHeight="1">
      <c r="A50" s="456" t="s">
        <v>134</v>
      </c>
      <c r="B50" s="399" t="s">
        <v>135</v>
      </c>
      <c r="C50" s="399"/>
      <c r="D50" s="400"/>
      <c r="E50" s="401">
        <f>$R$5</f>
        <v>2023</v>
      </c>
      <c r="F50" s="402">
        <f>F52+F54</f>
        <v>473.89935000000008</v>
      </c>
      <c r="G50" s="403">
        <f>IF(ISERROR(F50/F51),"",IF(F50/F51=0,"-",IF(F50/F51&gt;2,"+++",F50/F51-1)))</f>
        <v>5.1037720972722411E-2</v>
      </c>
      <c r="H50" s="404">
        <f>H52+H54</f>
        <v>32.524999999999999</v>
      </c>
      <c r="I50" s="403">
        <f>IF(ISERROR(H50/H51),"",IF(H50/H51=0,"-",IF(H50/H51&gt;2,"+++",H50/H51-1)))</f>
        <v>-0.76003871842600157</v>
      </c>
      <c r="J50" s="404">
        <f>J52+J54</f>
        <v>19.369800000000001</v>
      </c>
      <c r="K50" s="403" t="str">
        <f>IF(ISERROR(J50/J51),"",IF(J50/J51=0,"-",IF(J50/J51&gt;2,"+++",J50/J51-1)))</f>
        <v>+++</v>
      </c>
      <c r="L50" s="404">
        <f>L52+L54</f>
        <v>0</v>
      </c>
      <c r="M50" s="403" t="str">
        <f>IF(ISERROR(L50/L51),"",IF(L50/L51=0,"-",IF(L50/L51&gt;2,"+++",L50/L51-1)))</f>
        <v>-</v>
      </c>
      <c r="N50" s="404">
        <f>N52+N54</f>
        <v>512.17650000000003</v>
      </c>
      <c r="O50" s="403">
        <f>IF(ISERROR(N50/N51),"",IF(N50/N51=0,"-",IF(N50/N51&gt;2,"+++",N50/N51-1)))</f>
        <v>0.43314760600623314</v>
      </c>
      <c r="P50" s="404">
        <f>P52+P54</f>
        <v>6.7500000000000008E-3</v>
      </c>
      <c r="Q50" s="403">
        <f>IF(ISERROR(P50/P51),"",IF(P50/P51=0,"-",IF(P50/P51&gt;2,"+++",P50/P51-1)))</f>
        <v>-0.99067164179104472</v>
      </c>
      <c r="R50" s="404">
        <f>R52+R54</f>
        <v>2.5123500000000005</v>
      </c>
      <c r="S50" s="403" t="str">
        <f>IF(ISERROR(R50/R51),"",IF(R50/R51=0,"-",IF(R50/R51&gt;2,"+++",R50/R51-1)))</f>
        <v>+++</v>
      </c>
      <c r="T50" s="404">
        <f>T52+T54</f>
        <v>559.2876500000001</v>
      </c>
      <c r="U50" s="403">
        <f>IF(ISERROR(T50/T51),"",IF(T50/T51=0,"-",IF(T50/T51&gt;2,"+++",T50/T51-1)))</f>
        <v>-0.14466898547595075</v>
      </c>
      <c r="V50" s="404">
        <f>V52+V54</f>
        <v>4.2052000000000005</v>
      </c>
      <c r="W50" s="403">
        <f>IF(ISERROR(V50/V51),"",IF(V50/V51=0,"-",IF(V50/V51&gt;2,"+++",V50/V51-1)))</f>
        <v>-8.2485136093383482E-2</v>
      </c>
      <c r="X50" s="404">
        <f>X52+X54</f>
        <v>400.56430000000012</v>
      </c>
      <c r="Y50" s="403">
        <f>IF(ISERROR(X50/X51),"",IF(X50/X51=0,"-",IF(X50/X51&gt;2,"+++",X50/X51-1)))</f>
        <v>-7.2308095101414338E-4</v>
      </c>
      <c r="Z50" s="404">
        <f>Z52+Z54</f>
        <v>60.1614</v>
      </c>
      <c r="AA50" s="403">
        <f>IF(ISERROR(Z50/Z51),"",IF(Z50/Z51=0,"-",IF(Z50/Z51&gt;2,"+++",Z50/Z51-1)))</f>
        <v>0.56827139639639634</v>
      </c>
      <c r="AB50" s="404">
        <f>AB52+AB54</f>
        <v>0</v>
      </c>
      <c r="AC50" s="403" t="str">
        <f>IF(ISERROR(AB50/AB51),"",IF(AB50/AB51=0,"-",IF(AB50/AB51&gt;2,"+++",AB50/AB51-1)))</f>
        <v/>
      </c>
      <c r="AD50" s="404"/>
      <c r="AE50" s="403"/>
      <c r="AF50" s="402">
        <f t="shared" si="27"/>
        <v>839.39890000000059</v>
      </c>
      <c r="AG50" s="405">
        <f>IF(ISERROR(AF50/AF51),"",IF(AF50/AF51=0,"-",IF(AF50/AF51&gt;2,"+++",AF50/AF51-1)))</f>
        <v>-9.9497889492346725E-2</v>
      </c>
      <c r="AH50" s="402">
        <f>AH52+AH54</f>
        <v>2904.1072000000008</v>
      </c>
      <c r="AI50" s="405">
        <f>IF(ISERROR(AH50/AH51),"",IF(AH50/AH51=0,"-",IF(AH50/AH51&gt;2,"+++",AH50/AH51-1)))</f>
        <v>-2.4144886016584599E-2</v>
      </c>
      <c r="AJ50" s="402"/>
      <c r="AK50" s="385"/>
      <c r="AL50" s="386"/>
      <c r="AM50" s="447" t="s">
        <v>134</v>
      </c>
      <c r="AN50" s="399" t="s">
        <v>135</v>
      </c>
      <c r="AO50" s="399"/>
      <c r="AP50" s="400"/>
      <c r="AQ50" s="401">
        <f t="shared" si="18"/>
        <v>2023</v>
      </c>
      <c r="AR50" s="402">
        <f>AR52+AR54</f>
        <v>329.88195000000002</v>
      </c>
      <c r="AS50" s="406">
        <f>IF(ISERROR(AR50/AR51),"",IF(AR50/AR51=0,"-",IF(AR50/AR51&gt;2,"+++",AR50/AR51-1)))</f>
        <v>0.11249437652053151</v>
      </c>
      <c r="AT50" s="404">
        <f>AT52+AT54</f>
        <v>0</v>
      </c>
      <c r="AU50" s="403" t="str">
        <f>IF(ISERROR(AT50/AT51),"",IF(AT50/AT51=0,"-",IF(AT50/AT51&gt;2,"+++",AT50/AT51-1)))</f>
        <v/>
      </c>
      <c r="AV50" s="404">
        <f>AV52+AV54</f>
        <v>0</v>
      </c>
      <c r="AW50" s="403" t="str">
        <f>IF(ISERROR(AV50/AV51),"",IF(AV50/AV51=0,"-",IF(AV50/AV51&gt;2,"+++",AV50/AV51-1)))</f>
        <v/>
      </c>
      <c r="AX50" s="404">
        <f>AX52+AX54</f>
        <v>0</v>
      </c>
      <c r="AY50" s="403" t="str">
        <f>IF(ISERROR(AX50/AX51),"",IF(AX50/AX51=0,"-",IF(AX50/AX51&gt;2,"+++",AX50/AX51-1)))</f>
        <v/>
      </c>
      <c r="AZ50" s="404">
        <f>AZ52+AZ54</f>
        <v>1.2150000000000001E-2</v>
      </c>
      <c r="BA50" s="403">
        <f>IF(ISERROR(AZ50/AZ51),"",IF(AZ50/AZ51=0,"-",IF(AZ50/AZ51&gt;2,"+++",AZ50/AZ51-1)))</f>
        <v>-0.73529411764705888</v>
      </c>
      <c r="BB50" s="404">
        <f>BB52+BB54</f>
        <v>0</v>
      </c>
      <c r="BC50" s="403" t="str">
        <f>IF(ISERROR(BB50/BB51),"",IF(BB50/BB51=0,"-",IF(BB50/BB51&gt;2,"+++",BB50/BB51-1)))</f>
        <v>-</v>
      </c>
      <c r="BD50" s="404">
        <f>BD52+BD54</f>
        <v>0.81</v>
      </c>
      <c r="BE50" s="403">
        <f>IF(ISERROR(BD50/BD51),"",IF(BD50/BD51=0,"-",IF(BD50/BD51&gt;2,"+++",BD50/BD51-1)))</f>
        <v>-0.620253164556962</v>
      </c>
      <c r="BF50" s="404">
        <f>BF52+BF54</f>
        <v>0</v>
      </c>
      <c r="BG50" s="403" t="str">
        <f>IF(ISERROR(BF50/BF51),"",IF(BF50/BF51=0,"-",IF(BF50/BF51&gt;2,"+++",BF50/BF51-1)))</f>
        <v/>
      </c>
      <c r="BH50" s="404">
        <f>BH52+BH54</f>
        <v>0.5535000000000001</v>
      </c>
      <c r="BI50" s="403" t="str">
        <f>IF(ISERROR(BH50/BH51),"",IF(BH50/BH51=0,"-",IF(BH50/BH51&gt;2,"+++",BH50/BH51-1)))</f>
        <v/>
      </c>
      <c r="BJ50" s="404">
        <f>BJ52+BJ54</f>
        <v>2267.0441999999998</v>
      </c>
      <c r="BK50" s="403">
        <f>IF(ISERROR(BJ50/BJ51),"",IF(BJ50/BJ51=0,"-",IF(BJ50/BJ51&gt;2,"+++",BJ50/BJ51-1)))</f>
        <v>-7.8448836462715277E-2</v>
      </c>
      <c r="BL50" s="404">
        <f t="shared" ref="BL50:BL51" si="46">BL52+BL54</f>
        <v>0</v>
      </c>
      <c r="BM50" s="403" t="str">
        <f t="shared" ref="BM50" si="47">IF(ISERROR(BL50/BL51),"",IF(BL50/BL51=0,"-",IF(BL50/BL51&gt;2,"+++",BL50/BL51-1)))</f>
        <v/>
      </c>
      <c r="BN50" s="402">
        <f t="shared" si="21"/>
        <v>54.501200000000154</v>
      </c>
      <c r="BO50" s="405">
        <f>IF(ISERROR(BN50/BN51),"",IF(BN50/BN51=0,"-",IF(BN50/BN51&gt;2,"+++",BN50/BN51-1)))</f>
        <v>-6.9155127433252472E-2</v>
      </c>
      <c r="BP50" s="402">
        <f t="shared" ref="BP50:BP51" si="48">BP52+BP54</f>
        <v>2652.8029999999999</v>
      </c>
      <c r="BQ50" s="405">
        <f>IF(ISERROR(BP50/BP51),"",IF(BP50/BP51=0,"-",IF(BP50/BP51&gt;2,"+++",BP50/BP51-1)))</f>
        <v>-5.8384346182786206E-2</v>
      </c>
      <c r="BR50" s="407"/>
      <c r="BS50" s="389"/>
      <c r="BT50" s="390"/>
      <c r="CI50" s="394"/>
      <c r="CJ50" s="394"/>
    </row>
    <row r="51" spans="1:88" ht="17.100000000000001" customHeight="1" thickBot="1">
      <c r="A51" s="456"/>
      <c r="B51" s="408"/>
      <c r="C51" s="408"/>
      <c r="D51" s="367"/>
      <c r="E51" s="368">
        <f>E50-1</f>
        <v>2022</v>
      </c>
      <c r="F51" s="369">
        <f>F53+F55</f>
        <v>450.88710000000009</v>
      </c>
      <c r="G51" s="395"/>
      <c r="H51" s="371">
        <f>H53+H55</f>
        <v>135.5427</v>
      </c>
      <c r="I51" s="395"/>
      <c r="J51" s="371">
        <f>J53+J55</f>
        <v>0.13095000000000001</v>
      </c>
      <c r="K51" s="395"/>
      <c r="L51" s="371">
        <f>L53+L55</f>
        <v>0.86199999999999999</v>
      </c>
      <c r="M51" s="395"/>
      <c r="N51" s="371">
        <f>N53+N55</f>
        <v>357.37874999999997</v>
      </c>
      <c r="O51" s="395"/>
      <c r="P51" s="371">
        <f>P53+P55</f>
        <v>0.72360000000000002</v>
      </c>
      <c r="Q51" s="395"/>
      <c r="R51" s="371">
        <f>R53+R55</f>
        <v>0.60750000000000004</v>
      </c>
      <c r="S51" s="395"/>
      <c r="T51" s="371">
        <f>T53+T55</f>
        <v>653.88445000000013</v>
      </c>
      <c r="U51" s="395"/>
      <c r="V51" s="371">
        <f>V53+V55</f>
        <v>4.5832500000000005</v>
      </c>
      <c r="W51" s="395"/>
      <c r="X51" s="371">
        <f>X53+X55</f>
        <v>400.85415000000006</v>
      </c>
      <c r="Y51" s="395"/>
      <c r="Z51" s="371">
        <f>Z53+Z55</f>
        <v>38.361600000000003</v>
      </c>
      <c r="AA51" s="395"/>
      <c r="AB51" s="371">
        <f>AB53+AB55</f>
        <v>0</v>
      </c>
      <c r="AC51" s="395"/>
      <c r="AD51" s="371"/>
      <c r="AE51" s="395"/>
      <c r="AF51" s="369">
        <f t="shared" si="27"/>
        <v>932.14539999999988</v>
      </c>
      <c r="AG51" s="396"/>
      <c r="AH51" s="369">
        <f>AH53+AH55</f>
        <v>2975.9614500000007</v>
      </c>
      <c r="AI51" s="396"/>
      <c r="AJ51" s="369"/>
      <c r="AK51" s="396"/>
      <c r="AL51" s="386"/>
      <c r="AM51" s="448"/>
      <c r="AN51" s="408"/>
      <c r="AO51" s="408"/>
      <c r="AP51" s="367"/>
      <c r="AQ51" s="368">
        <f t="shared" si="20"/>
        <v>2022</v>
      </c>
      <c r="AR51" s="369">
        <f>AR53+AR55</f>
        <v>296.52460000000002</v>
      </c>
      <c r="AS51" s="397"/>
      <c r="AT51" s="371">
        <f>AT53+AT55</f>
        <v>0</v>
      </c>
      <c r="AU51" s="395"/>
      <c r="AV51" s="371">
        <f>AV53+AV55</f>
        <v>0</v>
      </c>
      <c r="AW51" s="395"/>
      <c r="AX51" s="371">
        <f>AX53+AX55</f>
        <v>0</v>
      </c>
      <c r="AY51" s="395"/>
      <c r="AZ51" s="371">
        <f>AZ53+AZ55</f>
        <v>4.5900000000000003E-2</v>
      </c>
      <c r="BA51" s="395"/>
      <c r="BB51" s="371">
        <f>BB53+BB55</f>
        <v>4.0499999999999998E-3</v>
      </c>
      <c r="BC51" s="395"/>
      <c r="BD51" s="371">
        <f>BD53+BD55</f>
        <v>2.133</v>
      </c>
      <c r="BE51" s="395"/>
      <c r="BF51" s="371">
        <f>BF53+BF55</f>
        <v>0</v>
      </c>
      <c r="BG51" s="395"/>
      <c r="BH51" s="371">
        <f>BH53+BH55</f>
        <v>0</v>
      </c>
      <c r="BI51" s="395"/>
      <c r="BJ51" s="371">
        <f>BJ53+BJ55</f>
        <v>2460.0307500000008</v>
      </c>
      <c r="BK51" s="395"/>
      <c r="BL51" s="371">
        <f t="shared" si="46"/>
        <v>0</v>
      </c>
      <c r="BM51" s="395"/>
      <c r="BN51" s="369">
        <f t="shared" si="21"/>
        <v>58.550249999998869</v>
      </c>
      <c r="BO51" s="396"/>
      <c r="BP51" s="369">
        <f t="shared" si="48"/>
        <v>2817.2885499999998</v>
      </c>
      <c r="BQ51" s="396"/>
      <c r="BR51" s="374"/>
      <c r="BS51" s="398"/>
      <c r="BT51" s="390"/>
      <c r="CI51" s="394"/>
      <c r="CJ51" s="394"/>
    </row>
    <row r="52" spans="1:88" ht="17.100000000000001" hidden="1" customHeight="1" outlineLevel="1">
      <c r="A52" s="411"/>
      <c r="B52" s="412" t="s">
        <v>118</v>
      </c>
      <c r="C52" s="413" t="s">
        <v>136</v>
      </c>
      <c r="D52" s="414" t="s">
        <v>137</v>
      </c>
      <c r="E52" s="415">
        <f>$R$5</f>
        <v>2023</v>
      </c>
      <c r="F52" s="416">
        <v>39.872999999999998</v>
      </c>
      <c r="G52" s="382" t="str">
        <f>IF(ISERROR(F52/F53),"",IF(F52/F53=0,"-",IF(F52/F53&gt;2,"+++",F52/F53-1)))</f>
        <v>+++</v>
      </c>
      <c r="H52" s="417">
        <v>0.8</v>
      </c>
      <c r="I52" s="382" t="str">
        <f>IF(ISERROR(H52/H53),"",IF(H52/H53=0,"-",IF(H52/H53&gt;2,"+++",H52/H53-1)))</f>
        <v/>
      </c>
      <c r="J52" s="417">
        <v>0</v>
      </c>
      <c r="K52" s="382" t="str">
        <f>IF(ISERROR(J52/J53),"",IF(J52/J53=0,"-",IF(J52/J53&gt;2,"+++",J52/J53-1)))</f>
        <v/>
      </c>
      <c r="L52" s="417">
        <v>0</v>
      </c>
      <c r="M52" s="382" t="str">
        <f>IF(ISERROR(L52/L53),"",IF(L52/L53=0,"-",IF(L52/L53&gt;2,"+++",L52/L53-1)))</f>
        <v>-</v>
      </c>
      <c r="N52" s="417">
        <v>0</v>
      </c>
      <c r="O52" s="382" t="str">
        <f>IF(ISERROR(N52/N53),"",IF(N52/N53=0,"-",IF(N52/N53&gt;2,"+++",N52/N53-1)))</f>
        <v/>
      </c>
      <c r="P52" s="417">
        <v>0</v>
      </c>
      <c r="Q52" s="382" t="str">
        <f>IF(ISERROR(P52/P53),"",IF(P52/P53=0,"-",IF(P52/P53&gt;2,"+++",P52/P53-1)))</f>
        <v/>
      </c>
      <c r="R52" s="417">
        <v>0</v>
      </c>
      <c r="S52" s="382" t="str">
        <f>IF(ISERROR(R52/R53),"",IF(R52/R53=0,"-",IF(R52/R53&gt;2,"+++",R52/R53-1)))</f>
        <v/>
      </c>
      <c r="T52" s="417">
        <v>28.090999999999998</v>
      </c>
      <c r="U52" s="382">
        <f>IF(ISERROR(T52/T53),"",IF(T52/T53=0,"-",IF(T52/T53&gt;2,"+++",T52/T53-1)))</f>
        <v>-0.31892350587950069</v>
      </c>
      <c r="V52" s="417">
        <v>0.16600000000000001</v>
      </c>
      <c r="W52" s="382" t="str">
        <f>IF(ISERROR(V52/V53),"",IF(V52/V53=0,"-",IF(V52/V53&gt;2,"+++",V52/V53-1)))</f>
        <v/>
      </c>
      <c r="X52" s="417">
        <v>50.944000000000003</v>
      </c>
      <c r="Y52" s="382" t="str">
        <f>IF(ISERROR(X52/X53),"",IF(X52/X53=0,"-",IF(X52/X53&gt;2,"+++",X52/X53-1)))</f>
        <v/>
      </c>
      <c r="Z52" s="417">
        <v>0</v>
      </c>
      <c r="AA52" s="382" t="str">
        <f>IF(ISERROR(Z52/Z53),"",IF(Z52/Z53=0,"-",IF(Z52/Z53&gt;2,"+++",Z52/Z53-1)))</f>
        <v/>
      </c>
      <c r="AB52" s="417">
        <v>0</v>
      </c>
      <c r="AC52" s="382" t="str">
        <f>IF(ISERROR(AB52/AB53),"",IF(AB52/AB53=0,"-",IF(AB52/AB53&gt;2,"+++",AB52/AB53-1)))</f>
        <v/>
      </c>
      <c r="AD52" s="417"/>
      <c r="AE52" s="382"/>
      <c r="AF52" s="416">
        <f t="shared" si="27"/>
        <v>44.90499999999998</v>
      </c>
      <c r="AG52" s="384">
        <f>IF(ISERROR(AF52/AF53),"",IF(AF52/AF53=0,"-",IF(AF52/AF53&gt;2,"+++",AF52/AF53-1)))</f>
        <v>0.53468899521531066</v>
      </c>
      <c r="AH52" s="416">
        <v>164.77899999999997</v>
      </c>
      <c r="AI52" s="384" t="str">
        <f>IF(ISERROR(AH52/AH53),"",IF(AH52/AH53=0,"-",IF(AH52/AH53&gt;2,"+++",AH52/AH53-1)))</f>
        <v>+++</v>
      </c>
      <c r="AJ52" s="416"/>
      <c r="AK52" s="384"/>
      <c r="AL52" s="386"/>
      <c r="AM52" s="411"/>
      <c r="AN52" s="412" t="s">
        <v>118</v>
      </c>
      <c r="AO52" s="413" t="s">
        <v>136</v>
      </c>
      <c r="AP52" s="414" t="s">
        <v>137</v>
      </c>
      <c r="AQ52" s="415">
        <f t="shared" si="18"/>
        <v>2023</v>
      </c>
      <c r="AR52" s="416">
        <v>0</v>
      </c>
      <c r="AS52" s="387" t="str">
        <f>IF(ISERROR(AR52/AR53),"",IF(AR52/AR53=0,"-",IF(AR52/AR53&gt;2,"+++",AR52/AR53-1)))</f>
        <v>-</v>
      </c>
      <c r="AT52" s="417">
        <v>0</v>
      </c>
      <c r="AU52" s="382" t="str">
        <f>IF(ISERROR(AT52/AT53),"",IF(AT52/AT53=0,"-",IF(AT52/AT53&gt;2,"+++",AT52/AT53-1)))</f>
        <v/>
      </c>
      <c r="AV52" s="417">
        <v>0</v>
      </c>
      <c r="AW52" s="382" t="str">
        <f>IF(ISERROR(AV52/AV53),"",IF(AV52/AV53=0,"-",IF(AV52/AV53&gt;2,"+++",AV52/AV53-1)))</f>
        <v/>
      </c>
      <c r="AX52" s="417">
        <v>0</v>
      </c>
      <c r="AY52" s="382" t="str">
        <f>IF(ISERROR(AX52/AX53),"",IF(AX52/AX53=0,"-",IF(AX52/AX53&gt;2,"+++",AX52/AX53-1)))</f>
        <v/>
      </c>
      <c r="AZ52" s="417">
        <v>0</v>
      </c>
      <c r="BA52" s="382" t="str">
        <f>IF(ISERROR(AZ52/AZ53),"",IF(AZ52/AZ53=0,"-",IF(AZ52/AZ53&gt;2,"+++",AZ52/AZ53-1)))</f>
        <v/>
      </c>
      <c r="BB52" s="417">
        <v>0</v>
      </c>
      <c r="BC52" s="382" t="str">
        <f>IF(ISERROR(BB52/BB53),"",IF(BB52/BB53=0,"-",IF(BB52/BB53&gt;2,"+++",BB52/BB53-1)))</f>
        <v/>
      </c>
      <c r="BD52" s="417">
        <v>0</v>
      </c>
      <c r="BE52" s="382" t="str">
        <f>IF(ISERROR(BD52/BD53),"",IF(BD52/BD53=0,"-",IF(BD52/BD53&gt;2,"+++",BD52/BD53-1)))</f>
        <v/>
      </c>
      <c r="BF52" s="417">
        <v>0</v>
      </c>
      <c r="BG52" s="382" t="str">
        <f>IF(ISERROR(BF52/BF53),"",IF(BF52/BF53=0,"-",IF(BF52/BF53&gt;2,"+++",BF52/BF53-1)))</f>
        <v/>
      </c>
      <c r="BH52" s="417">
        <v>0</v>
      </c>
      <c r="BI52" s="382" t="str">
        <f>IF(ISERROR(BH52/BH53),"",IF(BH52/BH53=0,"-",IF(BH52/BH53&gt;2,"+++",BH52/BH53-1)))</f>
        <v/>
      </c>
      <c r="BJ52" s="417">
        <v>0</v>
      </c>
      <c r="BK52" s="382" t="str">
        <f>IF(ISERROR(BJ52/BJ53),"",IF(BJ52/BJ53=0,"-",IF(BJ52/BJ53&gt;2,"+++",BJ52/BJ53-1)))</f>
        <v/>
      </c>
      <c r="BL52" s="417">
        <v>0</v>
      </c>
      <c r="BM52" s="382" t="str">
        <f t="shared" ref="BM52" si="49">IF(ISERROR(BL52/BL53),"",IF(BL52/BL53=0,"-",IF(BL52/BL53&gt;2,"+++",BL52/BL53-1)))</f>
        <v/>
      </c>
      <c r="BN52" s="416">
        <f t="shared" si="21"/>
        <v>2.5999999999999999E-2</v>
      </c>
      <c r="BO52" s="384">
        <f>IF(ISERROR(BN52/BN53),"",IF(BN52/BN53=0,"-",IF(BN52/BN53&gt;2,"+++",BN52/BN53-1)))</f>
        <v>-0.45833333333333326</v>
      </c>
      <c r="BP52" s="416">
        <v>2.5999999999999999E-2</v>
      </c>
      <c r="BQ52" s="384">
        <f>IF(ISERROR(BP52/BP53),"",IF(BP52/BP53=0,"-",IF(BP52/BP53&gt;2,"+++",BP52/BP53-1)))</f>
        <v>-0.92215568862275443</v>
      </c>
      <c r="BR52" s="418"/>
      <c r="BS52" s="419"/>
      <c r="BT52" s="390"/>
      <c r="CI52" s="394"/>
      <c r="CJ52" s="394"/>
    </row>
    <row r="53" spans="1:88" ht="17.100000000000001" hidden="1" customHeight="1" outlineLevel="1">
      <c r="A53" s="411"/>
      <c r="B53" s="420"/>
      <c r="C53" s="421"/>
      <c r="D53" s="422" t="s">
        <v>137</v>
      </c>
      <c r="E53" s="423">
        <f>E52-1</f>
        <v>2022</v>
      </c>
      <c r="F53" s="424">
        <v>6.2970000000000006</v>
      </c>
      <c r="G53" s="439"/>
      <c r="H53" s="426">
        <v>0</v>
      </c>
      <c r="I53" s="439"/>
      <c r="J53" s="426">
        <v>0</v>
      </c>
      <c r="K53" s="439"/>
      <c r="L53" s="426">
        <v>0.86199999999999999</v>
      </c>
      <c r="M53" s="439"/>
      <c r="N53" s="426">
        <v>0</v>
      </c>
      <c r="O53" s="439"/>
      <c r="P53" s="426">
        <v>0</v>
      </c>
      <c r="Q53" s="439"/>
      <c r="R53" s="426">
        <v>0</v>
      </c>
      <c r="S53" s="439"/>
      <c r="T53" s="426">
        <v>41.245000000000005</v>
      </c>
      <c r="U53" s="439"/>
      <c r="V53" s="426">
        <v>0</v>
      </c>
      <c r="W53" s="439"/>
      <c r="X53" s="426">
        <v>0</v>
      </c>
      <c r="Y53" s="439"/>
      <c r="Z53" s="426">
        <v>0</v>
      </c>
      <c r="AA53" s="439"/>
      <c r="AB53" s="426">
        <v>0</v>
      </c>
      <c r="AC53" s="439"/>
      <c r="AD53" s="426"/>
      <c r="AE53" s="439"/>
      <c r="AF53" s="424">
        <f t="shared" si="27"/>
        <v>29.259999999999994</v>
      </c>
      <c r="AG53" s="440"/>
      <c r="AH53" s="424">
        <v>77.664000000000001</v>
      </c>
      <c r="AI53" s="440"/>
      <c r="AJ53" s="424"/>
      <c r="AK53" s="440"/>
      <c r="AL53" s="386"/>
      <c r="AM53" s="411"/>
      <c r="AN53" s="420"/>
      <c r="AO53" s="421"/>
      <c r="AP53" s="422" t="s">
        <v>137</v>
      </c>
      <c r="AQ53" s="423">
        <f t="shared" si="20"/>
        <v>2022</v>
      </c>
      <c r="AR53" s="424">
        <v>0.28599999999999998</v>
      </c>
      <c r="AS53" s="441"/>
      <c r="AT53" s="426">
        <v>0</v>
      </c>
      <c r="AU53" s="439"/>
      <c r="AV53" s="426">
        <v>0</v>
      </c>
      <c r="AW53" s="439"/>
      <c r="AX53" s="426">
        <v>0</v>
      </c>
      <c r="AY53" s="439"/>
      <c r="AZ53" s="426">
        <v>0</v>
      </c>
      <c r="BA53" s="439"/>
      <c r="BB53" s="426">
        <v>0</v>
      </c>
      <c r="BC53" s="439"/>
      <c r="BD53" s="426">
        <v>0</v>
      </c>
      <c r="BE53" s="439"/>
      <c r="BF53" s="426">
        <v>0</v>
      </c>
      <c r="BG53" s="439"/>
      <c r="BH53" s="426">
        <v>0</v>
      </c>
      <c r="BI53" s="439"/>
      <c r="BJ53" s="426">
        <v>0</v>
      </c>
      <c r="BK53" s="439"/>
      <c r="BL53" s="426">
        <v>0</v>
      </c>
      <c r="BM53" s="439"/>
      <c r="BN53" s="424">
        <f t="shared" si="21"/>
        <v>4.7999999999999987E-2</v>
      </c>
      <c r="BO53" s="440"/>
      <c r="BP53" s="424">
        <v>0.33399999999999996</v>
      </c>
      <c r="BQ53" s="440"/>
      <c r="BR53" s="429"/>
      <c r="BS53" s="442"/>
      <c r="BT53" s="390"/>
      <c r="CI53" s="394"/>
      <c r="CJ53" s="394"/>
    </row>
    <row r="54" spans="1:88" ht="17.100000000000001" hidden="1" customHeight="1" outlineLevel="1">
      <c r="A54" s="411"/>
      <c r="B54" s="412" t="s">
        <v>109</v>
      </c>
      <c r="C54" s="413" t="s">
        <v>138</v>
      </c>
      <c r="D54" s="414" t="s">
        <v>139</v>
      </c>
      <c r="E54" s="415">
        <f>$R$5</f>
        <v>2023</v>
      </c>
      <c r="F54" s="416">
        <v>434.02635000000009</v>
      </c>
      <c r="G54" s="382">
        <f>IF(ISERROR(F54/F55),"",IF(F54/F55=0,"-",IF(F54/F55&gt;2,"+++",F54/F55-1)))</f>
        <v>-2.3760650540801453E-2</v>
      </c>
      <c r="H54" s="417">
        <v>31.725000000000001</v>
      </c>
      <c r="I54" s="382">
        <f>IF(ISERROR(H54/H55),"",IF(H54/H55=0,"-",IF(H54/H55&gt;2,"+++",H54/H55-1)))</f>
        <v>-0.76594091751160331</v>
      </c>
      <c r="J54" s="417">
        <v>19.369800000000001</v>
      </c>
      <c r="K54" s="382" t="str">
        <f>IF(ISERROR(J54/J55),"",IF(J54/J55=0,"-",IF(J54/J55&gt;2,"+++",J54/J55-1)))</f>
        <v>+++</v>
      </c>
      <c r="L54" s="417">
        <v>0</v>
      </c>
      <c r="M54" s="382" t="str">
        <f>IF(ISERROR(L54/L55),"",IF(L54/L55=0,"-",IF(L54/L55&gt;2,"+++",L54/L55-1)))</f>
        <v/>
      </c>
      <c r="N54" s="417">
        <v>512.17650000000003</v>
      </c>
      <c r="O54" s="382">
        <f>IF(ISERROR(N54/N55),"",IF(N54/N55=0,"-",IF(N54/N55&gt;2,"+++",N54/N55-1)))</f>
        <v>0.43314760600623314</v>
      </c>
      <c r="P54" s="417">
        <v>6.7500000000000008E-3</v>
      </c>
      <c r="Q54" s="382">
        <f>IF(ISERROR(P54/P55),"",IF(P54/P55=0,"-",IF(P54/P55&gt;2,"+++",P54/P55-1)))</f>
        <v>-0.99067164179104472</v>
      </c>
      <c r="R54" s="417">
        <v>2.5123500000000005</v>
      </c>
      <c r="S54" s="382" t="str">
        <f>IF(ISERROR(R54/R55),"",IF(R54/R55=0,"-",IF(R54/R55&gt;2,"+++",R54/R55-1)))</f>
        <v>+++</v>
      </c>
      <c r="T54" s="417">
        <v>531.19665000000009</v>
      </c>
      <c r="U54" s="382">
        <f>IF(ISERROR(T54/T55),"",IF(T54/T55=0,"-",IF(T54/T55&gt;2,"+++",T54/T55-1)))</f>
        <v>-0.13293757037683418</v>
      </c>
      <c r="V54" s="417">
        <v>4.0392000000000001</v>
      </c>
      <c r="W54" s="382">
        <f>IF(ISERROR(V54/V55),"",IF(V54/V55=0,"-",IF(V54/V55&gt;2,"+++",V54/V55-1)))</f>
        <v>-0.11870397643593522</v>
      </c>
      <c r="X54" s="417">
        <v>349.6203000000001</v>
      </c>
      <c r="Y54" s="382">
        <f>IF(ISERROR(X54/X55),"",IF(X54/X55=0,"-",IF(X54/X55&gt;2,"+++",X54/X55-1)))</f>
        <v>-0.12781169909304901</v>
      </c>
      <c r="Z54" s="417">
        <v>60.1614</v>
      </c>
      <c r="AA54" s="382">
        <f>IF(ISERROR(Z54/Z55),"",IF(Z54/Z55=0,"-",IF(Z54/Z55&gt;2,"+++",Z54/Z55-1)))</f>
        <v>0.56827139639639634</v>
      </c>
      <c r="AB54" s="417">
        <v>0</v>
      </c>
      <c r="AC54" s="382" t="str">
        <f>IF(ISERROR(AB54/AB55),"",IF(AB54/AB55=0,"-",IF(AB54/AB55&gt;2,"+++",AB54/AB55-1)))</f>
        <v/>
      </c>
      <c r="AD54" s="417"/>
      <c r="AE54" s="382"/>
      <c r="AF54" s="416">
        <f t="shared" si="27"/>
        <v>794.49390000000062</v>
      </c>
      <c r="AG54" s="384">
        <f>IF(ISERROR(AF54/AF55),"",IF(AF54/AF55=0,"-",IF(AF54/AF55&gt;2,"+++",AF54/AF55-1)))</f>
        <v>-0.12005011931746723</v>
      </c>
      <c r="AH54" s="416">
        <v>2739.3282000000008</v>
      </c>
      <c r="AI54" s="384">
        <f>IF(ISERROR(AH54/AH55),"",IF(AH54/AH55=0,"-",IF(AH54/AH55&gt;2,"+++",AH54/AH55-1)))</f>
        <v>-5.4849183957981773E-2</v>
      </c>
      <c r="AJ54" s="416"/>
      <c r="AK54" s="384"/>
      <c r="AL54" s="386"/>
      <c r="AM54" s="411"/>
      <c r="AN54" s="412" t="s">
        <v>109</v>
      </c>
      <c r="AO54" s="413" t="s">
        <v>138</v>
      </c>
      <c r="AP54" s="414" t="s">
        <v>139</v>
      </c>
      <c r="AQ54" s="415">
        <f t="shared" si="18"/>
        <v>2023</v>
      </c>
      <c r="AR54" s="416">
        <v>329.88195000000002</v>
      </c>
      <c r="AS54" s="387">
        <f>IF(ISERROR(AR54/AR55),"",IF(AR54/AR55=0,"-",IF(AR54/AR55&gt;2,"+++",AR54/AR55-1)))</f>
        <v>0.11356842086075214</v>
      </c>
      <c r="AT54" s="417">
        <v>0</v>
      </c>
      <c r="AU54" s="382" t="str">
        <f>IF(ISERROR(AT54/AT55),"",IF(AT54/AT55=0,"-",IF(AT54/AT55&gt;2,"+++",AT54/AT55-1)))</f>
        <v/>
      </c>
      <c r="AV54" s="417">
        <v>0</v>
      </c>
      <c r="AW54" s="382" t="str">
        <f>IF(ISERROR(AV54/AV55),"",IF(AV54/AV55=0,"-",IF(AV54/AV55&gt;2,"+++",AV54/AV55-1)))</f>
        <v/>
      </c>
      <c r="AX54" s="417">
        <v>0</v>
      </c>
      <c r="AY54" s="382" t="str">
        <f>IF(ISERROR(AX54/AX55),"",IF(AX54/AX55=0,"-",IF(AX54/AX55&gt;2,"+++",AX54/AX55-1)))</f>
        <v/>
      </c>
      <c r="AZ54" s="417">
        <v>1.2150000000000001E-2</v>
      </c>
      <c r="BA54" s="382">
        <f>IF(ISERROR(AZ54/AZ55),"",IF(AZ54/AZ55=0,"-",IF(AZ54/AZ55&gt;2,"+++",AZ54/AZ55-1)))</f>
        <v>-0.73529411764705888</v>
      </c>
      <c r="BB54" s="417">
        <v>0</v>
      </c>
      <c r="BC54" s="382" t="str">
        <f>IF(ISERROR(BB54/BB55),"",IF(BB54/BB55=0,"-",IF(BB54/BB55&gt;2,"+++",BB54/BB55-1)))</f>
        <v>-</v>
      </c>
      <c r="BD54" s="417">
        <v>0.81</v>
      </c>
      <c r="BE54" s="382">
        <f>IF(ISERROR(BD54/BD55),"",IF(BD54/BD55=0,"-",IF(BD54/BD55&gt;2,"+++",BD54/BD55-1)))</f>
        <v>-0.620253164556962</v>
      </c>
      <c r="BF54" s="417">
        <v>0</v>
      </c>
      <c r="BG54" s="382" t="str">
        <f>IF(ISERROR(BF54/BF55),"",IF(BF54/BF55=0,"-",IF(BF54/BF55&gt;2,"+++",BF54/BF55-1)))</f>
        <v/>
      </c>
      <c r="BH54" s="417">
        <v>0.5535000000000001</v>
      </c>
      <c r="BI54" s="382" t="str">
        <f>IF(ISERROR(BH54/BH55),"",IF(BH54/BH55=0,"-",IF(BH54/BH55&gt;2,"+++",BH54/BH55-1)))</f>
        <v/>
      </c>
      <c r="BJ54" s="417">
        <v>2267.0441999999998</v>
      </c>
      <c r="BK54" s="382">
        <f>IF(ISERROR(BJ54/BJ55),"",IF(BJ54/BJ55=0,"-",IF(BJ54/BJ55&gt;2,"+++",BJ54/BJ55-1)))</f>
        <v>-7.8448836462715277E-2</v>
      </c>
      <c r="BL54" s="417">
        <v>0</v>
      </c>
      <c r="BM54" s="382" t="str">
        <f t="shared" ref="BM54" si="50">IF(ISERROR(BL54/BL55),"",IF(BL54/BL55=0,"-",IF(BL54/BL55&gt;2,"+++",BL54/BL55-1)))</f>
        <v/>
      </c>
      <c r="BN54" s="416">
        <f t="shared" si="21"/>
        <v>54.475200000000314</v>
      </c>
      <c r="BO54" s="384">
        <f>IF(ISERROR(BN54/BN55),"",IF(BN54/BN55=0,"-",IF(BN54/BN55&gt;2,"+++",BN54/BN55-1)))</f>
        <v>-6.8835814007133789E-2</v>
      </c>
      <c r="BP54" s="416">
        <v>2652.777</v>
      </c>
      <c r="BQ54" s="384">
        <f>IF(ISERROR(BP54/BP55),"",IF(BP54/BP55=0,"-",IF(BP54/BP55&gt;2,"+++",BP54/BP55-1)))</f>
        <v>-5.8281930746805988E-2</v>
      </c>
      <c r="BR54" s="418"/>
      <c r="BS54" s="419"/>
      <c r="BT54" s="390"/>
      <c r="CI54" s="394"/>
      <c r="CJ54" s="394"/>
    </row>
    <row r="55" spans="1:88" ht="17.100000000000001" hidden="1" customHeight="1" outlineLevel="1" thickBot="1">
      <c r="A55" s="411"/>
      <c r="B55" s="452"/>
      <c r="C55" s="453"/>
      <c r="D55" s="422" t="s">
        <v>139</v>
      </c>
      <c r="E55" s="454">
        <f>E54-1</f>
        <v>2022</v>
      </c>
      <c r="F55" s="444">
        <v>444.59010000000006</v>
      </c>
      <c r="G55" s="395"/>
      <c r="H55" s="445">
        <v>135.5427</v>
      </c>
      <c r="I55" s="395"/>
      <c r="J55" s="445">
        <v>0.13095000000000001</v>
      </c>
      <c r="K55" s="395"/>
      <c r="L55" s="445">
        <v>0</v>
      </c>
      <c r="M55" s="395"/>
      <c r="N55" s="445">
        <v>357.37874999999997</v>
      </c>
      <c r="O55" s="395"/>
      <c r="P55" s="445">
        <v>0.72360000000000002</v>
      </c>
      <c r="Q55" s="395"/>
      <c r="R55" s="445">
        <v>0.60750000000000004</v>
      </c>
      <c r="S55" s="395"/>
      <c r="T55" s="445">
        <v>612.63945000000012</v>
      </c>
      <c r="U55" s="395"/>
      <c r="V55" s="445">
        <v>4.5832500000000005</v>
      </c>
      <c r="W55" s="395"/>
      <c r="X55" s="445">
        <v>400.85415000000006</v>
      </c>
      <c r="Y55" s="395"/>
      <c r="Z55" s="445">
        <v>38.361600000000003</v>
      </c>
      <c r="AA55" s="395"/>
      <c r="AB55" s="445">
        <v>0</v>
      </c>
      <c r="AC55" s="395"/>
      <c r="AD55" s="445"/>
      <c r="AE55" s="395"/>
      <c r="AF55" s="444">
        <f t="shared" si="27"/>
        <v>902.88539999999966</v>
      </c>
      <c r="AG55" s="396"/>
      <c r="AH55" s="444">
        <v>2898.2974500000005</v>
      </c>
      <c r="AI55" s="396"/>
      <c r="AJ55" s="444"/>
      <c r="AK55" s="396"/>
      <c r="AL55" s="386"/>
      <c r="AM55" s="411"/>
      <c r="AN55" s="452"/>
      <c r="AO55" s="453"/>
      <c r="AP55" s="422" t="s">
        <v>139</v>
      </c>
      <c r="AQ55" s="454">
        <f t="shared" si="20"/>
        <v>2022</v>
      </c>
      <c r="AR55" s="444">
        <v>296.23860000000002</v>
      </c>
      <c r="AS55" s="397"/>
      <c r="AT55" s="445">
        <v>0</v>
      </c>
      <c r="AU55" s="395"/>
      <c r="AV55" s="445">
        <v>0</v>
      </c>
      <c r="AW55" s="395"/>
      <c r="AX55" s="445">
        <v>0</v>
      </c>
      <c r="AY55" s="395"/>
      <c r="AZ55" s="445">
        <v>4.5900000000000003E-2</v>
      </c>
      <c r="BA55" s="395"/>
      <c r="BB55" s="445">
        <v>4.0499999999999998E-3</v>
      </c>
      <c r="BC55" s="395"/>
      <c r="BD55" s="445">
        <v>2.133</v>
      </c>
      <c r="BE55" s="395"/>
      <c r="BF55" s="445">
        <v>0</v>
      </c>
      <c r="BG55" s="395"/>
      <c r="BH55" s="445">
        <v>0</v>
      </c>
      <c r="BI55" s="395"/>
      <c r="BJ55" s="445">
        <v>2460.0307500000008</v>
      </c>
      <c r="BK55" s="395"/>
      <c r="BL55" s="445">
        <v>0</v>
      </c>
      <c r="BM55" s="395"/>
      <c r="BN55" s="444">
        <f t="shared" si="21"/>
        <v>58.502249999999094</v>
      </c>
      <c r="BO55" s="396"/>
      <c r="BP55" s="444">
        <v>2816.9545499999999</v>
      </c>
      <c r="BQ55" s="396"/>
      <c r="BR55" s="446"/>
      <c r="BS55" s="398"/>
      <c r="BT55" s="390"/>
      <c r="CI55" s="394"/>
      <c r="CJ55" s="394"/>
    </row>
    <row r="56" spans="1:88" s="464" customFormat="1" ht="18" customHeight="1" collapsed="1">
      <c r="A56" s="447" t="s">
        <v>134</v>
      </c>
      <c r="B56" s="399" t="s">
        <v>140</v>
      </c>
      <c r="C56" s="399"/>
      <c r="D56" s="400"/>
      <c r="E56" s="401">
        <f>$R$5</f>
        <v>2023</v>
      </c>
      <c r="F56" s="402">
        <f>F58+F60+F62</f>
        <v>176.08799999999999</v>
      </c>
      <c r="G56" s="457">
        <f>IF(ISERROR(F56/F57),"",IF(F56/F57=0,"-",IF(F56/F57&gt;2,"+++",F56/F57-1)))</f>
        <v>-6.5062492699450969E-2</v>
      </c>
      <c r="H56" s="404">
        <f>H58+H60+H62</f>
        <v>1E-3</v>
      </c>
      <c r="I56" s="457">
        <f>IF(ISERROR(H56/H57),"",IF(H56/H57=0,"-",IF(H56/H57&gt;2,"+++",H56/H57-1)))</f>
        <v>-0.97499999999999998</v>
      </c>
      <c r="J56" s="404">
        <f>J58+J60+J62</f>
        <v>7.2</v>
      </c>
      <c r="K56" s="458">
        <f>IF(ISERROR(J56/J57),"",IF(J56/J57=0,"-",IF(J56/J57&gt;2,"+++",J56/J57-1)))</f>
        <v>0.19999999999999996</v>
      </c>
      <c r="L56" s="404">
        <f>L58+L60+L62</f>
        <v>0</v>
      </c>
      <c r="M56" s="457" t="str">
        <f>IF(ISERROR(L56/L57),"",IF(L56/L57=0,"-",IF(L56/L57&gt;2,"+++",L56/L57-1)))</f>
        <v/>
      </c>
      <c r="N56" s="404">
        <f>N58+N60+N62</f>
        <v>0</v>
      </c>
      <c r="O56" s="457" t="str">
        <f>IF(ISERROR(N56/N57),"",IF(N56/N57=0,"-",IF(N56/N57&gt;2,"+++",N56/N57-1)))</f>
        <v>-</v>
      </c>
      <c r="P56" s="404">
        <f>P58+P60+P62</f>
        <v>27.160000000000004</v>
      </c>
      <c r="Q56" s="458" t="str">
        <f>IF(ISERROR(P56/P57),"",IF(P56/P57=0,"-",IF(P56/P57&gt;2,"+++",P56/P57-1)))</f>
        <v>+++</v>
      </c>
      <c r="R56" s="404">
        <f>R58+R60+R62</f>
        <v>0</v>
      </c>
      <c r="S56" s="457" t="str">
        <f>IF(ISERROR(R56/R57),"",IF(R56/R57=0,"-",IF(R56/R57&gt;2,"+++",R56/R57-1)))</f>
        <v/>
      </c>
      <c r="T56" s="404">
        <f>T58+T60+T62</f>
        <v>59.895000000000003</v>
      </c>
      <c r="U56" s="457">
        <f>IF(ISERROR(T56/T57),"",IF(T56/T57=0,"-",IF(T56/T57&gt;2,"+++",T56/T57-1)))</f>
        <v>0.28764914543695563</v>
      </c>
      <c r="V56" s="404">
        <f>V58+V60+V62</f>
        <v>0</v>
      </c>
      <c r="W56" s="457" t="str">
        <f>IF(ISERROR(V56/V57),"",IF(V56/V57=0,"-",IF(V56/V57&gt;2,"+++",V56/V57-1)))</f>
        <v/>
      </c>
      <c r="X56" s="404">
        <f>X58+X60+X62</f>
        <v>3.1879999999999993</v>
      </c>
      <c r="Y56" s="458" t="str">
        <f>IF(ISERROR(X56/X57),"",IF(X56/X57=0,"-",IF(X56/X57&gt;2,"+++",X56/X57-1)))</f>
        <v>+++</v>
      </c>
      <c r="Z56" s="404">
        <f>Z58+Z60+Z62</f>
        <v>0</v>
      </c>
      <c r="AA56" s="457" t="str">
        <f>IF(ISERROR(Z56/Z57),"",IF(Z56/Z57=0,"-",IF(Z56/Z57&gt;2,"+++",Z56/Z57-1)))</f>
        <v/>
      </c>
      <c r="AB56" s="404">
        <f>AB58+AB60+AB62</f>
        <v>0</v>
      </c>
      <c r="AC56" s="457" t="str">
        <f>IF(ISERROR(AB56/AB57),"",IF(AB56/AB57=0,"-",IF(AB56/AB57&gt;2,"+++",AB56/AB57-1)))</f>
        <v/>
      </c>
      <c r="AD56" s="404"/>
      <c r="AE56" s="457"/>
      <c r="AF56" s="402">
        <f t="shared" si="27"/>
        <v>12801.901</v>
      </c>
      <c r="AG56" s="459">
        <f>IF(ISERROR(AF56/AF57),"",IF(AF56/AF57=0,"-",IF(AF56/AF57&gt;2,"+++",AF56/AF57-1)))</f>
        <v>3.923031419791001E-2</v>
      </c>
      <c r="AH56" s="402">
        <f>AH58+AH60+AH62</f>
        <v>13075.433000000001</v>
      </c>
      <c r="AI56" s="459">
        <f>IF(ISERROR(AH56/AH57),"",IF(AH56/AH57=0,"-",IF(AH56/AH57&gt;2,"+++",AH56/AH57-1)))</f>
        <v>3.8984341614048956E-2</v>
      </c>
      <c r="AJ56" s="402"/>
      <c r="AK56" s="385"/>
      <c r="AL56" s="460"/>
      <c r="AM56" s="447" t="s">
        <v>134</v>
      </c>
      <c r="AN56" s="399" t="s">
        <v>140</v>
      </c>
      <c r="AO56" s="399"/>
      <c r="AP56" s="400"/>
      <c r="AQ56" s="401">
        <f t="shared" si="18"/>
        <v>2023</v>
      </c>
      <c r="AR56" s="402">
        <f>AR58+AR60+AR62</f>
        <v>35.834999999999994</v>
      </c>
      <c r="AS56" s="461">
        <f>IF(ISERROR(AR56/AR57),"",IF(AR56/AR57=0,"-",IF(AR56/AR57&gt;2,"+++",AR56/AR57-1)))</f>
        <v>0.15566950464396268</v>
      </c>
      <c r="AT56" s="404">
        <f>AT58+AT60+AT62</f>
        <v>0</v>
      </c>
      <c r="AU56" s="457" t="str">
        <f>IF(ISERROR(AT56/AT57),"",IF(AT56/AT57=0,"-",IF(AT56/AT57&gt;2,"+++",AT56/AT57-1)))</f>
        <v>-</v>
      </c>
      <c r="AV56" s="404">
        <f>AV58+AV60+AV62</f>
        <v>0</v>
      </c>
      <c r="AW56" s="457" t="str">
        <f>IF(ISERROR(AV56/AV57),"",IF(AV56/AV57=0,"-",IF(AV56/AV57&gt;2,"+++",AV56/AV57-1)))</f>
        <v>-</v>
      </c>
      <c r="AX56" s="404">
        <f>AX58+AX60+AX62</f>
        <v>0</v>
      </c>
      <c r="AY56" s="457" t="str">
        <f>IF(ISERROR(AX56/AX57),"",IF(AX56/AX57=0,"-",IF(AX56/AX57&gt;2,"+++",AX56/AX57-1)))</f>
        <v/>
      </c>
      <c r="AZ56" s="404">
        <f>AZ58+AZ60+AZ62</f>
        <v>4.0000000000000001E-3</v>
      </c>
      <c r="BA56" s="457" t="str">
        <f>IF(ISERROR(AZ56/AZ57),"",IF(AZ56/AZ57=0,"-",IF(AZ56/AZ57&gt;2,"+++",AZ56/AZ57-1)))</f>
        <v/>
      </c>
      <c r="BB56" s="404">
        <f>BB58+BB60+BB62</f>
        <v>2E-3</v>
      </c>
      <c r="BC56" s="457" t="str">
        <f>IF(ISERROR(BB56/BB57),"",IF(BB56/BB57=0,"-",IF(BB56/BB57&gt;2,"+++",BB56/BB57-1)))</f>
        <v/>
      </c>
      <c r="BD56" s="404">
        <f>BD58+BD60+BD62</f>
        <v>0</v>
      </c>
      <c r="BE56" s="457" t="str">
        <f>IF(ISERROR(BD56/BD57),"",IF(BD56/BD57=0,"-",IF(BD56/BD57&gt;2,"+++",BD56/BD57-1)))</f>
        <v/>
      </c>
      <c r="BF56" s="404">
        <f>BF58+BF60+BF62</f>
        <v>0</v>
      </c>
      <c r="BG56" s="457" t="str">
        <f>IF(ISERROR(BF56/BF57),"",IF(BF56/BF57=0,"-",IF(BF56/BF57&gt;2,"+++",BF56/BF57-1)))</f>
        <v/>
      </c>
      <c r="BH56" s="404">
        <f>BH58+BH60+BH62</f>
        <v>5.4820000000000002</v>
      </c>
      <c r="BI56" s="457">
        <f>IF(ISERROR(BH56/BH57),"",IF(BH56/BH57=0,"-",IF(BH56/BH57&gt;2,"+++",BH56/BH57-1)))</f>
        <v>-0.25978935997839592</v>
      </c>
      <c r="BJ56" s="404">
        <f>BJ58+BJ60+BJ62</f>
        <v>4.3779999999999983</v>
      </c>
      <c r="BK56" s="457" t="str">
        <f>IF(ISERROR(BJ56/BJ57),"",IF(BJ56/BJ57=0,"-",IF(BJ56/BJ57&gt;2,"+++",BJ56/BJ57-1)))</f>
        <v>+++</v>
      </c>
      <c r="BL56" s="404">
        <f t="shared" ref="BL56:BL57" si="51">BL58+BL60+BL62</f>
        <v>0</v>
      </c>
      <c r="BM56" s="457" t="str">
        <f t="shared" ref="BM56" si="52">IF(ISERROR(BL56/BL57),"",IF(BL56/BL57=0,"-",IF(BL56/BL57&gt;2,"+++",BL56/BL57-1)))</f>
        <v/>
      </c>
      <c r="BN56" s="402">
        <f t="shared" si="21"/>
        <v>17.302</v>
      </c>
      <c r="BO56" s="462" t="str">
        <f>IF(ISERROR(BN56/BN57),"",IF(BN56/BN57=0,"-",IF(BN56/BN57&gt;2,"+++",BN56/BN57-1)))</f>
        <v>+++</v>
      </c>
      <c r="BP56" s="402">
        <f t="shared" ref="BP56:BP57" si="53">BP58+BP60+BP62</f>
        <v>63.002999999999993</v>
      </c>
      <c r="BQ56" s="462">
        <f>IF(ISERROR(BP56/BP57),"",IF(BP56/BP57=0,"-",IF(BP56/BP57&gt;2,"+++",BP56/BP57-1)))</f>
        <v>0.60202914028529997</v>
      </c>
      <c r="BR56" s="407"/>
      <c r="BS56" s="389"/>
      <c r="BT56" s="463"/>
      <c r="CI56" s="465"/>
      <c r="CJ56" s="465"/>
    </row>
    <row r="57" spans="1:88" s="464" customFormat="1" ht="18" customHeight="1" thickBot="1">
      <c r="A57" s="456"/>
      <c r="B57" s="408"/>
      <c r="C57" s="408"/>
      <c r="D57" s="367"/>
      <c r="E57" s="368">
        <f>E56-1</f>
        <v>2022</v>
      </c>
      <c r="F57" s="369">
        <f>F59+F61+F63</f>
        <v>188.34199999999998</v>
      </c>
      <c r="G57" s="466"/>
      <c r="H57" s="371">
        <f>H59+H61+H63</f>
        <v>0.04</v>
      </c>
      <c r="I57" s="466"/>
      <c r="J57" s="371">
        <f>J59+J61+J63</f>
        <v>6</v>
      </c>
      <c r="K57" s="466"/>
      <c r="L57" s="371">
        <f>L59+L61+L63</f>
        <v>0</v>
      </c>
      <c r="M57" s="466"/>
      <c r="N57" s="371">
        <f>N59+N61+N63</f>
        <v>23.837</v>
      </c>
      <c r="O57" s="466"/>
      <c r="P57" s="371">
        <f>P59+P61+P63</f>
        <v>1.0720000000000001</v>
      </c>
      <c r="Q57" s="466"/>
      <c r="R57" s="371">
        <f>R59+R61+R63</f>
        <v>0</v>
      </c>
      <c r="S57" s="466"/>
      <c r="T57" s="371">
        <f>T59+T61+T63</f>
        <v>46.515000000000008</v>
      </c>
      <c r="U57" s="466"/>
      <c r="V57" s="371">
        <f>V59+V61+V63</f>
        <v>0</v>
      </c>
      <c r="W57" s="466"/>
      <c r="X57" s="371">
        <f>X59+X61+X63</f>
        <v>0.379</v>
      </c>
      <c r="Y57" s="466"/>
      <c r="Z57" s="371">
        <f>Z59+Z61+Z63</f>
        <v>0</v>
      </c>
      <c r="AA57" s="466"/>
      <c r="AB57" s="371">
        <f>AB59+AB61+AB63</f>
        <v>0</v>
      </c>
      <c r="AC57" s="466"/>
      <c r="AD57" s="371"/>
      <c r="AE57" s="466"/>
      <c r="AF57" s="369">
        <f t="shared" si="27"/>
        <v>12318.637000000001</v>
      </c>
      <c r="AG57" s="467"/>
      <c r="AH57" s="369">
        <f>AH59+AH61+AH63</f>
        <v>12584.822000000002</v>
      </c>
      <c r="AI57" s="467"/>
      <c r="AJ57" s="369"/>
      <c r="AK57" s="467"/>
      <c r="AL57" s="460"/>
      <c r="AM57" s="448"/>
      <c r="AN57" s="408"/>
      <c r="AO57" s="408"/>
      <c r="AP57" s="367"/>
      <c r="AQ57" s="368">
        <f t="shared" si="20"/>
        <v>2022</v>
      </c>
      <c r="AR57" s="369">
        <f>AR59+AR61+AR63</f>
        <v>31.007999999999999</v>
      </c>
      <c r="AS57" s="468"/>
      <c r="AT57" s="371">
        <f>AT59+AT61+AT63</f>
        <v>1E-3</v>
      </c>
      <c r="AU57" s="466"/>
      <c r="AV57" s="371">
        <f>AV59+AV61+AV63</f>
        <v>0.36399999999999999</v>
      </c>
      <c r="AW57" s="466"/>
      <c r="AX57" s="371">
        <f>AX59+AX61+AX63</f>
        <v>0</v>
      </c>
      <c r="AY57" s="466"/>
      <c r="AZ57" s="371">
        <f>AZ59+AZ61+AZ63</f>
        <v>0</v>
      </c>
      <c r="BA57" s="466"/>
      <c r="BB57" s="371">
        <f>BB59+BB61+BB63</f>
        <v>0</v>
      </c>
      <c r="BC57" s="466"/>
      <c r="BD57" s="371">
        <f>BD59+BD61+BD63</f>
        <v>0</v>
      </c>
      <c r="BE57" s="466"/>
      <c r="BF57" s="371">
        <f>BF59+BF61+BF63</f>
        <v>0</v>
      </c>
      <c r="BG57" s="466"/>
      <c r="BH57" s="371">
        <f>BH59+BH61+BH63</f>
        <v>7.4060000000000006</v>
      </c>
      <c r="BI57" s="466"/>
      <c r="BJ57" s="371">
        <f>BJ59+BJ61+BJ63</f>
        <v>1.6E-2</v>
      </c>
      <c r="BK57" s="466"/>
      <c r="BL57" s="371">
        <f t="shared" si="51"/>
        <v>0</v>
      </c>
      <c r="BM57" s="466"/>
      <c r="BN57" s="369">
        <f t="shared" si="21"/>
        <v>0.53199999999999648</v>
      </c>
      <c r="BO57" s="467"/>
      <c r="BP57" s="369">
        <f t="shared" si="53"/>
        <v>39.326999999999998</v>
      </c>
      <c r="BQ57" s="467"/>
      <c r="BR57" s="374"/>
      <c r="BS57" s="469"/>
      <c r="BT57" s="463"/>
      <c r="CI57" s="465"/>
      <c r="CJ57" s="465"/>
    </row>
    <row r="58" spans="1:88" s="296" customFormat="1" ht="18" hidden="1" customHeight="1" outlineLevel="1">
      <c r="A58" s="411"/>
      <c r="B58" s="412" t="s">
        <v>141</v>
      </c>
      <c r="C58" s="413" t="s">
        <v>142</v>
      </c>
      <c r="D58" s="414" t="s">
        <v>143</v>
      </c>
      <c r="E58" s="415">
        <f>$R$5</f>
        <v>2023</v>
      </c>
      <c r="F58" s="416">
        <v>0</v>
      </c>
      <c r="G58" s="470" t="str">
        <f>IF(ISERROR(F58/F59),"",IF(F58/F59=0,"-",IF(F58/F59&gt;2,"+++",F58/F59-1)))</f>
        <v/>
      </c>
      <c r="H58" s="417">
        <v>0</v>
      </c>
      <c r="I58" s="470" t="str">
        <f>IF(ISERROR(H58/H59),"",IF(H58/H59=0,"-",IF(H58/H59&gt;2,"+++",H58/H59-1)))</f>
        <v/>
      </c>
      <c r="J58" s="417">
        <v>0</v>
      </c>
      <c r="K58" s="470" t="str">
        <f>IF(ISERROR(J58/J59),"",IF(J58/J59=0,"-",IF(J58/J59&gt;2,"+++",J58/J59-1)))</f>
        <v/>
      </c>
      <c r="L58" s="417">
        <v>0</v>
      </c>
      <c r="M58" s="470" t="str">
        <f>IF(ISERROR(L58/L59),"",IF(L58/L59=0,"-",IF(L58/L59&gt;2,"+++",L58/L59-1)))</f>
        <v/>
      </c>
      <c r="N58" s="417">
        <v>0</v>
      </c>
      <c r="O58" s="470" t="str">
        <f>IF(ISERROR(N58/N59),"",IF(N58/N59=0,"-",IF(N58/N59&gt;2,"+++",N58/N59-1)))</f>
        <v/>
      </c>
      <c r="P58" s="417">
        <v>0</v>
      </c>
      <c r="Q58" s="470" t="str">
        <f>IF(ISERROR(P58/P59),"",IF(P58/P59=0,"-",IF(P58/P59&gt;2,"+++",P58/P59-1)))</f>
        <v/>
      </c>
      <c r="R58" s="417">
        <v>0</v>
      </c>
      <c r="S58" s="470" t="str">
        <f>IF(ISERROR(R58/R59),"",IF(R58/R59=0,"-",IF(R58/R59&gt;2,"+++",R58/R59-1)))</f>
        <v/>
      </c>
      <c r="T58" s="417">
        <v>0</v>
      </c>
      <c r="U58" s="470" t="str">
        <f>IF(ISERROR(T58/T59),"",IF(T58/T59=0,"-",IF(T58/T59&gt;2,"+++",T58/T59-1)))</f>
        <v/>
      </c>
      <c r="V58" s="417">
        <v>0</v>
      </c>
      <c r="W58" s="470" t="str">
        <f>IF(ISERROR(V58/V59),"",IF(V58/V59=0,"-",IF(V58/V59&gt;2,"+++",V58/V59-1)))</f>
        <v/>
      </c>
      <c r="X58" s="417">
        <v>0</v>
      </c>
      <c r="Y58" s="470" t="str">
        <f>IF(ISERROR(X58/X59),"",IF(X58/X59=0,"-",IF(X58/X59&gt;2,"+++",X58/X59-1)))</f>
        <v/>
      </c>
      <c r="Z58" s="417">
        <v>0</v>
      </c>
      <c r="AA58" s="470" t="str">
        <f>IF(ISERROR(Z58/Z59),"",IF(Z58/Z59=0,"-",IF(Z58/Z59&gt;2,"+++",Z58/Z59-1)))</f>
        <v/>
      </c>
      <c r="AB58" s="417">
        <v>0</v>
      </c>
      <c r="AC58" s="470" t="str">
        <f>IF(ISERROR(AB58/AB59),"",IF(AB58/AB59=0,"-",IF(AB58/AB59&gt;2,"+++",AB58/AB59-1)))</f>
        <v/>
      </c>
      <c r="AD58" s="417"/>
      <c r="AE58" s="470"/>
      <c r="AF58" s="416">
        <f t="shared" si="27"/>
        <v>11.228999999999999</v>
      </c>
      <c r="AG58" s="471" t="str">
        <f>IF(ISERROR(AF58/AF59),"",IF(AF58/AF59=0,"-",IF(AF58/AF59&gt;2,"+++",AF58/AF59-1)))</f>
        <v>+++</v>
      </c>
      <c r="AH58" s="416">
        <v>11.228999999999999</v>
      </c>
      <c r="AI58" s="471" t="str">
        <f>IF(ISERROR(AH58/AH59),"",IF(AH58/AH59=0,"-",IF(AH58/AH59&gt;2,"+++",AH58/AH59-1)))</f>
        <v>+++</v>
      </c>
      <c r="AJ58" s="416"/>
      <c r="AK58" s="471"/>
      <c r="AL58" s="355"/>
      <c r="AM58" s="411"/>
      <c r="AN58" s="412" t="s">
        <v>141</v>
      </c>
      <c r="AO58" s="413" t="s">
        <v>142</v>
      </c>
      <c r="AP58" s="414" t="s">
        <v>143</v>
      </c>
      <c r="AQ58" s="415">
        <f t="shared" si="18"/>
        <v>2023</v>
      </c>
      <c r="AR58" s="416">
        <v>0.98299999999999998</v>
      </c>
      <c r="AS58" s="433" t="str">
        <f>IF(ISERROR(AR58/AR59),"",IF(AR58/AR59=0,"-",IF(AR58/AR59&gt;2,"+++",AR58/AR59-1)))</f>
        <v/>
      </c>
      <c r="AT58" s="417">
        <v>0</v>
      </c>
      <c r="AU58" s="431" t="str">
        <f>IF(ISERROR(AT58/AT59),"",IF(AT58/AT59=0,"-",IF(AT58/AT59&gt;2,"+++",AT58/AT59-1)))</f>
        <v/>
      </c>
      <c r="AV58" s="417">
        <v>0</v>
      </c>
      <c r="AW58" s="431" t="str">
        <f>IF(ISERROR(AV58/AV59),"",IF(AV58/AV59=0,"-",IF(AV58/AV59&gt;2,"+++",AV58/AV59-1)))</f>
        <v/>
      </c>
      <c r="AX58" s="417">
        <v>0</v>
      </c>
      <c r="AY58" s="431" t="str">
        <f>IF(ISERROR(AX58/AX59),"",IF(AX58/AX59=0,"-",IF(AX58/AX59&gt;2,"+++",AX58/AX59-1)))</f>
        <v/>
      </c>
      <c r="AZ58" s="417">
        <v>0</v>
      </c>
      <c r="BA58" s="431" t="str">
        <f>IF(ISERROR(AZ58/AZ59),"",IF(AZ58/AZ59=0,"-",IF(AZ58/AZ59&gt;2,"+++",AZ58/AZ59-1)))</f>
        <v/>
      </c>
      <c r="BB58" s="417">
        <v>0</v>
      </c>
      <c r="BC58" s="431" t="str">
        <f>IF(ISERROR(BB58/BB59),"",IF(BB58/BB59=0,"-",IF(BB58/BB59&gt;2,"+++",BB58/BB59-1)))</f>
        <v/>
      </c>
      <c r="BD58" s="417">
        <v>0</v>
      </c>
      <c r="BE58" s="431" t="str">
        <f>IF(ISERROR(BD58/BD59),"",IF(BD58/BD59=0,"-",IF(BD58/BD59&gt;2,"+++",BD58/BD59-1)))</f>
        <v/>
      </c>
      <c r="BF58" s="417">
        <v>0</v>
      </c>
      <c r="BG58" s="431" t="str">
        <f>IF(ISERROR(BF58/BF59),"",IF(BF58/BF59=0,"-",IF(BF58/BF59&gt;2,"+++",BF58/BF59-1)))</f>
        <v/>
      </c>
      <c r="BH58" s="417">
        <v>0</v>
      </c>
      <c r="BI58" s="431" t="str">
        <f>IF(ISERROR(BH58/BH59),"",IF(BH58/BH59=0,"-",IF(BH58/BH59&gt;2,"+++",BH58/BH59-1)))</f>
        <v/>
      </c>
      <c r="BJ58" s="417">
        <v>0</v>
      </c>
      <c r="BK58" s="431" t="str">
        <f>IF(ISERROR(BJ58/BJ59),"",IF(BJ58/BJ59=0,"-",IF(BJ58/BJ59&gt;2,"+++",BJ58/BJ59-1)))</f>
        <v/>
      </c>
      <c r="BL58" s="417">
        <v>0</v>
      </c>
      <c r="BM58" s="431" t="str">
        <f t="shared" ref="BM58" si="54">IF(ISERROR(BL58/BL59),"",IF(BL58/BL59=0,"-",IF(BL58/BL59&gt;2,"+++",BL58/BL59-1)))</f>
        <v/>
      </c>
      <c r="BN58" s="416">
        <f t="shared" si="21"/>
        <v>0</v>
      </c>
      <c r="BO58" s="432" t="str">
        <f>IF(ISERROR(BN58/BN59),"",IF(BN58/BN59=0,"-",IF(BN58/BN59&gt;2,"+++",BN58/BN59-1)))</f>
        <v/>
      </c>
      <c r="BP58" s="416">
        <v>0.98299999999999998</v>
      </c>
      <c r="BQ58" s="432" t="str">
        <f>IF(ISERROR(BP58/BP59),"",IF(BP58/BP59=0,"-",IF(BP58/BP59&gt;2,"+++",BP58/BP59-1)))</f>
        <v/>
      </c>
      <c r="BR58" s="418"/>
      <c r="BS58" s="472"/>
      <c r="BT58" s="359"/>
      <c r="CI58" s="364"/>
      <c r="CJ58" s="364"/>
    </row>
    <row r="59" spans="1:88" s="296" customFormat="1" ht="18" hidden="1" customHeight="1" outlineLevel="1">
      <c r="A59" s="411"/>
      <c r="B59" s="420"/>
      <c r="C59" s="421"/>
      <c r="D59" s="422" t="s">
        <v>143</v>
      </c>
      <c r="E59" s="423">
        <f>E58-1</f>
        <v>2022</v>
      </c>
      <c r="F59" s="424">
        <v>0</v>
      </c>
      <c r="G59" s="435"/>
      <c r="H59" s="426">
        <v>0</v>
      </c>
      <c r="I59" s="435"/>
      <c r="J59" s="426">
        <v>0</v>
      </c>
      <c r="K59" s="435"/>
      <c r="L59" s="426">
        <v>0</v>
      </c>
      <c r="M59" s="435"/>
      <c r="N59" s="426">
        <v>0</v>
      </c>
      <c r="O59" s="435"/>
      <c r="P59" s="426">
        <v>0</v>
      </c>
      <c r="Q59" s="435"/>
      <c r="R59" s="426">
        <v>0</v>
      </c>
      <c r="S59" s="435"/>
      <c r="T59" s="426">
        <v>0</v>
      </c>
      <c r="U59" s="435"/>
      <c r="V59" s="426">
        <v>0</v>
      </c>
      <c r="W59" s="435"/>
      <c r="X59" s="426">
        <v>0</v>
      </c>
      <c r="Y59" s="435"/>
      <c r="Z59" s="426">
        <v>0</v>
      </c>
      <c r="AA59" s="435"/>
      <c r="AB59" s="426">
        <v>0</v>
      </c>
      <c r="AC59" s="435"/>
      <c r="AD59" s="426"/>
      <c r="AE59" s="435"/>
      <c r="AF59" s="424">
        <f t="shared" si="27"/>
        <v>2.0540000000000003</v>
      </c>
      <c r="AG59" s="436"/>
      <c r="AH59" s="424">
        <v>2.0540000000000003</v>
      </c>
      <c r="AI59" s="436"/>
      <c r="AJ59" s="424"/>
      <c r="AK59" s="436"/>
      <c r="AL59" s="355"/>
      <c r="AM59" s="411"/>
      <c r="AN59" s="420"/>
      <c r="AO59" s="421"/>
      <c r="AP59" s="422" t="s">
        <v>143</v>
      </c>
      <c r="AQ59" s="423">
        <f t="shared" si="20"/>
        <v>2022</v>
      </c>
      <c r="AR59" s="424">
        <v>0</v>
      </c>
      <c r="AS59" s="437"/>
      <c r="AT59" s="426">
        <v>0</v>
      </c>
      <c r="AU59" s="435"/>
      <c r="AV59" s="426">
        <v>0</v>
      </c>
      <c r="AW59" s="435"/>
      <c r="AX59" s="426">
        <v>0</v>
      </c>
      <c r="AY59" s="435"/>
      <c r="AZ59" s="426">
        <v>0</v>
      </c>
      <c r="BA59" s="435"/>
      <c r="BB59" s="426">
        <v>0</v>
      </c>
      <c r="BC59" s="435"/>
      <c r="BD59" s="426">
        <v>0</v>
      </c>
      <c r="BE59" s="435"/>
      <c r="BF59" s="426">
        <v>0</v>
      </c>
      <c r="BG59" s="435"/>
      <c r="BH59" s="426">
        <v>0</v>
      </c>
      <c r="BI59" s="435"/>
      <c r="BJ59" s="426">
        <v>0</v>
      </c>
      <c r="BK59" s="435"/>
      <c r="BL59" s="426">
        <v>0</v>
      </c>
      <c r="BM59" s="435"/>
      <c r="BN59" s="424">
        <f t="shared" si="21"/>
        <v>0</v>
      </c>
      <c r="BO59" s="436"/>
      <c r="BP59" s="424">
        <v>0</v>
      </c>
      <c r="BQ59" s="436"/>
      <c r="BR59" s="429"/>
      <c r="BS59" s="438"/>
      <c r="BT59" s="359"/>
      <c r="CI59" s="364"/>
      <c r="CJ59" s="364"/>
    </row>
    <row r="60" spans="1:88" ht="15" hidden="1" customHeight="1" outlineLevel="1">
      <c r="A60" s="411"/>
      <c r="B60" s="412" t="s">
        <v>144</v>
      </c>
      <c r="C60" s="413" t="s">
        <v>145</v>
      </c>
      <c r="D60" s="414" t="s">
        <v>146</v>
      </c>
      <c r="E60" s="415">
        <f>$R$5</f>
        <v>2023</v>
      </c>
      <c r="F60" s="416">
        <v>8.2430000000000003</v>
      </c>
      <c r="G60" s="382">
        <f>IF(ISERROR(F60/F61),"",IF(F60/F61=0,"-",IF(F60/F61&gt;2,"+++",F60/F61-1)))</f>
        <v>0.40044172612979945</v>
      </c>
      <c r="H60" s="417">
        <v>0</v>
      </c>
      <c r="I60" s="382" t="str">
        <f>IF(ISERROR(H60/H61),"",IF(H60/H61=0,"-",IF(H60/H61&gt;2,"+++",H60/H61-1)))</f>
        <v/>
      </c>
      <c r="J60" s="417">
        <v>0</v>
      </c>
      <c r="K60" s="382" t="str">
        <f>IF(ISERROR(J60/J61),"",IF(J60/J61=0,"-",IF(J60/J61&gt;2,"+++",J60/J61-1)))</f>
        <v/>
      </c>
      <c r="L60" s="417">
        <v>0</v>
      </c>
      <c r="M60" s="382" t="str">
        <f>IF(ISERROR(L60/L61),"",IF(L60/L61=0,"-",IF(L60/L61&gt;2,"+++",L60/L61-1)))</f>
        <v/>
      </c>
      <c r="N60" s="417">
        <v>0</v>
      </c>
      <c r="O60" s="382" t="str">
        <f>IF(ISERROR(N60/N61),"",IF(N60/N61=0,"-",IF(N60/N61&gt;2,"+++",N60/N61-1)))</f>
        <v>-</v>
      </c>
      <c r="P60" s="417">
        <v>0</v>
      </c>
      <c r="Q60" s="382" t="str">
        <f>IF(ISERROR(P60/P61),"",IF(P60/P61=0,"-",IF(P60/P61&gt;2,"+++",P60/P61-1)))</f>
        <v/>
      </c>
      <c r="R60" s="417">
        <v>0</v>
      </c>
      <c r="S60" s="382" t="str">
        <f>IF(ISERROR(R60/R61),"",IF(R60/R61=0,"-",IF(R60/R61&gt;2,"+++",R60/R61-1)))</f>
        <v/>
      </c>
      <c r="T60" s="417">
        <v>8.4999999999999992E-2</v>
      </c>
      <c r="U60" s="382">
        <f>IF(ISERROR(T60/T61),"",IF(T60/T61=0,"-",IF(T60/T61&gt;2,"+++",T60/T61-1)))</f>
        <v>0.73469387755102011</v>
      </c>
      <c r="V60" s="417">
        <v>0</v>
      </c>
      <c r="W60" s="382" t="str">
        <f>IF(ISERROR(V60/V61),"",IF(V60/V61=0,"-",IF(V60/V61&gt;2,"+++",V60/V61-1)))</f>
        <v/>
      </c>
      <c r="X60" s="417">
        <v>0</v>
      </c>
      <c r="Y60" s="382" t="str">
        <f>IF(ISERROR(X60/X61),"",IF(X60/X61=0,"-",IF(X60/X61&gt;2,"+++",X60/X61-1)))</f>
        <v/>
      </c>
      <c r="Z60" s="417">
        <v>0</v>
      </c>
      <c r="AA60" s="382" t="str">
        <f>IF(ISERROR(Z60/Z61),"",IF(Z60/Z61=0,"-",IF(Z60/Z61&gt;2,"+++",Z60/Z61-1)))</f>
        <v/>
      </c>
      <c r="AB60" s="417">
        <v>0</v>
      </c>
      <c r="AC60" s="382" t="str">
        <f>IF(ISERROR(AB60/AB61),"",IF(AB60/AB61=0,"-",IF(AB60/AB61&gt;2,"+++",AB60/AB61-1)))</f>
        <v/>
      </c>
      <c r="AD60" s="417"/>
      <c r="AE60" s="382"/>
      <c r="AF60" s="416">
        <f t="shared" si="27"/>
        <v>259.79000000000002</v>
      </c>
      <c r="AG60" s="384">
        <f>IF(ISERROR(AF60/AF61),"",IF(AF60/AF61=0,"-",IF(AF60/AF61&gt;2,"+++",AF60/AF61-1)))</f>
        <v>-0.39759958076140034</v>
      </c>
      <c r="AH60" s="416">
        <v>268.11799999999999</v>
      </c>
      <c r="AI60" s="384">
        <f>IF(ISERROR(AH60/AH61),"",IF(AH60/AH61=0,"-",IF(AH60/AH61&gt;2,"+++",AH60/AH61-1)))</f>
        <v>-0.41843697807084135</v>
      </c>
      <c r="AJ60" s="416"/>
      <c r="AK60" s="384"/>
      <c r="AL60" s="386"/>
      <c r="AM60" s="411"/>
      <c r="AN60" s="412" t="s">
        <v>144</v>
      </c>
      <c r="AO60" s="413" t="s">
        <v>145</v>
      </c>
      <c r="AP60" s="414" t="s">
        <v>146</v>
      </c>
      <c r="AQ60" s="415">
        <f t="shared" si="18"/>
        <v>2023</v>
      </c>
      <c r="AR60" s="416">
        <v>9.0000000000000011E-3</v>
      </c>
      <c r="AS60" s="387">
        <f>IF(ISERROR(AR60/AR61),"",IF(AR60/AR61=0,"-",IF(AR60/AR61&gt;2,"+++",AR60/AR61-1)))</f>
        <v>-0.35714285714285732</v>
      </c>
      <c r="AT60" s="417">
        <v>0</v>
      </c>
      <c r="AU60" s="382" t="str">
        <f>IF(ISERROR(AT60/AT61),"",IF(AT60/AT61=0,"-",IF(AT60/AT61&gt;2,"+++",AT60/AT61-1)))</f>
        <v/>
      </c>
      <c r="AV60" s="417">
        <v>0</v>
      </c>
      <c r="AW60" s="382" t="str">
        <f>IF(ISERROR(AV60/AV61),"",IF(AV60/AV61=0,"-",IF(AV60/AV61&gt;2,"+++",AV60/AV61-1)))</f>
        <v/>
      </c>
      <c r="AX60" s="417">
        <v>0</v>
      </c>
      <c r="AY60" s="382" t="str">
        <f>IF(ISERROR(AX60/AX61),"",IF(AX60/AX61=0,"-",IF(AX60/AX61&gt;2,"+++",AX60/AX61-1)))</f>
        <v/>
      </c>
      <c r="AZ60" s="417">
        <v>0</v>
      </c>
      <c r="BA60" s="382" t="str">
        <f>IF(ISERROR(AZ60/AZ61),"",IF(AZ60/AZ61=0,"-",IF(AZ60/AZ61&gt;2,"+++",AZ60/AZ61-1)))</f>
        <v/>
      </c>
      <c r="BB60" s="417">
        <v>0</v>
      </c>
      <c r="BC60" s="382" t="str">
        <f>IF(ISERROR(BB60/BB61),"",IF(BB60/BB61=0,"-",IF(BB60/BB61&gt;2,"+++",BB60/BB61-1)))</f>
        <v/>
      </c>
      <c r="BD60" s="417">
        <v>0</v>
      </c>
      <c r="BE60" s="382" t="str">
        <f>IF(ISERROR(BD60/BD61),"",IF(BD60/BD61=0,"-",IF(BD60/BD61&gt;2,"+++",BD60/BD61-1)))</f>
        <v/>
      </c>
      <c r="BF60" s="417">
        <v>0</v>
      </c>
      <c r="BG60" s="382" t="str">
        <f>IF(ISERROR(BF60/BF61),"",IF(BF60/BF61=0,"-",IF(BF60/BF61&gt;2,"+++",BF60/BF61-1)))</f>
        <v/>
      </c>
      <c r="BH60" s="417">
        <v>0</v>
      </c>
      <c r="BI60" s="382" t="str">
        <f>IF(ISERROR(BH60/BH61),"",IF(BH60/BH61=0,"-",IF(BH60/BH61&gt;2,"+++",BH60/BH61-1)))</f>
        <v/>
      </c>
      <c r="BJ60" s="417">
        <v>0</v>
      </c>
      <c r="BK60" s="382" t="str">
        <f>IF(ISERROR(BJ60/BJ61),"",IF(BJ60/BJ61=0,"-",IF(BJ60/BJ61&gt;2,"+++",BJ60/BJ61-1)))</f>
        <v/>
      </c>
      <c r="BL60" s="417">
        <v>0</v>
      </c>
      <c r="BM60" s="382" t="str">
        <f t="shared" ref="BM60" si="55">IF(ISERROR(BL60/BL61),"",IF(BL60/BL61=0,"-",IF(BL60/BL61&gt;2,"+++",BL60/BL61-1)))</f>
        <v/>
      </c>
      <c r="BN60" s="416">
        <f t="shared" si="21"/>
        <v>1.0000000000000009E-3</v>
      </c>
      <c r="BO60" s="384">
        <f>IF(ISERROR(BN60/BN61),"",IF(BN60/BN61=0,"-",IF(BN60/BN61&gt;2,"+++",BN60/BN61-1)))</f>
        <v>-0.49999999999999911</v>
      </c>
      <c r="BP60" s="416">
        <v>1.0000000000000002E-2</v>
      </c>
      <c r="BQ60" s="384">
        <f>IF(ISERROR(BP60/BP61),"",IF(BP60/BP61=0,"-",IF(BP60/BP61&gt;2,"+++",BP60/BP61-1)))</f>
        <v>-0.375</v>
      </c>
      <c r="BR60" s="418"/>
      <c r="BS60" s="419"/>
      <c r="BT60" s="390"/>
      <c r="CI60" s="394"/>
      <c r="CJ60" s="394"/>
    </row>
    <row r="61" spans="1:88" ht="15" hidden="1" customHeight="1" outlineLevel="1">
      <c r="A61" s="411"/>
      <c r="B61" s="420"/>
      <c r="C61" s="421"/>
      <c r="D61" s="422" t="s">
        <v>146</v>
      </c>
      <c r="E61" s="423">
        <f>E60-1</f>
        <v>2022</v>
      </c>
      <c r="F61" s="424">
        <v>5.8860000000000001</v>
      </c>
      <c r="G61" s="439"/>
      <c r="H61" s="426">
        <v>0</v>
      </c>
      <c r="I61" s="439"/>
      <c r="J61" s="426">
        <v>0</v>
      </c>
      <c r="K61" s="439"/>
      <c r="L61" s="426">
        <v>0</v>
      </c>
      <c r="M61" s="439"/>
      <c r="N61" s="426">
        <v>23.837</v>
      </c>
      <c r="O61" s="439"/>
      <c r="P61" s="426">
        <v>0</v>
      </c>
      <c r="Q61" s="439"/>
      <c r="R61" s="426">
        <v>0</v>
      </c>
      <c r="S61" s="439"/>
      <c r="T61" s="426">
        <v>4.9000000000000002E-2</v>
      </c>
      <c r="U61" s="439"/>
      <c r="V61" s="426">
        <v>0</v>
      </c>
      <c r="W61" s="439"/>
      <c r="X61" s="426">
        <v>0</v>
      </c>
      <c r="Y61" s="439"/>
      <c r="Z61" s="426">
        <v>0</v>
      </c>
      <c r="AA61" s="439"/>
      <c r="AB61" s="426">
        <v>0</v>
      </c>
      <c r="AC61" s="439"/>
      <c r="AD61" s="426"/>
      <c r="AE61" s="439"/>
      <c r="AF61" s="424">
        <f t="shared" si="27"/>
        <v>431.25799999999998</v>
      </c>
      <c r="AG61" s="440"/>
      <c r="AH61" s="424">
        <v>461.03</v>
      </c>
      <c r="AI61" s="440"/>
      <c r="AJ61" s="424"/>
      <c r="AK61" s="440"/>
      <c r="AL61" s="386"/>
      <c r="AM61" s="411"/>
      <c r="AN61" s="420"/>
      <c r="AO61" s="421"/>
      <c r="AP61" s="422" t="s">
        <v>146</v>
      </c>
      <c r="AQ61" s="423">
        <f t="shared" si="20"/>
        <v>2022</v>
      </c>
      <c r="AR61" s="424">
        <v>1.4000000000000005E-2</v>
      </c>
      <c r="AS61" s="441"/>
      <c r="AT61" s="426">
        <v>0</v>
      </c>
      <c r="AU61" s="439"/>
      <c r="AV61" s="426">
        <v>0</v>
      </c>
      <c r="AW61" s="439"/>
      <c r="AX61" s="426">
        <v>0</v>
      </c>
      <c r="AY61" s="439"/>
      <c r="AZ61" s="426">
        <v>0</v>
      </c>
      <c r="BA61" s="439"/>
      <c r="BB61" s="426">
        <v>0</v>
      </c>
      <c r="BC61" s="439"/>
      <c r="BD61" s="426">
        <v>0</v>
      </c>
      <c r="BE61" s="439"/>
      <c r="BF61" s="426">
        <v>0</v>
      </c>
      <c r="BG61" s="439"/>
      <c r="BH61" s="426">
        <v>0</v>
      </c>
      <c r="BI61" s="439"/>
      <c r="BJ61" s="426">
        <v>0</v>
      </c>
      <c r="BK61" s="439"/>
      <c r="BL61" s="426">
        <v>0</v>
      </c>
      <c r="BM61" s="439"/>
      <c r="BN61" s="424">
        <f t="shared" si="21"/>
        <v>1.9999999999999983E-3</v>
      </c>
      <c r="BO61" s="440"/>
      <c r="BP61" s="424">
        <v>1.6000000000000004E-2</v>
      </c>
      <c r="BQ61" s="440"/>
      <c r="BR61" s="429"/>
      <c r="BS61" s="442"/>
      <c r="BT61" s="390"/>
      <c r="CI61" s="394"/>
      <c r="CJ61" s="394"/>
    </row>
    <row r="62" spans="1:88" ht="15" hidden="1" customHeight="1" outlineLevel="1">
      <c r="A62" s="411"/>
      <c r="B62" s="412" t="s">
        <v>147</v>
      </c>
      <c r="C62" s="413" t="s">
        <v>148</v>
      </c>
      <c r="D62" s="414" t="s">
        <v>149</v>
      </c>
      <c r="E62" s="415">
        <f>$R$5</f>
        <v>2023</v>
      </c>
      <c r="F62" s="416">
        <v>167.845</v>
      </c>
      <c r="G62" s="382">
        <f>IF(ISERROR(F62/F63),"",IF(F62/F63=0,"-",IF(F62/F63&gt;2,"+++",F62/F63-1)))</f>
        <v>-8.007958083044675E-2</v>
      </c>
      <c r="H62" s="417">
        <v>1E-3</v>
      </c>
      <c r="I62" s="382">
        <f>IF(ISERROR(H62/H63),"",IF(H62/H63=0,"-",IF(H62/H63&gt;2,"+++",H62/H63-1)))</f>
        <v>-0.97499999999999998</v>
      </c>
      <c r="J62" s="417">
        <v>7.2</v>
      </c>
      <c r="K62" s="382">
        <f>IF(ISERROR(J62/J63),"",IF(J62/J63=0,"-",IF(J62/J63&gt;2,"+++",J62/J63-1)))</f>
        <v>0.19999999999999996</v>
      </c>
      <c r="L62" s="417">
        <v>0</v>
      </c>
      <c r="M62" s="382" t="str">
        <f>IF(ISERROR(L62/L63),"",IF(L62/L63=0,"-",IF(L62/L63&gt;2,"+++",L62/L63-1)))</f>
        <v/>
      </c>
      <c r="N62" s="417">
        <v>0</v>
      </c>
      <c r="O62" s="382" t="str">
        <f>IF(ISERROR(N62/N63),"",IF(N62/N63=0,"-",IF(N62/N63&gt;2,"+++",N62/N63-1)))</f>
        <v/>
      </c>
      <c r="P62" s="417">
        <v>27.160000000000004</v>
      </c>
      <c r="Q62" s="382" t="str">
        <f>IF(ISERROR(P62/P63),"",IF(P62/P63=0,"-",IF(P62/P63&gt;2,"+++",P62/P63-1)))</f>
        <v>+++</v>
      </c>
      <c r="R62" s="417">
        <v>0</v>
      </c>
      <c r="S62" s="382" t="str">
        <f>IF(ISERROR(R62/R63),"",IF(R62/R63=0,"-",IF(R62/R63&gt;2,"+++",R62/R63-1)))</f>
        <v/>
      </c>
      <c r="T62" s="417">
        <v>59.81</v>
      </c>
      <c r="U62" s="382">
        <f>IF(ISERROR(T62/T63),"",IF(T62/T63=0,"-",IF(T62/T63&gt;2,"+++",T62/T63-1)))</f>
        <v>0.28717772134463893</v>
      </c>
      <c r="V62" s="417">
        <v>0</v>
      </c>
      <c r="W62" s="382" t="str">
        <f>IF(ISERROR(V62/V63),"",IF(V62/V63=0,"-",IF(V62/V63&gt;2,"+++",V62/V63-1)))</f>
        <v/>
      </c>
      <c r="X62" s="417">
        <v>3.1879999999999993</v>
      </c>
      <c r="Y62" s="382" t="str">
        <f>IF(ISERROR(X62/X63),"",IF(X62/X63=0,"-",IF(X62/X63&gt;2,"+++",X62/X63-1)))</f>
        <v>+++</v>
      </c>
      <c r="Z62" s="417">
        <v>0</v>
      </c>
      <c r="AA62" s="382" t="str">
        <f>IF(ISERROR(Z62/Z63),"",IF(Z62/Z63=0,"-",IF(Z62/Z63&gt;2,"+++",Z62/Z63-1)))</f>
        <v/>
      </c>
      <c r="AB62" s="417">
        <v>0</v>
      </c>
      <c r="AC62" s="382" t="str">
        <f>IF(ISERROR(AB62/AB63),"",IF(AB62/AB63=0,"-",IF(AB62/AB63&gt;2,"+++",AB62/AB63-1)))</f>
        <v/>
      </c>
      <c r="AD62" s="417"/>
      <c r="AE62" s="382"/>
      <c r="AF62" s="416">
        <f t="shared" si="27"/>
        <v>12530.882000000001</v>
      </c>
      <c r="AG62" s="384">
        <f>IF(ISERROR(AF62/AF63),"",IF(AF62/AF63=0,"-",IF(AF62/AF63&gt;2,"+++",AF62/AF63-1)))</f>
        <v>5.431546886601768E-2</v>
      </c>
      <c r="AH62" s="416">
        <v>12796.086000000001</v>
      </c>
      <c r="AI62" s="384">
        <f>IF(ISERROR(AH62/AH63),"",IF(AH62/AH63=0,"-",IF(AH62/AH63&gt;2,"+++",AH62/AH63-1)))</f>
        <v>5.5631296436204014E-2</v>
      </c>
      <c r="AJ62" s="416"/>
      <c r="AK62" s="384"/>
      <c r="AL62" s="386"/>
      <c r="AM62" s="411"/>
      <c r="AN62" s="412" t="s">
        <v>147</v>
      </c>
      <c r="AO62" s="413" t="s">
        <v>148</v>
      </c>
      <c r="AP62" s="414" t="s">
        <v>149</v>
      </c>
      <c r="AQ62" s="415">
        <f t="shared" si="18"/>
        <v>2023</v>
      </c>
      <c r="AR62" s="416">
        <v>34.842999999999996</v>
      </c>
      <c r="AS62" s="387">
        <f>IF(ISERROR(AR62/AR63),"",IF(AR62/AR63=0,"-",IF(AR62/AR63&gt;2,"+++",AR62/AR63-1)))</f>
        <v>0.12418532619216616</v>
      </c>
      <c r="AT62" s="417">
        <v>0</v>
      </c>
      <c r="AU62" s="382" t="str">
        <f>IF(ISERROR(AT62/AT63),"",IF(AT62/AT63=0,"-",IF(AT62/AT63&gt;2,"+++",AT62/AT63-1)))</f>
        <v>-</v>
      </c>
      <c r="AV62" s="417">
        <v>0</v>
      </c>
      <c r="AW62" s="382" t="str">
        <f>IF(ISERROR(AV62/AV63),"",IF(AV62/AV63=0,"-",IF(AV62/AV63&gt;2,"+++",AV62/AV63-1)))</f>
        <v>-</v>
      </c>
      <c r="AX62" s="417">
        <v>0</v>
      </c>
      <c r="AY62" s="382" t="str">
        <f>IF(ISERROR(AX62/AX63),"",IF(AX62/AX63=0,"-",IF(AX62/AX63&gt;2,"+++",AX62/AX63-1)))</f>
        <v/>
      </c>
      <c r="AZ62" s="417">
        <v>4.0000000000000001E-3</v>
      </c>
      <c r="BA62" s="382" t="str">
        <f>IF(ISERROR(AZ62/AZ63),"",IF(AZ62/AZ63=0,"-",IF(AZ62/AZ63&gt;2,"+++",AZ62/AZ63-1)))</f>
        <v/>
      </c>
      <c r="BB62" s="417">
        <v>2E-3</v>
      </c>
      <c r="BC62" s="382" t="str">
        <f>IF(ISERROR(BB62/BB63),"",IF(BB62/BB63=0,"-",IF(BB62/BB63&gt;2,"+++",BB62/BB63-1)))</f>
        <v/>
      </c>
      <c r="BD62" s="417">
        <v>0</v>
      </c>
      <c r="BE62" s="382" t="str">
        <f>IF(ISERROR(BD62/BD63),"",IF(BD62/BD63=0,"-",IF(BD62/BD63&gt;2,"+++",BD62/BD63-1)))</f>
        <v/>
      </c>
      <c r="BF62" s="417">
        <v>0</v>
      </c>
      <c r="BG62" s="382" t="str">
        <f>IF(ISERROR(BF62/BF63),"",IF(BF62/BF63=0,"-",IF(BF62/BF63&gt;2,"+++",BF62/BF63-1)))</f>
        <v/>
      </c>
      <c r="BH62" s="417">
        <v>5.4820000000000002</v>
      </c>
      <c r="BI62" s="382">
        <f>IF(ISERROR(BH62/BH63),"",IF(BH62/BH63=0,"-",IF(BH62/BH63&gt;2,"+++",BH62/BH63-1)))</f>
        <v>-0.25978935997839592</v>
      </c>
      <c r="BJ62" s="417">
        <v>4.3779999999999983</v>
      </c>
      <c r="BK62" s="382" t="str">
        <f>IF(ISERROR(BJ62/BJ63),"",IF(BJ62/BJ63=0,"-",IF(BJ62/BJ63&gt;2,"+++",BJ62/BJ63-1)))</f>
        <v>+++</v>
      </c>
      <c r="BL62" s="417">
        <v>0</v>
      </c>
      <c r="BM62" s="382" t="str">
        <f t="shared" ref="BM62" si="56">IF(ISERROR(BL62/BL63),"",IF(BL62/BL63=0,"-",IF(BL62/BL63&gt;2,"+++",BL62/BL63-1)))</f>
        <v/>
      </c>
      <c r="BN62" s="416">
        <f t="shared" si="21"/>
        <v>17.300999999999995</v>
      </c>
      <c r="BO62" s="384" t="str">
        <f>IF(ISERROR(BN62/BN63),"",IF(BN62/BN63=0,"-",IF(BN62/BN63&gt;2,"+++",BN62/BN63-1)))</f>
        <v>+++</v>
      </c>
      <c r="BP62" s="416">
        <v>62.009999999999991</v>
      </c>
      <c r="BQ62" s="384">
        <f>IF(ISERROR(BP62/BP63),"",IF(BP62/BP63=0,"-",IF(BP62/BP63&gt;2,"+++",BP62/BP63-1)))</f>
        <v>0.57742107806975129</v>
      </c>
      <c r="BR62" s="418"/>
      <c r="BS62" s="419"/>
      <c r="BT62" s="390"/>
      <c r="CI62" s="394"/>
      <c r="CJ62" s="394"/>
    </row>
    <row r="63" spans="1:88" ht="15" hidden="1" customHeight="1" outlineLevel="1" thickBot="1">
      <c r="A63" s="411"/>
      <c r="B63" s="452"/>
      <c r="C63" s="453"/>
      <c r="D63" s="422" t="s">
        <v>149</v>
      </c>
      <c r="E63" s="473">
        <f>E62-1</f>
        <v>2022</v>
      </c>
      <c r="F63" s="444">
        <v>182.45599999999999</v>
      </c>
      <c r="G63" s="395"/>
      <c r="H63" s="445">
        <v>0.04</v>
      </c>
      <c r="I63" s="395"/>
      <c r="J63" s="445">
        <v>6</v>
      </c>
      <c r="K63" s="395"/>
      <c r="L63" s="445">
        <v>0</v>
      </c>
      <c r="M63" s="395"/>
      <c r="N63" s="445">
        <v>0</v>
      </c>
      <c r="O63" s="395"/>
      <c r="P63" s="445">
        <v>1.0720000000000001</v>
      </c>
      <c r="Q63" s="395"/>
      <c r="R63" s="445">
        <v>0</v>
      </c>
      <c r="S63" s="395"/>
      <c r="T63" s="445">
        <v>46.466000000000008</v>
      </c>
      <c r="U63" s="395"/>
      <c r="V63" s="445">
        <v>0</v>
      </c>
      <c r="W63" s="395"/>
      <c r="X63" s="445">
        <v>0.379</v>
      </c>
      <c r="Y63" s="395"/>
      <c r="Z63" s="445">
        <v>0</v>
      </c>
      <c r="AA63" s="395"/>
      <c r="AB63" s="445">
        <v>0</v>
      </c>
      <c r="AC63" s="395"/>
      <c r="AD63" s="445"/>
      <c r="AE63" s="395"/>
      <c r="AF63" s="444">
        <f t="shared" si="27"/>
        <v>11885.324999999999</v>
      </c>
      <c r="AG63" s="396"/>
      <c r="AH63" s="444">
        <v>12121.738000000001</v>
      </c>
      <c r="AI63" s="396"/>
      <c r="AJ63" s="444"/>
      <c r="AK63" s="396"/>
      <c r="AL63" s="386"/>
      <c r="AM63" s="411"/>
      <c r="AN63" s="452"/>
      <c r="AO63" s="453"/>
      <c r="AP63" s="422" t="s">
        <v>149</v>
      </c>
      <c r="AQ63" s="473">
        <f t="shared" si="20"/>
        <v>2022</v>
      </c>
      <c r="AR63" s="444">
        <v>30.994</v>
      </c>
      <c r="AS63" s="397"/>
      <c r="AT63" s="445">
        <v>1E-3</v>
      </c>
      <c r="AU63" s="395"/>
      <c r="AV63" s="445">
        <v>0.36399999999999999</v>
      </c>
      <c r="AW63" s="395"/>
      <c r="AX63" s="445">
        <v>0</v>
      </c>
      <c r="AY63" s="395"/>
      <c r="AZ63" s="445">
        <v>0</v>
      </c>
      <c r="BA63" s="395"/>
      <c r="BB63" s="445">
        <v>0</v>
      </c>
      <c r="BC63" s="395"/>
      <c r="BD63" s="445">
        <v>0</v>
      </c>
      <c r="BE63" s="395"/>
      <c r="BF63" s="445">
        <v>0</v>
      </c>
      <c r="BG63" s="395"/>
      <c r="BH63" s="445">
        <v>7.4060000000000006</v>
      </c>
      <c r="BI63" s="395"/>
      <c r="BJ63" s="445">
        <v>1.6E-2</v>
      </c>
      <c r="BK63" s="395"/>
      <c r="BL63" s="445">
        <v>0</v>
      </c>
      <c r="BM63" s="395"/>
      <c r="BN63" s="444">
        <f t="shared" si="21"/>
        <v>0.53000000000000114</v>
      </c>
      <c r="BO63" s="396"/>
      <c r="BP63" s="444">
        <v>39.311</v>
      </c>
      <c r="BQ63" s="396"/>
      <c r="BR63" s="446"/>
      <c r="BS63" s="398"/>
      <c r="BT63" s="390"/>
      <c r="CI63" s="394"/>
      <c r="CJ63" s="394"/>
    </row>
    <row r="64" spans="1:88" ht="15" customHeight="1" collapsed="1">
      <c r="A64" s="447" t="s">
        <v>150</v>
      </c>
      <c r="B64" s="399" t="s">
        <v>151</v>
      </c>
      <c r="C64" s="399"/>
      <c r="D64" s="400" t="s">
        <v>150</v>
      </c>
      <c r="E64" s="380">
        <f>$R$5</f>
        <v>2023</v>
      </c>
      <c r="F64" s="381">
        <v>6734.6689999999999</v>
      </c>
      <c r="G64" s="382">
        <f>IF(ISERROR(F64/F65),"",IF(F64/F65=0,"-",IF(F64/F65&gt;2,"+++",F64/F65-1)))</f>
        <v>-0.11846986072448185</v>
      </c>
      <c r="H64" s="383">
        <v>0</v>
      </c>
      <c r="I64" s="382" t="str">
        <f>IF(ISERROR(H64/H65),"",IF(H64/H65=0,"-",IF(H64/H65&gt;2,"+++",H64/H65-1)))</f>
        <v>-</v>
      </c>
      <c r="J64" s="383">
        <v>1036.5129999999999</v>
      </c>
      <c r="K64" s="382">
        <f>IF(ISERROR(J64/J65),"",IF(J64/J65=0,"-",IF(J64/J65&gt;2,"+++",J64/J65-1)))</f>
        <v>-0.37992983992639418</v>
      </c>
      <c r="L64" s="383">
        <v>682.50099999999998</v>
      </c>
      <c r="M64" s="382">
        <f>IF(ISERROR(L64/L65),"",IF(L64/L65=0,"-",IF(L64/L65&gt;2,"+++",L64/L65-1)))</f>
        <v>7.5688991580480591E-2</v>
      </c>
      <c r="N64" s="383">
        <v>74.84</v>
      </c>
      <c r="O64" s="382" t="str">
        <f>IF(ISERROR(N64/N65),"",IF(N64/N65=0,"-",IF(N64/N65&gt;2,"+++",N64/N65-1)))</f>
        <v>+++</v>
      </c>
      <c r="P64" s="383">
        <v>50</v>
      </c>
      <c r="Q64" s="382" t="str">
        <f>IF(ISERROR(P64/P65),"",IF(P64/P65=0,"-",IF(P64/P65&gt;2,"+++",P64/P65-1)))</f>
        <v/>
      </c>
      <c r="R64" s="383">
        <v>2</v>
      </c>
      <c r="S64" s="382" t="str">
        <f>IF(ISERROR(R64/R65),"",IF(R64/R65=0,"-",IF(R64/R65&gt;2,"+++",R64/R65-1)))</f>
        <v/>
      </c>
      <c r="T64" s="383">
        <v>3571.5559999999991</v>
      </c>
      <c r="U64" s="382">
        <f>IF(ISERROR(T64/T65),"",IF(T64/T65=0,"-",IF(T64/T65&gt;2,"+++",T64/T65-1)))</f>
        <v>-0.29577179854282376</v>
      </c>
      <c r="V64" s="383">
        <v>80.426000000000016</v>
      </c>
      <c r="W64" s="382">
        <f>IF(ISERROR(V64/V65),"",IF(V64/V65=0,"-",IF(V64/V65&gt;2,"+++",V64/V65-1)))</f>
        <v>-0.35405991486627564</v>
      </c>
      <c r="X64" s="383">
        <v>128.79300000000003</v>
      </c>
      <c r="Y64" s="382" t="str">
        <f>IF(ISERROR(X64/X65),"",IF(X64/X65=0,"-",IF(X64/X65&gt;2,"+++",X64/X65-1)))</f>
        <v>+++</v>
      </c>
      <c r="Z64" s="383">
        <v>0</v>
      </c>
      <c r="AA64" s="382" t="str">
        <f>IF(ISERROR(Z64/Z65),"",IF(Z64/Z65=0,"-",IF(Z64/Z65&gt;2,"+++",Z64/Z65-1)))</f>
        <v/>
      </c>
      <c r="AB64" s="383">
        <v>0</v>
      </c>
      <c r="AC64" s="382" t="str">
        <f>IF(ISERROR(AB64/AB65),"",IF(AB64/AB65=0,"-",IF(AB64/AB65&gt;2,"+++",AB64/AB65-1)))</f>
        <v/>
      </c>
      <c r="AD64" s="383"/>
      <c r="AE64" s="382"/>
      <c r="AF64" s="381">
        <f t="shared" si="27"/>
        <v>7149.396999999999</v>
      </c>
      <c r="AG64" s="384">
        <f>IF(ISERROR(AF64/AF65),"",IF(AF64/AF65=0,"-",IF(AF64/AF65&gt;2,"+++",AF64/AF65-1)))</f>
        <v>-0.18148678350296898</v>
      </c>
      <c r="AH64" s="381">
        <v>19510.695</v>
      </c>
      <c r="AI64" s="384">
        <f>IF(ISERROR(AH64/AH65),"",IF(AH64/AH65=0,"-",IF(AH64/AH65&gt;2,"+++",AH64/AH65-1)))</f>
        <v>-0.18424102623924254</v>
      </c>
      <c r="AJ64" s="381"/>
      <c r="AK64" s="385"/>
      <c r="AL64" s="386"/>
      <c r="AM64" s="447" t="s">
        <v>150</v>
      </c>
      <c r="AN64" s="399" t="s">
        <v>151</v>
      </c>
      <c r="AO64" s="399"/>
      <c r="AP64" s="400" t="s">
        <v>150</v>
      </c>
      <c r="AQ64" s="401">
        <f t="shared" si="18"/>
        <v>2023</v>
      </c>
      <c r="AR64" s="402">
        <v>8224.5830000000024</v>
      </c>
      <c r="AS64" s="406">
        <f>IF(ISERROR(AR64/AR65),"",IF(AR64/AR65=0,"-",IF(AR64/AR65&gt;2,"+++",AR64/AR65-1)))</f>
        <v>-0.15887167934337698</v>
      </c>
      <c r="AT64" s="404">
        <v>7.400000000000001E-2</v>
      </c>
      <c r="AU64" s="403">
        <f>IF(ISERROR(AT64/AT65),"",IF(AT64/AT65=0,"-",IF(AT64/AT65&gt;2,"+++",AT64/AT65-1)))</f>
        <v>0.27586206896551757</v>
      </c>
      <c r="AV64" s="404">
        <v>0</v>
      </c>
      <c r="AW64" s="403" t="str">
        <f>IF(ISERROR(AV64/AV65),"",IF(AV64/AV65=0,"-",IF(AV64/AV65&gt;2,"+++",AV64/AV65-1)))</f>
        <v>-</v>
      </c>
      <c r="AX64" s="404">
        <v>215.62</v>
      </c>
      <c r="AY64" s="403">
        <f>IF(ISERROR(AX64/AX65),"",IF(AX64/AX65=0,"-",IF(AX64/AX65&gt;2,"+++",AX64/AX65-1)))</f>
        <v>-0.97129677552646099</v>
      </c>
      <c r="AZ64" s="404">
        <v>9.6999999999999989E-2</v>
      </c>
      <c r="BA64" s="403">
        <f>IF(ISERROR(AZ64/AZ65),"",IF(AZ64/AZ65=0,"-",IF(AZ64/AZ65&gt;2,"+++",AZ64/AZ65-1)))</f>
        <v>-1.0204081632653184E-2</v>
      </c>
      <c r="BB64" s="404">
        <v>0.19800000000000001</v>
      </c>
      <c r="BC64" s="403" t="str">
        <f>IF(ISERROR(BB64/BB65),"",IF(BB64/BB65=0,"-",IF(BB64/BB65&gt;2,"+++",BB64/BB65-1)))</f>
        <v>+++</v>
      </c>
      <c r="BD64" s="404">
        <v>0</v>
      </c>
      <c r="BE64" s="403" t="str">
        <f>IF(ISERROR(BD64/BD65),"",IF(BD64/BD65=0,"-",IF(BD64/BD65&gt;2,"+++",BD64/BD65-1)))</f>
        <v/>
      </c>
      <c r="BF64" s="404">
        <v>0</v>
      </c>
      <c r="BG64" s="403" t="str">
        <f>IF(ISERROR(BF64/BF65),"",IF(BF64/BF65=0,"-",IF(BF64/BF65&gt;2,"+++",BF64/BF65-1)))</f>
        <v/>
      </c>
      <c r="BH64" s="404">
        <v>14.25</v>
      </c>
      <c r="BI64" s="403">
        <f>IF(ISERROR(BH64/BH65),"",IF(BH64/BH65=0,"-",IF(BH64/BH65&gt;2,"+++",BH64/BH65-1)))</f>
        <v>1.7857142857142794E-2</v>
      </c>
      <c r="BJ64" s="404">
        <v>719.52700000000016</v>
      </c>
      <c r="BK64" s="403">
        <f>IF(ISERROR(BJ64/BJ65),"",IF(BJ64/BJ65=0,"-",IF(BJ64/BJ65&gt;2,"+++",BJ64/BJ65-1)))</f>
        <v>0.17487031192085323</v>
      </c>
      <c r="BL64" s="404">
        <v>0</v>
      </c>
      <c r="BM64" s="403" t="str">
        <f t="shared" ref="BM64" si="57">IF(ISERROR(BL64/BL65),"",IF(BL64/BL65=0,"-",IF(BL64/BL65&gt;2,"+++",BL64/BL65-1)))</f>
        <v/>
      </c>
      <c r="BN64" s="402">
        <f t="shared" si="21"/>
        <v>164.06999999999789</v>
      </c>
      <c r="BO64" s="405">
        <f>IF(ISERROR(BN64/BN65),"",IF(BN64/BN65=0,"-",IF(BN64/BN65&gt;2,"+++",BN64/BN65-1)))</f>
        <v>-0.53309087183692816</v>
      </c>
      <c r="BP64" s="402">
        <v>9338.4189999999999</v>
      </c>
      <c r="BQ64" s="405">
        <f>IF(ISERROR(BP64/BP65),"",IF(BP64/BP65=0,"-",IF(BP64/BP65&gt;2,"+++",BP64/BP65-1)))</f>
        <v>-0.71470463875920132</v>
      </c>
      <c r="BR64" s="407"/>
      <c r="BS64" s="389"/>
      <c r="BT64" s="390"/>
      <c r="CI64" s="394"/>
      <c r="CJ64" s="394"/>
    </row>
    <row r="65" spans="1:88" ht="15" customHeight="1" thickBot="1">
      <c r="A65" s="448"/>
      <c r="B65" s="455"/>
      <c r="C65" s="455"/>
      <c r="D65" s="367" t="s">
        <v>150</v>
      </c>
      <c r="E65" s="368">
        <f>E64-1</f>
        <v>2022</v>
      </c>
      <c r="F65" s="369">
        <v>7639.7489999999989</v>
      </c>
      <c r="G65" s="395"/>
      <c r="H65" s="371">
        <v>1E-3</v>
      </c>
      <c r="I65" s="395"/>
      <c r="J65" s="371">
        <v>1671.606</v>
      </c>
      <c r="K65" s="395"/>
      <c r="L65" s="371">
        <v>634.47799999999984</v>
      </c>
      <c r="M65" s="395"/>
      <c r="N65" s="371">
        <v>0.50700000000000001</v>
      </c>
      <c r="O65" s="395"/>
      <c r="P65" s="371">
        <v>0</v>
      </c>
      <c r="Q65" s="395"/>
      <c r="R65" s="371">
        <v>0</v>
      </c>
      <c r="S65" s="395"/>
      <c r="T65" s="371">
        <v>5071.5889999999999</v>
      </c>
      <c r="U65" s="395"/>
      <c r="V65" s="371">
        <v>124.50999999999999</v>
      </c>
      <c r="W65" s="395"/>
      <c r="X65" s="371">
        <v>40.176000000000002</v>
      </c>
      <c r="Y65" s="395"/>
      <c r="Z65" s="371">
        <v>0</v>
      </c>
      <c r="AA65" s="395"/>
      <c r="AB65" s="371">
        <v>0</v>
      </c>
      <c r="AC65" s="395"/>
      <c r="AD65" s="371"/>
      <c r="AE65" s="395"/>
      <c r="AF65" s="369">
        <f t="shared" si="27"/>
        <v>8734.6140000000014</v>
      </c>
      <c r="AG65" s="396"/>
      <c r="AH65" s="369">
        <v>23917.23</v>
      </c>
      <c r="AI65" s="396"/>
      <c r="AJ65" s="369"/>
      <c r="AK65" s="396"/>
      <c r="AL65" s="386"/>
      <c r="AM65" s="448"/>
      <c r="AN65" s="408"/>
      <c r="AO65" s="408"/>
      <c r="AP65" s="367" t="s">
        <v>150</v>
      </c>
      <c r="AQ65" s="368">
        <f t="shared" si="20"/>
        <v>2022</v>
      </c>
      <c r="AR65" s="369">
        <v>9778.0359999999982</v>
      </c>
      <c r="AS65" s="397"/>
      <c r="AT65" s="371">
        <v>5.7999999999999996E-2</v>
      </c>
      <c r="AU65" s="395"/>
      <c r="AV65" s="371">
        <v>14464.392</v>
      </c>
      <c r="AW65" s="395"/>
      <c r="AX65" s="371">
        <v>7512.0479999999998</v>
      </c>
      <c r="AY65" s="395"/>
      <c r="AZ65" s="371">
        <v>9.8000000000000004E-2</v>
      </c>
      <c r="BA65" s="395"/>
      <c r="BB65" s="371">
        <v>1E-3</v>
      </c>
      <c r="BC65" s="395"/>
      <c r="BD65" s="371">
        <v>0</v>
      </c>
      <c r="BE65" s="395"/>
      <c r="BF65" s="371">
        <v>0</v>
      </c>
      <c r="BG65" s="395"/>
      <c r="BH65" s="371">
        <v>14</v>
      </c>
      <c r="BI65" s="395"/>
      <c r="BJ65" s="371">
        <v>612.43100000000004</v>
      </c>
      <c r="BK65" s="395"/>
      <c r="BL65" s="371">
        <v>0</v>
      </c>
      <c r="BM65" s="395"/>
      <c r="BN65" s="369">
        <f t="shared" si="21"/>
        <v>351.39600000001519</v>
      </c>
      <c r="BO65" s="396"/>
      <c r="BP65" s="369">
        <v>32732.460000000014</v>
      </c>
      <c r="BQ65" s="396"/>
      <c r="BR65" s="374"/>
      <c r="BS65" s="398"/>
      <c r="BT65" s="390"/>
      <c r="CI65" s="394"/>
      <c r="CJ65" s="394"/>
    </row>
    <row r="66" spans="1:88" ht="15" customHeight="1">
      <c r="A66" s="447" t="s">
        <v>152</v>
      </c>
      <c r="B66" s="399" t="s">
        <v>153</v>
      </c>
      <c r="C66" s="399"/>
      <c r="D66" s="400"/>
      <c r="E66" s="401">
        <f>$R$5</f>
        <v>2023</v>
      </c>
      <c r="F66" s="402">
        <f>F68+F72+F74</f>
        <v>39520.857649999991</v>
      </c>
      <c r="G66" s="403">
        <f>IF(ISERROR(F66/F67),"",IF(F66/F67=0,"-",IF(F66/F67&gt;2,"+++",F66/F67-1)))</f>
        <v>-8.7411390192447702E-2</v>
      </c>
      <c r="H66" s="404">
        <f>H68+H72+H74</f>
        <v>140.1275</v>
      </c>
      <c r="I66" s="403">
        <f>IF(ISERROR(H66/H67),"",IF(H66/H67=0,"-",IF(H66/H67&gt;2,"+++",H66/H67-1)))</f>
        <v>-0.42533013451443558</v>
      </c>
      <c r="J66" s="404">
        <f>J68+J72+J74</f>
        <v>17.690999999999999</v>
      </c>
      <c r="K66" s="403">
        <f>IF(ISERROR(J66/J67),"",IF(J66/J67=0,"-",IF(J66/J67&gt;2,"+++",J66/J67-1)))</f>
        <v>-0.85205410716899088</v>
      </c>
      <c r="L66" s="404">
        <f>L68+L72+L74</f>
        <v>68.463799999999992</v>
      </c>
      <c r="M66" s="403">
        <f>IF(ISERROR(L66/L67),"",IF(L66/L67=0,"-",IF(L66/L67&gt;2,"+++",L66/L67-1)))</f>
        <v>-2.6474000932803832E-2</v>
      </c>
      <c r="N66" s="404">
        <f>N68+N72+N74</f>
        <v>3893.2320999999993</v>
      </c>
      <c r="O66" s="403">
        <f>IF(ISERROR(N66/N67),"",IF(N66/N67=0,"-",IF(N66/N67&gt;2,"+++",N66/N67-1)))</f>
        <v>-9.6762949958503208E-3</v>
      </c>
      <c r="P66" s="404">
        <f>P68+P72+P74</f>
        <v>990.5450000000003</v>
      </c>
      <c r="Q66" s="403">
        <f>IF(ISERROR(P66/P67),"",IF(P66/P67=0,"-",IF(P66/P67&gt;2,"+++",P66/P67-1)))</f>
        <v>6.9484737996240664E-2</v>
      </c>
      <c r="R66" s="404">
        <f>R68+R72+R74</f>
        <v>173.35749999999999</v>
      </c>
      <c r="S66" s="403">
        <f>IF(ISERROR(R66/R67),"",IF(R66/R67=0,"-",IF(R66/R67&gt;2,"+++",R66/R67-1)))</f>
        <v>6.2882312035117405E-3</v>
      </c>
      <c r="T66" s="404">
        <f>T68+T72+T74</f>
        <v>2146.0835999999999</v>
      </c>
      <c r="U66" s="403">
        <f>IF(ISERROR(T66/T67),"",IF(T66/T67=0,"-",IF(T66/T67&gt;2,"+++",T66/T67-1)))</f>
        <v>-9.0994031100389949E-2</v>
      </c>
      <c r="V66" s="404">
        <f>V68+V72+V74</f>
        <v>482.82299999999998</v>
      </c>
      <c r="W66" s="403">
        <f>IF(ISERROR(V66/V67),"",IF(V66/V67=0,"-",IF(V66/V67&gt;2,"+++",V66/V67-1)))</f>
        <v>-0.21453611603358325</v>
      </c>
      <c r="X66" s="404">
        <f>X68+X72+X74</f>
        <v>270.27040000000005</v>
      </c>
      <c r="Y66" s="403">
        <f>IF(ISERROR(X66/X67),"",IF(X66/X67=0,"-",IF(X66/X67&gt;2,"+++",X66/X67-1)))</f>
        <v>-0.49153155878542687</v>
      </c>
      <c r="Z66" s="404">
        <f>Z68+Z72+Z74</f>
        <v>254.86090000000002</v>
      </c>
      <c r="AA66" s="403">
        <f>IF(ISERROR(Z66/Z67),"",IF(Z66/Z67=0,"-",IF(Z66/Z67&gt;2,"+++",Z66/Z67-1)))</f>
        <v>0.81326934809405027</v>
      </c>
      <c r="AB66" s="404">
        <f>AB68+AB72+AB74</f>
        <v>0</v>
      </c>
      <c r="AC66" s="403" t="str">
        <f>IF(ISERROR(AB66/AB67),"",IF(AB66/AB67=0,"-",IF(AB66/AB67&gt;2,"+++",AB66/AB67-1)))</f>
        <v/>
      </c>
      <c r="AD66" s="404"/>
      <c r="AE66" s="403"/>
      <c r="AF66" s="402">
        <f t="shared" si="27"/>
        <v>15284.95630000002</v>
      </c>
      <c r="AG66" s="405">
        <f>IF(ISERROR(AF66/AF67),"",IF(AF66/AF67=0,"-",IF(AF66/AF67&gt;2,"+++",AF66/AF67-1)))</f>
        <v>-0.23354825492316134</v>
      </c>
      <c r="AH66" s="402">
        <f>AH68+AH72+AH74</f>
        <v>63243.268750000003</v>
      </c>
      <c r="AI66" s="405">
        <f>IF(ISERROR(AH66/AH67),"",IF(AH66/AH67=0,"-",IF(AH66/AH67&gt;2,"+++",AH66/AH67-1)))</f>
        <v>-0.12599123954323277</v>
      </c>
      <c r="AJ66" s="402"/>
      <c r="AK66" s="385"/>
      <c r="AL66" s="386"/>
      <c r="AM66" s="447" t="s">
        <v>152</v>
      </c>
      <c r="AN66" s="399" t="s">
        <v>153</v>
      </c>
      <c r="AO66" s="399"/>
      <c r="AP66" s="400"/>
      <c r="AQ66" s="401">
        <f t="shared" si="18"/>
        <v>2023</v>
      </c>
      <c r="AR66" s="402">
        <f>AR68+AR72+AR74</f>
        <v>6953.7875500000018</v>
      </c>
      <c r="AS66" s="406">
        <f>IF(ISERROR(AR66/AR67),"",IF(AR66/AR67=0,"-",IF(AR66/AR67&gt;2,"+++",AR66/AR67-1)))</f>
        <v>-0.21789465474949432</v>
      </c>
      <c r="AT66" s="404">
        <f>AT68+AT72+AT74</f>
        <v>12206.2209</v>
      </c>
      <c r="AU66" s="403">
        <f>IF(ISERROR(AT66/AT67),"",IF(AT66/AT67=0,"-",IF(AT66/AT67&gt;2,"+++",AT66/AT67-1)))</f>
        <v>-0.16235375296436561</v>
      </c>
      <c r="AV66" s="404">
        <f>AV68+AV72+AV74</f>
        <v>3.7499999999999999E-3</v>
      </c>
      <c r="AW66" s="403" t="str">
        <f>IF(ISERROR(AV66/AV67),"",IF(AV66/AV67=0,"-",IF(AV66/AV67&gt;2,"+++",AV66/AV67-1)))</f>
        <v/>
      </c>
      <c r="AX66" s="404">
        <f>AX68+AX72+AX74</f>
        <v>22.876100000000001</v>
      </c>
      <c r="AY66" s="403">
        <f>IF(ISERROR(AX66/AX67),"",IF(AX66/AX67=0,"-",IF(AX66/AX67&gt;2,"+++",AX66/AX67-1)))</f>
        <v>-2.9069224566020124E-2</v>
      </c>
      <c r="AZ66" s="404">
        <f>AZ68+AZ72+AZ74</f>
        <v>0.21685000000000001</v>
      </c>
      <c r="BA66" s="403">
        <f>IF(ISERROR(AZ66/AZ67),"",IF(AZ66/AZ67=0,"-",IF(AZ66/AZ67&gt;2,"+++",AZ66/AZ67-1)))</f>
        <v>-0.9652032285498805</v>
      </c>
      <c r="BB66" s="404">
        <f>BB68+BB72+BB74</f>
        <v>1.26E-2</v>
      </c>
      <c r="BC66" s="403" t="str">
        <f>IF(ISERROR(BB66/BB67),"",IF(BB66/BB67=0,"-",IF(BB66/BB67&gt;2,"+++",BB66/BB67-1)))</f>
        <v>+++</v>
      </c>
      <c r="BD66" s="404">
        <f>BD68+BD72+BD74</f>
        <v>2.0049999999999999</v>
      </c>
      <c r="BE66" s="403" t="str">
        <f>IF(ISERROR(BD66/BD67),"",IF(BD66/BD67=0,"-",IF(BD66/BD67&gt;2,"+++",BD66/BD67-1)))</f>
        <v>+++</v>
      </c>
      <c r="BF66" s="404">
        <f>BF68+BF72+BF74</f>
        <v>0.91874999999999996</v>
      </c>
      <c r="BG66" s="403" t="str">
        <f>IF(ISERROR(BF66/BF67),"",IF(BF66/BF67=0,"-",IF(BF66/BF67&gt;2,"+++",BF66/BF67-1)))</f>
        <v/>
      </c>
      <c r="BH66" s="404">
        <f>BH68+BH72+BH74</f>
        <v>31.715000000000003</v>
      </c>
      <c r="BI66" s="403">
        <f>IF(ISERROR(BH66/BH67),"",IF(BH66/BH67=0,"-",IF(BH66/BH67&gt;2,"+++",BH66/BH67-1)))</f>
        <v>0.1455144701792408</v>
      </c>
      <c r="BJ66" s="404">
        <f>BJ68+BJ72+BJ74</f>
        <v>0.5754999999999999</v>
      </c>
      <c r="BK66" s="403">
        <f>IF(ISERROR(BJ66/BJ67),"",IF(BJ66/BJ67=0,"-",IF(BJ66/BJ67&gt;2,"+++",BJ66/BJ67-1)))</f>
        <v>-0.61792531120331962</v>
      </c>
      <c r="BL66" s="404">
        <f t="shared" ref="BL66:BL67" si="58">BL68+BL72+BL74</f>
        <v>0</v>
      </c>
      <c r="BM66" s="403" t="str">
        <f t="shared" ref="BM66" si="59">IF(ISERROR(BL66/BL67),"",IF(BL66/BL67=0,"-",IF(BL66/BL67&gt;2,"+++",BL66/BL67-1)))</f>
        <v/>
      </c>
      <c r="BN66" s="402">
        <f t="shared" si="21"/>
        <v>548.04279999999926</v>
      </c>
      <c r="BO66" s="405">
        <f>IF(ISERROR(BN66/BN67),"",IF(BN66/BN67=0,"-",IF(BN66/BN67&gt;2,"+++",BN66/BN67-1)))</f>
        <v>-0.39286223491449612</v>
      </c>
      <c r="BP66" s="402">
        <f t="shared" ref="BP66:BP67" si="60">BP68+BP72+BP74</f>
        <v>19766.374800000001</v>
      </c>
      <c r="BQ66" s="405">
        <f>IF(ISERROR(BP66/BP67),"",IF(BP66/BP67=0,"-",IF(BP66/BP67&gt;2,"+++",BP66/BP67-1)))</f>
        <v>-0.19074966537072791</v>
      </c>
      <c r="BR66" s="407"/>
      <c r="BS66" s="389"/>
      <c r="BT66" s="390"/>
      <c r="CI66" s="394"/>
      <c r="CJ66" s="394"/>
    </row>
    <row r="67" spans="1:88" ht="15" customHeight="1" thickBot="1">
      <c r="A67" s="474"/>
      <c r="B67" s="475"/>
      <c r="C67" s="475"/>
      <c r="D67" s="476"/>
      <c r="E67" s="477">
        <f>E66-1</f>
        <v>2022</v>
      </c>
      <c r="F67" s="478">
        <f>F69+F73+F75</f>
        <v>43306.323599999996</v>
      </c>
      <c r="G67" s="479"/>
      <c r="H67" s="480">
        <f>H69+H73+H75</f>
        <v>243.83999999999995</v>
      </c>
      <c r="I67" s="479"/>
      <c r="J67" s="480">
        <f>J69+J73+J75</f>
        <v>119.57749999999999</v>
      </c>
      <c r="K67" s="479"/>
      <c r="L67" s="480">
        <f>L69+L73+L75</f>
        <v>70.32559999999998</v>
      </c>
      <c r="M67" s="479"/>
      <c r="N67" s="480">
        <f>N69+N73+N75</f>
        <v>3931.2722499999995</v>
      </c>
      <c r="O67" s="479"/>
      <c r="P67" s="480">
        <f>P69+P73+P75</f>
        <v>926.18900000000019</v>
      </c>
      <c r="Q67" s="479"/>
      <c r="R67" s="480">
        <f>R69+R73+R75</f>
        <v>172.27419999999998</v>
      </c>
      <c r="S67" s="479"/>
      <c r="T67" s="480">
        <f>T69+T73+T75</f>
        <v>2360.9125500000009</v>
      </c>
      <c r="U67" s="479"/>
      <c r="V67" s="480">
        <f>V69+V73+V75</f>
        <v>614.69789999999989</v>
      </c>
      <c r="W67" s="479"/>
      <c r="X67" s="480">
        <f>X69+X73+X75</f>
        <v>531.53820000000007</v>
      </c>
      <c r="Y67" s="479"/>
      <c r="Z67" s="480">
        <f>Z69+Z73+Z75</f>
        <v>140.55324999999996</v>
      </c>
      <c r="AA67" s="479"/>
      <c r="AB67" s="480">
        <f>AB69+AB73+AB75</f>
        <v>0</v>
      </c>
      <c r="AC67" s="479"/>
      <c r="AD67" s="480"/>
      <c r="AE67" s="479"/>
      <c r="AF67" s="478">
        <f t="shared" si="27"/>
        <v>19942.490050000037</v>
      </c>
      <c r="AG67" s="481"/>
      <c r="AH67" s="478">
        <f>AH69+AH73+AH75</f>
        <v>72359.994100000011</v>
      </c>
      <c r="AI67" s="481"/>
      <c r="AJ67" s="478"/>
      <c r="AK67" s="481"/>
      <c r="AL67" s="386"/>
      <c r="AM67" s="448"/>
      <c r="AN67" s="408"/>
      <c r="AO67" s="408"/>
      <c r="AP67" s="367"/>
      <c r="AQ67" s="368">
        <f t="shared" si="20"/>
        <v>2022</v>
      </c>
      <c r="AR67" s="369">
        <f>AR69+AR73+AR75</f>
        <v>8891.1137000000017</v>
      </c>
      <c r="AS67" s="397"/>
      <c r="AT67" s="371">
        <f>AT69+AT73+AT75</f>
        <v>14572.047500000002</v>
      </c>
      <c r="AU67" s="395"/>
      <c r="AV67" s="371">
        <f>AV69+AV73+AV75</f>
        <v>0</v>
      </c>
      <c r="AW67" s="395"/>
      <c r="AX67" s="371">
        <f>AX69+AX73+AX75</f>
        <v>23.561</v>
      </c>
      <c r="AY67" s="395"/>
      <c r="AZ67" s="371">
        <f>AZ69+AZ73+AZ75</f>
        <v>6.2319000000000013</v>
      </c>
      <c r="BA67" s="395"/>
      <c r="BB67" s="371">
        <f>BB69+BB73+BB75</f>
        <v>5.1000000000000004E-3</v>
      </c>
      <c r="BC67" s="395"/>
      <c r="BD67" s="371">
        <f>BD69+BD73+BD75</f>
        <v>0.72</v>
      </c>
      <c r="BE67" s="395"/>
      <c r="BF67" s="371">
        <f>BF69+BF73+BF75</f>
        <v>0</v>
      </c>
      <c r="BG67" s="395"/>
      <c r="BH67" s="371">
        <f>BH69+BH73+BH75</f>
        <v>27.686249999999998</v>
      </c>
      <c r="BI67" s="395"/>
      <c r="BJ67" s="371">
        <f>BJ69+BJ73+BJ75</f>
        <v>1.5062500000000001</v>
      </c>
      <c r="BK67" s="395"/>
      <c r="BL67" s="371">
        <f t="shared" si="58"/>
        <v>0</v>
      </c>
      <c r="BM67" s="395"/>
      <c r="BN67" s="369">
        <f t="shared" si="21"/>
        <v>902.66629999999714</v>
      </c>
      <c r="BO67" s="396"/>
      <c r="BP67" s="369">
        <f t="shared" si="60"/>
        <v>24425.538</v>
      </c>
      <c r="BQ67" s="396"/>
      <c r="BR67" s="374"/>
      <c r="BS67" s="482"/>
      <c r="BT67" s="390"/>
      <c r="CI67" s="394"/>
      <c r="CJ67" s="394"/>
    </row>
    <row r="68" spans="1:88" ht="15" hidden="1" customHeight="1" outlineLevel="1" thickTop="1">
      <c r="A68" s="411"/>
      <c r="B68" s="412" t="s">
        <v>154</v>
      </c>
      <c r="C68" s="413" t="s">
        <v>155</v>
      </c>
      <c r="D68" s="414" t="s">
        <v>156</v>
      </c>
      <c r="E68" s="415">
        <f>$R$5</f>
        <v>2023</v>
      </c>
      <c r="F68" s="416">
        <v>4733.43</v>
      </c>
      <c r="G68" s="382">
        <f>IF(ISERROR(F68/F69),"",IF(F68/F69=0,"-",IF(F68/F69&gt;2,"+++",F68/F69-1)))</f>
        <v>-0.27056113571311757</v>
      </c>
      <c r="H68" s="417">
        <v>21.35</v>
      </c>
      <c r="I68" s="382">
        <f>IF(ISERROR(H68/H69),"",IF(H68/H69=0,"-",IF(H68/H69&gt;2,"+++",H68/H69-1)))</f>
        <v>-0.89943713054332208</v>
      </c>
      <c r="J68" s="417">
        <v>10.0275</v>
      </c>
      <c r="K68" s="382">
        <f>IF(ISERROR(J68/J69),"",IF(J68/J69=0,"-",IF(J68/J69&gt;2,"+++",J68/J69-1)))</f>
        <v>-0.18151209060299967</v>
      </c>
      <c r="L68" s="417">
        <v>0.53</v>
      </c>
      <c r="M68" s="382">
        <f>IF(ISERROR(L68/L69),"",IF(L68/L69=0,"-",IF(L68/L69&gt;2,"+++",L68/L69-1)))</f>
        <v>-0.64429530201342278</v>
      </c>
      <c r="N68" s="417">
        <v>9.2624999999999993</v>
      </c>
      <c r="O68" s="382" t="str">
        <f>IF(ISERROR(N68/N69),"",IF(N68/N69=0,"-",IF(N68/N69&gt;2,"+++",N68/N69-1)))</f>
        <v>+++</v>
      </c>
      <c r="P68" s="417">
        <v>41.08</v>
      </c>
      <c r="Q68" s="382">
        <f>IF(ISERROR(P68/P69),"",IF(P68/P69=0,"-",IF(P68/P69&gt;2,"+++",P68/P69-1)))</f>
        <v>0.22764288382517739</v>
      </c>
      <c r="R68" s="417">
        <v>0.04</v>
      </c>
      <c r="S68" s="382">
        <f>IF(ISERROR(R68/R69),"",IF(R68/R69=0,"-",IF(R68/R69&gt;2,"+++",R68/R69-1)))</f>
        <v>-5.8823529411764941E-2</v>
      </c>
      <c r="T68" s="417">
        <v>96.31750000000001</v>
      </c>
      <c r="U68" s="382">
        <f>IF(ISERROR(T68/T69),"",IF(T68/T69=0,"-",IF(T68/T69&gt;2,"+++",T68/T69-1)))</f>
        <v>-0.14543014628411732</v>
      </c>
      <c r="V68" s="417">
        <v>1.75</v>
      </c>
      <c r="W68" s="382">
        <f>IF(ISERROR(V68/V69),"",IF(V68/V69=0,"-",IF(V68/V69&gt;2,"+++",V68/V69-1)))</f>
        <v>0.63742690058479523</v>
      </c>
      <c r="X68" s="417">
        <v>14.045000000000002</v>
      </c>
      <c r="Y68" s="382">
        <f>IF(ISERROR(X68/X69),"",IF(X68/X69=0,"-",IF(X68/X69&gt;2,"+++",X68/X69-1)))</f>
        <v>0.36657747506689398</v>
      </c>
      <c r="Z68" s="417">
        <v>0</v>
      </c>
      <c r="AA68" s="382" t="str">
        <f>IF(ISERROR(Z68/Z69),"",IF(Z68/Z69=0,"-",IF(Z68/Z69&gt;2,"+++",Z68/Z69-1)))</f>
        <v/>
      </c>
      <c r="AB68" s="417">
        <v>0</v>
      </c>
      <c r="AC68" s="382" t="str">
        <f>IF(ISERROR(AB68/AB69),"",IF(AB68/AB69=0,"-",IF(AB68/AB69&gt;2,"+++",AB68/AB69-1)))</f>
        <v/>
      </c>
      <c r="AD68" s="417"/>
      <c r="AE68" s="382"/>
      <c r="AF68" s="416">
        <f t="shared" si="27"/>
        <v>1099.8587499999994</v>
      </c>
      <c r="AG68" s="384">
        <f>IF(ISERROR(AF68/AF69),"",IF(AF68/AF69=0,"-",IF(AF68/AF69&gt;2,"+++",AF68/AF69-1)))</f>
        <v>-0.56729074960276638</v>
      </c>
      <c r="AH68" s="416">
        <v>6027.6912499999999</v>
      </c>
      <c r="AI68" s="384">
        <f>IF(ISERROR(AH68/AH69),"",IF(AH68/AH69=0,"-",IF(AH68/AH69&gt;2,"+++",AH68/AH69-1)))</f>
        <v>-0.35980176522888618</v>
      </c>
      <c r="AJ68" s="416"/>
      <c r="AK68" s="384"/>
      <c r="AL68" s="386"/>
      <c r="AM68" s="411"/>
      <c r="AN68" s="412" t="s">
        <v>154</v>
      </c>
      <c r="AO68" s="413" t="s">
        <v>155</v>
      </c>
      <c r="AP68" s="414" t="s">
        <v>156</v>
      </c>
      <c r="AQ68" s="415">
        <f t="shared" si="18"/>
        <v>2023</v>
      </c>
      <c r="AR68" s="416">
        <v>65.287499999999994</v>
      </c>
      <c r="AS68" s="387" t="str">
        <f>IF(ISERROR(AR68/AR69),"",IF(AR68/AR69=0,"-",IF(AR68/AR69&gt;2,"+++",AR68/AR69-1)))</f>
        <v>+++</v>
      </c>
      <c r="AT68" s="417">
        <v>3509.1724999999997</v>
      </c>
      <c r="AU68" s="382">
        <f>IF(ISERROR(AT68/AT69),"",IF(AT68/AT69=0,"-",IF(AT68/AT69&gt;2,"+++",AT68/AT69-1)))</f>
        <v>-8.5729787681667946E-2</v>
      </c>
      <c r="AV68" s="417">
        <v>3.7499999999999999E-3</v>
      </c>
      <c r="AW68" s="382" t="str">
        <f>IF(ISERROR(AV68/AV69),"",IF(AV68/AV69=0,"-",IF(AV68/AV69&gt;2,"+++",AV68/AV69-1)))</f>
        <v/>
      </c>
      <c r="AX68" s="417">
        <v>22.287500000000001</v>
      </c>
      <c r="AY68" s="382" t="str">
        <f>IF(ISERROR(AX68/AX69),"",IF(AX68/AX69=0,"-",IF(AX68/AX69&gt;2,"+++",AX68/AX69-1)))</f>
        <v/>
      </c>
      <c r="AZ68" s="417">
        <v>3.7499999999999999E-3</v>
      </c>
      <c r="BA68" s="382">
        <f>IF(ISERROR(AZ68/AZ69),"",IF(AZ68/AZ69=0,"-",IF(AZ68/AZ69&gt;2,"+++",AZ68/AZ69-1)))</f>
        <v>-0.86956521739130432</v>
      </c>
      <c r="BB68" s="417">
        <v>0</v>
      </c>
      <c r="BC68" s="382" t="str">
        <f>IF(ISERROR(BB68/BB69),"",IF(BB68/BB69=0,"-",IF(BB68/BB69&gt;2,"+++",BB68/BB69-1)))</f>
        <v/>
      </c>
      <c r="BD68" s="417">
        <v>0</v>
      </c>
      <c r="BE68" s="382" t="str">
        <f>IF(ISERROR(BD68/BD69),"",IF(BD68/BD69=0,"-",IF(BD68/BD69&gt;2,"+++",BD68/BD69-1)))</f>
        <v/>
      </c>
      <c r="BF68" s="417">
        <v>0</v>
      </c>
      <c r="BG68" s="382" t="str">
        <f>IF(ISERROR(BF68/BF69),"",IF(BF68/BF69=0,"-",IF(BF68/BF69&gt;2,"+++",BF68/BF69-1)))</f>
        <v/>
      </c>
      <c r="BH68" s="417">
        <v>0</v>
      </c>
      <c r="BI68" s="382" t="str">
        <f>IF(ISERROR(BH68/BH69),"",IF(BH68/BH69=0,"-",IF(BH68/BH69&gt;2,"+++",BH68/BH69-1)))</f>
        <v/>
      </c>
      <c r="BJ68" s="417">
        <v>0</v>
      </c>
      <c r="BK68" s="382" t="str">
        <f>IF(ISERROR(BJ68/BJ69),"",IF(BJ68/BJ69=0,"-",IF(BJ68/BJ69&gt;2,"+++",BJ68/BJ69-1)))</f>
        <v/>
      </c>
      <c r="BL68" s="417">
        <v>0</v>
      </c>
      <c r="BM68" s="382" t="str">
        <f t="shared" ref="BM68" si="61">IF(ISERROR(BL68/BL69),"",IF(BL68/BL69=0,"-",IF(BL68/BL69&gt;2,"+++",BL68/BL69-1)))</f>
        <v/>
      </c>
      <c r="BN68" s="416">
        <f t="shared" si="21"/>
        <v>3.7125000000005457</v>
      </c>
      <c r="BO68" s="384" t="str">
        <f>IF(ISERROR(BN68/BN69),"",IF(BN68/BN69=0,"-",IF(BN68/BN69&gt;2,"+++",BN68/BN69-1)))</f>
        <v>+++</v>
      </c>
      <c r="BP68" s="416">
        <v>3600.4675000000002</v>
      </c>
      <c r="BQ68" s="384">
        <f>IF(ISERROR(BP68/BP69),"",IF(BP68/BP69=0,"-",IF(BP68/BP69&gt;2,"+++",BP68/BP69-1)))</f>
        <v>-6.8025921046160343E-2</v>
      </c>
      <c r="BR68" s="418"/>
      <c r="BS68" s="419"/>
      <c r="BT68" s="390"/>
      <c r="CI68" s="394"/>
      <c r="CJ68" s="394"/>
    </row>
    <row r="69" spans="1:88" ht="15" hidden="1" customHeight="1" outlineLevel="1">
      <c r="A69" s="411"/>
      <c r="B69" s="420"/>
      <c r="C69" s="421"/>
      <c r="D69" s="422" t="s">
        <v>156</v>
      </c>
      <c r="E69" s="423">
        <f>E68-1</f>
        <v>2022</v>
      </c>
      <c r="F69" s="424">
        <v>6489.138750000001</v>
      </c>
      <c r="G69" s="439"/>
      <c r="H69" s="426">
        <v>212.30499999999995</v>
      </c>
      <c r="I69" s="439"/>
      <c r="J69" s="426">
        <v>12.251249999999999</v>
      </c>
      <c r="K69" s="439"/>
      <c r="L69" s="426">
        <v>1.49</v>
      </c>
      <c r="M69" s="439"/>
      <c r="N69" s="426">
        <v>0.81</v>
      </c>
      <c r="O69" s="439"/>
      <c r="P69" s="426">
        <v>33.462499999999999</v>
      </c>
      <c r="Q69" s="439"/>
      <c r="R69" s="426">
        <v>4.250000000000001E-2</v>
      </c>
      <c r="S69" s="439"/>
      <c r="T69" s="426">
        <v>112.70875000000002</v>
      </c>
      <c r="U69" s="439"/>
      <c r="V69" s="426">
        <v>1.0687500000000001</v>
      </c>
      <c r="W69" s="439"/>
      <c r="X69" s="426">
        <v>10.2775</v>
      </c>
      <c r="Y69" s="439"/>
      <c r="Z69" s="426">
        <v>0</v>
      </c>
      <c r="AA69" s="439"/>
      <c r="AB69" s="426">
        <v>0</v>
      </c>
      <c r="AC69" s="439"/>
      <c r="AD69" s="426"/>
      <c r="AE69" s="439"/>
      <c r="AF69" s="424">
        <f t="shared" si="27"/>
        <v>2541.7962500000003</v>
      </c>
      <c r="AG69" s="440"/>
      <c r="AH69" s="424">
        <v>9415.3512499999997</v>
      </c>
      <c r="AI69" s="440"/>
      <c r="AJ69" s="424"/>
      <c r="AK69" s="440"/>
      <c r="AL69" s="386"/>
      <c r="AM69" s="411"/>
      <c r="AN69" s="420"/>
      <c r="AO69" s="421"/>
      <c r="AP69" s="422" t="s">
        <v>156</v>
      </c>
      <c r="AQ69" s="423">
        <f t="shared" si="20"/>
        <v>2022</v>
      </c>
      <c r="AR69" s="424">
        <v>24.977499999999999</v>
      </c>
      <c r="AS69" s="441"/>
      <c r="AT69" s="426">
        <v>3838.2225000000003</v>
      </c>
      <c r="AU69" s="439"/>
      <c r="AV69" s="426">
        <v>0</v>
      </c>
      <c r="AW69" s="439"/>
      <c r="AX69" s="426">
        <v>0</v>
      </c>
      <c r="AY69" s="439"/>
      <c r="AZ69" s="426">
        <v>2.8749999999999998E-2</v>
      </c>
      <c r="BA69" s="439"/>
      <c r="BB69" s="426">
        <v>0</v>
      </c>
      <c r="BC69" s="439"/>
      <c r="BD69" s="426">
        <v>0</v>
      </c>
      <c r="BE69" s="439"/>
      <c r="BF69" s="426">
        <v>0</v>
      </c>
      <c r="BG69" s="439"/>
      <c r="BH69" s="426">
        <v>0</v>
      </c>
      <c r="BI69" s="439"/>
      <c r="BJ69" s="426">
        <v>0</v>
      </c>
      <c r="BK69" s="439"/>
      <c r="BL69" s="426">
        <v>0</v>
      </c>
      <c r="BM69" s="439"/>
      <c r="BN69" s="424">
        <f t="shared" si="21"/>
        <v>4.1249999999763531E-2</v>
      </c>
      <c r="BO69" s="440"/>
      <c r="BP69" s="424">
        <v>3863.27</v>
      </c>
      <c r="BQ69" s="440"/>
      <c r="BR69" s="429"/>
      <c r="BS69" s="442"/>
      <c r="BT69" s="390"/>
      <c r="CI69" s="394"/>
      <c r="CJ69" s="394"/>
    </row>
    <row r="70" spans="1:88" ht="15" hidden="1" customHeight="1" outlineLevel="2">
      <c r="A70" s="411"/>
      <c r="B70" s="412"/>
      <c r="C70" s="413"/>
      <c r="D70" s="414"/>
      <c r="E70" s="415"/>
      <c r="F70" s="416"/>
      <c r="G70" s="382"/>
      <c r="H70" s="417"/>
      <c r="I70" s="382"/>
      <c r="J70" s="417"/>
      <c r="K70" s="382"/>
      <c r="L70" s="417"/>
      <c r="M70" s="382"/>
      <c r="N70" s="417"/>
      <c r="O70" s="382"/>
      <c r="P70" s="417"/>
      <c r="Q70" s="382"/>
      <c r="R70" s="417"/>
      <c r="S70" s="382"/>
      <c r="T70" s="417"/>
      <c r="U70" s="382"/>
      <c r="V70" s="417"/>
      <c r="W70" s="382"/>
      <c r="X70" s="417"/>
      <c r="Y70" s="382"/>
      <c r="Z70" s="417"/>
      <c r="AA70" s="382"/>
      <c r="AB70" s="417"/>
      <c r="AC70" s="382"/>
      <c r="AD70" s="417"/>
      <c r="AE70" s="382"/>
      <c r="AF70" s="416"/>
      <c r="AG70" s="384"/>
      <c r="AH70" s="416"/>
      <c r="AI70" s="384"/>
      <c r="AJ70" s="416"/>
      <c r="AK70" s="384"/>
      <c r="AL70" s="386"/>
      <c r="AM70" s="411"/>
      <c r="AN70" s="412"/>
      <c r="AO70" s="413"/>
      <c r="AP70" s="414"/>
      <c r="AQ70" s="415"/>
      <c r="AR70" s="416"/>
      <c r="AS70" s="387"/>
      <c r="AT70" s="417"/>
      <c r="AU70" s="382"/>
      <c r="AV70" s="417"/>
      <c r="AW70" s="382"/>
      <c r="AX70" s="417"/>
      <c r="AY70" s="382"/>
      <c r="AZ70" s="417"/>
      <c r="BA70" s="382"/>
      <c r="BB70" s="417"/>
      <c r="BC70" s="382"/>
      <c r="BD70" s="417"/>
      <c r="BE70" s="382"/>
      <c r="BF70" s="417"/>
      <c r="BG70" s="382"/>
      <c r="BH70" s="417"/>
      <c r="BI70" s="382"/>
      <c r="BJ70" s="417"/>
      <c r="BK70" s="382"/>
      <c r="BL70" s="417"/>
      <c r="BM70" s="382"/>
      <c r="BN70" s="416"/>
      <c r="BO70" s="384"/>
      <c r="BP70" s="416"/>
      <c r="BQ70" s="384"/>
      <c r="BR70" s="418"/>
      <c r="BS70" s="419"/>
      <c r="BT70" s="390"/>
      <c r="CI70" s="394"/>
      <c r="CJ70" s="394"/>
    </row>
    <row r="71" spans="1:88" ht="15" hidden="1" customHeight="1" outlineLevel="2">
      <c r="A71" s="411"/>
      <c r="B71" s="420"/>
      <c r="C71" s="421"/>
      <c r="D71" s="422"/>
      <c r="E71" s="423"/>
      <c r="F71" s="424"/>
      <c r="G71" s="439"/>
      <c r="H71" s="426"/>
      <c r="I71" s="439"/>
      <c r="J71" s="426"/>
      <c r="K71" s="439"/>
      <c r="L71" s="426"/>
      <c r="M71" s="439"/>
      <c r="N71" s="426"/>
      <c r="O71" s="439"/>
      <c r="P71" s="426"/>
      <c r="Q71" s="439"/>
      <c r="R71" s="426"/>
      <c r="S71" s="439"/>
      <c r="T71" s="426"/>
      <c r="U71" s="439"/>
      <c r="V71" s="426"/>
      <c r="W71" s="439"/>
      <c r="X71" s="426"/>
      <c r="Y71" s="439"/>
      <c r="Z71" s="426"/>
      <c r="AA71" s="439"/>
      <c r="AB71" s="426"/>
      <c r="AC71" s="439"/>
      <c r="AD71" s="426"/>
      <c r="AE71" s="439"/>
      <c r="AF71" s="424"/>
      <c r="AG71" s="440"/>
      <c r="AH71" s="424"/>
      <c r="AI71" s="440"/>
      <c r="AJ71" s="424"/>
      <c r="AK71" s="440"/>
      <c r="AL71" s="386"/>
      <c r="AM71" s="411"/>
      <c r="AN71" s="420"/>
      <c r="AO71" s="421"/>
      <c r="AP71" s="422"/>
      <c r="AQ71" s="423"/>
      <c r="AR71" s="424"/>
      <c r="AS71" s="441"/>
      <c r="AT71" s="426"/>
      <c r="AU71" s="439"/>
      <c r="AV71" s="426"/>
      <c r="AW71" s="439"/>
      <c r="AX71" s="426"/>
      <c r="AY71" s="439"/>
      <c r="AZ71" s="426"/>
      <c r="BA71" s="439"/>
      <c r="BB71" s="426"/>
      <c r="BC71" s="439"/>
      <c r="BD71" s="426"/>
      <c r="BE71" s="439"/>
      <c r="BF71" s="426"/>
      <c r="BG71" s="439"/>
      <c r="BH71" s="426"/>
      <c r="BI71" s="439"/>
      <c r="BJ71" s="426"/>
      <c r="BK71" s="439"/>
      <c r="BL71" s="426"/>
      <c r="BM71" s="439"/>
      <c r="BN71" s="424"/>
      <c r="BO71" s="440"/>
      <c r="BP71" s="424"/>
      <c r="BQ71" s="440"/>
      <c r="BR71" s="429"/>
      <c r="BS71" s="442"/>
      <c r="BT71" s="390"/>
      <c r="CI71" s="394"/>
      <c r="CJ71" s="394"/>
    </row>
    <row r="72" spans="1:88" ht="15" hidden="1" customHeight="1" outlineLevel="2" collapsed="1">
      <c r="A72" s="411"/>
      <c r="B72" s="412" t="s">
        <v>158</v>
      </c>
      <c r="C72" s="413" t="s">
        <v>159</v>
      </c>
      <c r="D72" s="414" t="s">
        <v>160</v>
      </c>
      <c r="E72" s="415">
        <f>$R$5</f>
        <v>2023</v>
      </c>
      <c r="F72" s="416">
        <v>0</v>
      </c>
      <c r="G72" s="382" t="str">
        <f>IF(ISERROR(F72/F73),"",IF(F72/F73=0,"-",IF(F72/F73&gt;2,"+++",F72/F73-1)))</f>
        <v/>
      </c>
      <c r="H72" s="417">
        <v>0</v>
      </c>
      <c r="I72" s="382" t="str">
        <f>IF(ISERROR(H72/H73),"",IF(H72/H73=0,"-",IF(H72/H73&gt;2,"+++",H72/H73-1)))</f>
        <v/>
      </c>
      <c r="J72" s="417">
        <v>0</v>
      </c>
      <c r="K72" s="382" t="str">
        <f>IF(ISERROR(J72/J73),"",IF(J72/J73=0,"-",IF(J72/J73&gt;2,"+++",J72/J73-1)))</f>
        <v/>
      </c>
      <c r="L72" s="417">
        <v>0</v>
      </c>
      <c r="M72" s="382" t="str">
        <f>IF(ISERROR(L72/L73),"",IF(L72/L73=0,"-",IF(L72/L73&gt;2,"+++",L72/L73-1)))</f>
        <v/>
      </c>
      <c r="N72" s="417">
        <v>0</v>
      </c>
      <c r="O72" s="382" t="str">
        <f>IF(ISERROR(N72/N73),"",IF(N72/N73=0,"-",IF(N72/N73&gt;2,"+++",N72/N73-1)))</f>
        <v/>
      </c>
      <c r="P72" s="417">
        <v>0</v>
      </c>
      <c r="Q72" s="382" t="str">
        <f>IF(ISERROR(P72/P73),"",IF(P72/P73=0,"-",IF(P72/P73&gt;2,"+++",P72/P73-1)))</f>
        <v/>
      </c>
      <c r="R72" s="417">
        <v>0</v>
      </c>
      <c r="S72" s="382" t="str">
        <f>IF(ISERROR(R72/R73),"",IF(R72/R73=0,"-",IF(R72/R73&gt;2,"+++",R72/R73-1)))</f>
        <v/>
      </c>
      <c r="T72" s="417">
        <v>0</v>
      </c>
      <c r="U72" s="382" t="str">
        <f>IF(ISERROR(T72/T73),"",IF(T72/T73=0,"-",IF(T72/T73&gt;2,"+++",T72/T73-1)))</f>
        <v/>
      </c>
      <c r="V72" s="417">
        <v>0</v>
      </c>
      <c r="W72" s="382" t="str">
        <f>IF(ISERROR(V72/V73),"",IF(V72/V73=0,"-",IF(V72/V73&gt;2,"+++",V72/V73-1)))</f>
        <v/>
      </c>
      <c r="X72" s="417">
        <v>0</v>
      </c>
      <c r="Y72" s="382" t="str">
        <f>IF(ISERROR(X72/X73),"",IF(X72/X73=0,"-",IF(X72/X73&gt;2,"+++",X72/X73-1)))</f>
        <v/>
      </c>
      <c r="Z72" s="417">
        <v>0</v>
      </c>
      <c r="AA72" s="382" t="str">
        <f>IF(ISERROR(Z72/Z73),"",IF(Z72/Z73=0,"-",IF(Z72/Z73&gt;2,"+++",Z72/Z73-1)))</f>
        <v/>
      </c>
      <c r="AB72" s="417">
        <v>0</v>
      </c>
      <c r="AC72" s="382" t="str">
        <f>IF(ISERROR(AB72/AB73),"",IF(AB72/AB73=0,"-",IF(AB72/AB73&gt;2,"+++",AB72/AB73-1)))</f>
        <v/>
      </c>
      <c r="AD72" s="417"/>
      <c r="AE72" s="382"/>
      <c r="AF72" s="416">
        <f t="shared" si="27"/>
        <v>0</v>
      </c>
      <c r="AG72" s="384" t="str">
        <f>IF(ISERROR(AF72/AF73),"",IF(AF72/AF73=0,"-",IF(AF72/AF73&gt;2,"+++",AF72/AF73-1)))</f>
        <v/>
      </c>
      <c r="AH72" s="416">
        <v>0</v>
      </c>
      <c r="AI72" s="384" t="str">
        <f>IF(ISERROR(AH72/AH73),"",IF(AH72/AH73=0,"-",IF(AH72/AH73&gt;2,"+++",AH72/AH73-1)))</f>
        <v/>
      </c>
      <c r="AJ72" s="416"/>
      <c r="AK72" s="384"/>
      <c r="AL72" s="386"/>
      <c r="AM72" s="411"/>
      <c r="AN72" s="412" t="s">
        <v>158</v>
      </c>
      <c r="AO72" s="413" t="s">
        <v>159</v>
      </c>
      <c r="AP72" s="414" t="s">
        <v>160</v>
      </c>
      <c r="AQ72" s="415">
        <f t="shared" si="18"/>
        <v>2023</v>
      </c>
      <c r="AR72" s="416">
        <v>0</v>
      </c>
      <c r="AS72" s="387" t="str">
        <f>IF(ISERROR(AR72/AR73),"",IF(AR72/AR73=0,"-",IF(AR72/AR73&gt;2,"+++",AR72/AR73-1)))</f>
        <v/>
      </c>
      <c r="AT72" s="417">
        <v>0</v>
      </c>
      <c r="AU72" s="382" t="str">
        <f>IF(ISERROR(AT72/AT73),"",IF(AT72/AT73=0,"-",IF(AT72/AT73&gt;2,"+++",AT72/AT73-1)))</f>
        <v/>
      </c>
      <c r="AV72" s="417">
        <v>0</v>
      </c>
      <c r="AW72" s="382" t="str">
        <f>IF(ISERROR(AV72/AV73),"",IF(AV72/AV73=0,"-",IF(AV72/AV73&gt;2,"+++",AV72/AV73-1)))</f>
        <v/>
      </c>
      <c r="AX72" s="417">
        <v>0</v>
      </c>
      <c r="AY72" s="382" t="str">
        <f>IF(ISERROR(AX72/AX73),"",IF(AX72/AX73=0,"-",IF(AX72/AX73&gt;2,"+++",AX72/AX73-1)))</f>
        <v/>
      </c>
      <c r="AZ72" s="417">
        <v>0</v>
      </c>
      <c r="BA72" s="382" t="str">
        <f>IF(ISERROR(AZ72/AZ73),"",IF(AZ72/AZ73=0,"-",IF(AZ72/AZ73&gt;2,"+++",AZ72/AZ73-1)))</f>
        <v/>
      </c>
      <c r="BB72" s="417">
        <v>0</v>
      </c>
      <c r="BC72" s="382" t="str">
        <f>IF(ISERROR(BB72/BB73),"",IF(BB72/BB73=0,"-",IF(BB72/BB73&gt;2,"+++",BB72/BB73-1)))</f>
        <v/>
      </c>
      <c r="BD72" s="417">
        <v>0</v>
      </c>
      <c r="BE72" s="382" t="str">
        <f>IF(ISERROR(BD72/BD73),"",IF(BD72/BD73=0,"-",IF(BD72/BD73&gt;2,"+++",BD72/BD73-1)))</f>
        <v/>
      </c>
      <c r="BF72" s="417">
        <v>0</v>
      </c>
      <c r="BG72" s="382" t="str">
        <f>IF(ISERROR(BF72/BF73),"",IF(BF72/BF73=0,"-",IF(BF72/BF73&gt;2,"+++",BF72/BF73-1)))</f>
        <v/>
      </c>
      <c r="BH72" s="417">
        <v>0</v>
      </c>
      <c r="BI72" s="382" t="str">
        <f>IF(ISERROR(BH72/BH73),"",IF(BH72/BH73=0,"-",IF(BH72/BH73&gt;2,"+++",BH72/BH73-1)))</f>
        <v/>
      </c>
      <c r="BJ72" s="417">
        <v>0</v>
      </c>
      <c r="BK72" s="382" t="str">
        <f>IF(ISERROR(BJ72/BJ73),"",IF(BJ72/BJ73=0,"-",IF(BJ72/BJ73&gt;2,"+++",BJ72/BJ73-1)))</f>
        <v/>
      </c>
      <c r="BL72" s="417">
        <v>0</v>
      </c>
      <c r="BM72" s="382" t="str">
        <f t="shared" ref="BM72" si="62">IF(ISERROR(BL72/BL73),"",IF(BL72/BL73=0,"-",IF(BL72/BL73&gt;2,"+++",BL72/BL73-1)))</f>
        <v/>
      </c>
      <c r="BN72" s="416">
        <f t="shared" si="21"/>
        <v>0</v>
      </c>
      <c r="BO72" s="384" t="str">
        <f>IF(ISERROR(BN72/BN73),"",IF(BN72/BN73=0,"-",IF(BN72/BN73&gt;2,"+++",BN72/BN73-1)))</f>
        <v/>
      </c>
      <c r="BP72" s="416">
        <v>0</v>
      </c>
      <c r="BQ72" s="384" t="str">
        <f>IF(ISERROR(BP72/BP73),"",IF(BP72/BP73=0,"-",IF(BP72/BP73&gt;2,"+++",BP72/BP73-1)))</f>
        <v/>
      </c>
      <c r="BR72" s="418"/>
      <c r="BS72" s="419"/>
      <c r="BT72" s="390"/>
      <c r="CI72" s="394"/>
      <c r="CJ72" s="394"/>
    </row>
    <row r="73" spans="1:88" ht="15" hidden="1" customHeight="1" outlineLevel="2">
      <c r="A73" s="411"/>
      <c r="B73" s="452"/>
      <c r="C73" s="453"/>
      <c r="D73" s="422" t="s">
        <v>160</v>
      </c>
      <c r="E73" s="423">
        <f>E72-1</f>
        <v>2022</v>
      </c>
      <c r="F73" s="424">
        <v>0</v>
      </c>
      <c r="G73" s="439"/>
      <c r="H73" s="426">
        <v>0</v>
      </c>
      <c r="I73" s="439"/>
      <c r="J73" s="426">
        <v>0</v>
      </c>
      <c r="K73" s="439"/>
      <c r="L73" s="426">
        <v>0</v>
      </c>
      <c r="M73" s="439"/>
      <c r="N73" s="426">
        <v>0</v>
      </c>
      <c r="O73" s="439"/>
      <c r="P73" s="426">
        <v>0</v>
      </c>
      <c r="Q73" s="439"/>
      <c r="R73" s="426">
        <v>0</v>
      </c>
      <c r="S73" s="439"/>
      <c r="T73" s="426">
        <v>0</v>
      </c>
      <c r="U73" s="439"/>
      <c r="V73" s="426">
        <v>0</v>
      </c>
      <c r="W73" s="439"/>
      <c r="X73" s="426">
        <v>0</v>
      </c>
      <c r="Y73" s="439"/>
      <c r="Z73" s="426">
        <v>0</v>
      </c>
      <c r="AA73" s="439"/>
      <c r="AB73" s="426">
        <v>0</v>
      </c>
      <c r="AC73" s="439"/>
      <c r="AD73" s="426"/>
      <c r="AE73" s="439"/>
      <c r="AF73" s="424">
        <f t="shared" si="27"/>
        <v>0</v>
      </c>
      <c r="AG73" s="440"/>
      <c r="AH73" s="424">
        <v>0</v>
      </c>
      <c r="AI73" s="440"/>
      <c r="AJ73" s="424"/>
      <c r="AK73" s="440"/>
      <c r="AL73" s="386"/>
      <c r="AM73" s="411"/>
      <c r="AN73" s="452"/>
      <c r="AO73" s="453"/>
      <c r="AP73" s="422" t="s">
        <v>160</v>
      </c>
      <c r="AQ73" s="423">
        <f t="shared" si="20"/>
        <v>2022</v>
      </c>
      <c r="AR73" s="424">
        <v>0</v>
      </c>
      <c r="AS73" s="441"/>
      <c r="AT73" s="426">
        <v>0</v>
      </c>
      <c r="AU73" s="439"/>
      <c r="AV73" s="426">
        <v>0</v>
      </c>
      <c r="AW73" s="439"/>
      <c r="AX73" s="426">
        <v>0</v>
      </c>
      <c r="AY73" s="439"/>
      <c r="AZ73" s="426">
        <v>0</v>
      </c>
      <c r="BA73" s="439"/>
      <c r="BB73" s="426">
        <v>0</v>
      </c>
      <c r="BC73" s="439"/>
      <c r="BD73" s="426">
        <v>0</v>
      </c>
      <c r="BE73" s="439"/>
      <c r="BF73" s="426">
        <v>0</v>
      </c>
      <c r="BG73" s="439"/>
      <c r="BH73" s="426">
        <v>0</v>
      </c>
      <c r="BI73" s="439"/>
      <c r="BJ73" s="426">
        <v>0</v>
      </c>
      <c r="BK73" s="439"/>
      <c r="BL73" s="426">
        <v>0</v>
      </c>
      <c r="BM73" s="439"/>
      <c r="BN73" s="424">
        <f t="shared" si="21"/>
        <v>0</v>
      </c>
      <c r="BO73" s="440"/>
      <c r="BP73" s="424">
        <v>0</v>
      </c>
      <c r="BQ73" s="440"/>
      <c r="BR73" s="429"/>
      <c r="BS73" s="442"/>
      <c r="BT73" s="390"/>
      <c r="CI73" s="394"/>
      <c r="CJ73" s="394"/>
    </row>
    <row r="74" spans="1:88" ht="15" hidden="1" customHeight="1" outlineLevel="1">
      <c r="A74" s="411"/>
      <c r="B74" s="483"/>
      <c r="C74" s="254" t="s">
        <v>161</v>
      </c>
      <c r="D74" s="348" t="s">
        <v>162</v>
      </c>
      <c r="E74" s="256">
        <f>$R$5</f>
        <v>2023</v>
      </c>
      <c r="F74" s="484">
        <v>34787.427649999991</v>
      </c>
      <c r="G74" s="382">
        <f>IF(ISERROR(F74/F75),"",IF(F74/F75=0,"-",IF(F74/F75&gt;2,"+++",F74/F75-1)))</f>
        <v>-5.5130700738516891E-2</v>
      </c>
      <c r="H74" s="485">
        <v>118.77749999999999</v>
      </c>
      <c r="I74" s="382" t="str">
        <f>IF(ISERROR(H74/H75),"",IF(H74/H75=0,"-",IF(H74/H75&gt;2,"+++",H74/H75-1)))</f>
        <v>+++</v>
      </c>
      <c r="J74" s="485">
        <v>7.6634999999999991</v>
      </c>
      <c r="K74" s="382">
        <f>IF(ISERROR(J74/J75),"",IF(J74/J75=0,"-",IF(J74/J75&gt;2,"+++",J74/J75-1)))</f>
        <v>-0.92859621947100546</v>
      </c>
      <c r="L74" s="485">
        <v>67.933799999999991</v>
      </c>
      <c r="M74" s="382">
        <f>IF(ISERROR(L74/L75),"",IF(L74/L75=0,"-",IF(L74/L75&gt;2,"+++",L74/L75-1)))</f>
        <v>-1.310077924794717E-2</v>
      </c>
      <c r="N74" s="485">
        <v>3883.9695999999994</v>
      </c>
      <c r="O74" s="382">
        <f>IF(ISERROR(N74/N75),"",IF(N74/N75=0,"-",IF(N74/N75&gt;2,"+++",N74/N75-1)))</f>
        <v>-1.1828799526060862E-2</v>
      </c>
      <c r="P74" s="485">
        <v>949.46500000000026</v>
      </c>
      <c r="Q74" s="382">
        <f>IF(ISERROR(P74/P75),"",IF(P74/P75=0,"-",IF(P74/P75&gt;2,"+++",P74/P75-1)))</f>
        <v>6.3556419575312217E-2</v>
      </c>
      <c r="R74" s="485">
        <v>173.3175</v>
      </c>
      <c r="S74" s="382">
        <f>IF(ISERROR(R74/R75),"",IF(R74/R75=0,"-",IF(R74/R75&gt;2,"+++",R74/R75-1)))</f>
        <v>6.3042982215237853E-3</v>
      </c>
      <c r="T74" s="485">
        <v>2049.7660999999998</v>
      </c>
      <c r="U74" s="382">
        <f>IF(ISERROR(T74/T75),"",IF(T74/T75=0,"-",IF(T74/T75&gt;2,"+++",T74/T75-1)))</f>
        <v>-8.8264996260570716E-2</v>
      </c>
      <c r="V74" s="485">
        <v>481.07299999999998</v>
      </c>
      <c r="W74" s="382">
        <f>IF(ISERROR(V74/V75),"",IF(V74/V75=0,"-",IF(V74/V75&gt;2,"+++",V74/V75-1)))</f>
        <v>-0.21601996906437693</v>
      </c>
      <c r="X74" s="485">
        <v>256.22540000000004</v>
      </c>
      <c r="Y74" s="382">
        <f>IF(ISERROR(X74/X75),"",IF(X74/X75=0,"-",IF(X74/X75&gt;2,"+++",X74/X75-1)))</f>
        <v>-0.50845056993554283</v>
      </c>
      <c r="Z74" s="485">
        <v>254.86090000000002</v>
      </c>
      <c r="AA74" s="382">
        <f>IF(ISERROR(Z74/Z75),"",IF(Z74/Z75=0,"-",IF(Z74/Z75&gt;2,"+++",Z74/Z75-1)))</f>
        <v>0.81326934809405027</v>
      </c>
      <c r="AB74" s="485">
        <v>0</v>
      </c>
      <c r="AC74" s="382" t="str">
        <f>IF(ISERROR(AB74/AB75),"",IF(AB74/AB75=0,"-",IF(AB74/AB75&gt;2,"+++",AB74/AB75-1)))</f>
        <v/>
      </c>
      <c r="AD74" s="485"/>
      <c r="AE74" s="382"/>
      <c r="AF74" s="484">
        <f t="shared" si="27"/>
        <v>14185.097550000013</v>
      </c>
      <c r="AG74" s="384">
        <f>IF(ISERROR(AF74/AF75),"",IF(AF74/AF75=0,"-",IF(AF74/AF75&gt;2,"+++",AF74/AF75-1)))</f>
        <v>-0.18479701366850099</v>
      </c>
      <c r="AH74" s="484">
        <v>57215.577499999999</v>
      </c>
      <c r="AI74" s="384">
        <f>IF(ISERROR(AH74/AH75),"",IF(AH74/AH75=0,"-",IF(AH74/AH75&gt;2,"+++",AH74/AH75-1)))</f>
        <v>-9.1017520961277576E-2</v>
      </c>
      <c r="AJ74" s="484"/>
      <c r="AK74" s="384"/>
      <c r="AL74" s="386"/>
      <c r="AM74" s="411"/>
      <c r="AN74" s="483"/>
      <c r="AO74" s="254" t="s">
        <v>161</v>
      </c>
      <c r="AP74" s="348" t="s">
        <v>162</v>
      </c>
      <c r="AQ74" s="256">
        <f t="shared" si="18"/>
        <v>2023</v>
      </c>
      <c r="AR74" s="484">
        <v>6888.5000500000015</v>
      </c>
      <c r="AS74" s="387">
        <f>IF(ISERROR(AR74/AR75),"",IF(AR74/AR75=0,"-",IF(AR74/AR75&gt;2,"+++",AR74/AR75-1)))</f>
        <v>-0.22305501578015452</v>
      </c>
      <c r="AT74" s="485">
        <v>8697.0483999999997</v>
      </c>
      <c r="AU74" s="382">
        <f>IF(ISERROR(AT74/AT75),"",IF(AT74/AT75=0,"-",IF(AT74/AT75&gt;2,"+++",AT74/AT75-1)))</f>
        <v>-0.18975310292463332</v>
      </c>
      <c r="AV74" s="485">
        <v>0</v>
      </c>
      <c r="AW74" s="382" t="str">
        <f>IF(ISERROR(AV74/AV75),"",IF(AV74/AV75=0,"-",IF(AV74/AV75&gt;2,"+++",AV74/AV75-1)))</f>
        <v/>
      </c>
      <c r="AX74" s="485">
        <v>0.58860000000000001</v>
      </c>
      <c r="AY74" s="382">
        <f>IF(ISERROR(AX74/AX75),"",IF(AX74/AX75=0,"-",IF(AX74/AX75&gt;2,"+++",AX74/AX75-1)))</f>
        <v>-0.97501803828360423</v>
      </c>
      <c r="AZ74" s="485">
        <v>0.21310000000000001</v>
      </c>
      <c r="BA74" s="382">
        <f>IF(ISERROR(AZ74/AZ75),"",IF(AZ74/AZ75=0,"-",IF(AZ74/AZ75&gt;2,"+++",AZ74/AZ75-1)))</f>
        <v>-0.96564648605950199</v>
      </c>
      <c r="BB74" s="485">
        <v>1.26E-2</v>
      </c>
      <c r="BC74" s="382" t="str">
        <f>IF(ISERROR(BB74/BB75),"",IF(BB74/BB75=0,"-",IF(BB74/BB75&gt;2,"+++",BB74/BB75-1)))</f>
        <v>+++</v>
      </c>
      <c r="BD74" s="485">
        <v>2.0049999999999999</v>
      </c>
      <c r="BE74" s="382" t="str">
        <f>IF(ISERROR(BD74/BD75),"",IF(BD74/BD75=0,"-",IF(BD74/BD75&gt;2,"+++",BD74/BD75-1)))</f>
        <v>+++</v>
      </c>
      <c r="BF74" s="485">
        <v>0.91874999999999996</v>
      </c>
      <c r="BG74" s="382" t="str">
        <f>IF(ISERROR(BF74/BF75),"",IF(BF74/BF75=0,"-",IF(BF74/BF75&gt;2,"+++",BF74/BF75-1)))</f>
        <v/>
      </c>
      <c r="BH74" s="485">
        <v>31.715000000000003</v>
      </c>
      <c r="BI74" s="382">
        <f>IF(ISERROR(BH74/BH75),"",IF(BH74/BH75=0,"-",IF(BH74/BH75&gt;2,"+++",BH74/BH75-1)))</f>
        <v>0.1455144701792408</v>
      </c>
      <c r="BJ74" s="485">
        <v>0.5754999999999999</v>
      </c>
      <c r="BK74" s="382">
        <f>IF(ISERROR(BJ74/BJ75),"",IF(BJ74/BJ75=0,"-",IF(BJ74/BJ75&gt;2,"+++",BJ74/BJ75-1)))</f>
        <v>-0.61792531120331962</v>
      </c>
      <c r="BL74" s="485">
        <v>0</v>
      </c>
      <c r="BM74" s="382" t="str">
        <f t="shared" ref="BM74" si="63">IF(ISERROR(BL74/BL75),"",IF(BL74/BL75=0,"-",IF(BL74/BL75&gt;2,"+++",BL74/BL75-1)))</f>
        <v/>
      </c>
      <c r="BN74" s="484">
        <f t="shared" si="21"/>
        <v>544.33030000000144</v>
      </c>
      <c r="BO74" s="384">
        <f>IF(ISERROR(BN74/BN75),"",IF(BN74/BN75=0,"-",IF(BN74/BN75&gt;2,"+++",BN74/BN75-1)))</f>
        <v>-0.39694749220620207</v>
      </c>
      <c r="BP74" s="484">
        <v>16165.907300000003</v>
      </c>
      <c r="BQ74" s="384">
        <f>IF(ISERROR(BP74/BP75),"",IF(BP74/BP75=0,"-",IF(BP74/BP75&gt;2,"+++",BP74/BP75-1)))</f>
        <v>-0.21380718800085663</v>
      </c>
      <c r="BR74" s="486"/>
      <c r="BS74" s="419"/>
      <c r="BT74" s="390"/>
      <c r="CI74" s="394"/>
      <c r="CJ74" s="394"/>
    </row>
    <row r="75" spans="1:88" ht="15" hidden="1" customHeight="1" outlineLevel="1" thickBot="1">
      <c r="A75" s="411"/>
      <c r="B75" s="483"/>
      <c r="C75" s="254"/>
      <c r="D75" s="487" t="str">
        <f>D74</f>
        <v>1602Other</v>
      </c>
      <c r="E75" s="256">
        <f>E74-1</f>
        <v>2022</v>
      </c>
      <c r="F75" s="488">
        <v>36817.184849999998</v>
      </c>
      <c r="G75" s="479"/>
      <c r="H75" s="489">
        <v>31.535</v>
      </c>
      <c r="I75" s="479"/>
      <c r="J75" s="489">
        <v>107.32624999999999</v>
      </c>
      <c r="K75" s="479"/>
      <c r="L75" s="489">
        <v>68.835599999999985</v>
      </c>
      <c r="M75" s="479"/>
      <c r="N75" s="489">
        <v>3930.4622499999996</v>
      </c>
      <c r="O75" s="479"/>
      <c r="P75" s="489">
        <v>892.72650000000021</v>
      </c>
      <c r="Q75" s="479"/>
      <c r="R75" s="489">
        <v>172.23169999999999</v>
      </c>
      <c r="S75" s="479"/>
      <c r="T75" s="489">
        <v>2248.2038000000007</v>
      </c>
      <c r="U75" s="479"/>
      <c r="V75" s="489">
        <v>613.62914999999987</v>
      </c>
      <c r="W75" s="479"/>
      <c r="X75" s="489">
        <v>521.26070000000004</v>
      </c>
      <c r="Y75" s="479"/>
      <c r="Z75" s="489">
        <v>140.55324999999996</v>
      </c>
      <c r="AA75" s="479"/>
      <c r="AB75" s="489">
        <v>0</v>
      </c>
      <c r="AC75" s="479"/>
      <c r="AD75" s="489"/>
      <c r="AE75" s="479"/>
      <c r="AF75" s="488">
        <f t="shared" si="27"/>
        <v>17400.693800000015</v>
      </c>
      <c r="AG75" s="481"/>
      <c r="AH75" s="488">
        <v>62944.642850000004</v>
      </c>
      <c r="AI75" s="481"/>
      <c r="AJ75" s="488"/>
      <c r="AK75" s="481"/>
      <c r="AL75" s="386"/>
      <c r="AM75" s="411"/>
      <c r="AN75" s="483"/>
      <c r="AO75" s="254"/>
      <c r="AP75" s="487" t="str">
        <f>AP74</f>
        <v>1602Other</v>
      </c>
      <c r="AQ75" s="256">
        <f t="shared" si="20"/>
        <v>2022</v>
      </c>
      <c r="AR75" s="488">
        <v>8866.1362000000008</v>
      </c>
      <c r="AS75" s="490"/>
      <c r="AT75" s="489">
        <v>10733.825000000003</v>
      </c>
      <c r="AU75" s="479"/>
      <c r="AV75" s="489">
        <v>0</v>
      </c>
      <c r="AW75" s="479"/>
      <c r="AX75" s="489">
        <v>23.561</v>
      </c>
      <c r="AY75" s="479"/>
      <c r="AZ75" s="489">
        <v>6.2031500000000017</v>
      </c>
      <c r="BA75" s="479"/>
      <c r="BB75" s="489">
        <v>5.1000000000000004E-3</v>
      </c>
      <c r="BC75" s="479"/>
      <c r="BD75" s="489">
        <v>0.72</v>
      </c>
      <c r="BE75" s="479"/>
      <c r="BF75" s="489">
        <v>0</v>
      </c>
      <c r="BG75" s="479"/>
      <c r="BH75" s="489">
        <v>27.686249999999998</v>
      </c>
      <c r="BI75" s="479"/>
      <c r="BJ75" s="489">
        <v>1.5062500000000001</v>
      </c>
      <c r="BK75" s="479"/>
      <c r="BL75" s="489">
        <v>0</v>
      </c>
      <c r="BM75" s="479"/>
      <c r="BN75" s="488">
        <f t="shared" si="21"/>
        <v>902.62504999999874</v>
      </c>
      <c r="BO75" s="481"/>
      <c r="BP75" s="488">
        <v>20562.268</v>
      </c>
      <c r="BQ75" s="481"/>
      <c r="BR75" s="491"/>
      <c r="BS75" s="482"/>
      <c r="BT75" s="390"/>
      <c r="CI75" s="394"/>
      <c r="CJ75" s="394"/>
    </row>
    <row r="76" spans="1:88" ht="15" customHeight="1" collapsed="1" thickTop="1">
      <c r="A76" s="492" t="s">
        <v>163</v>
      </c>
      <c r="B76" s="493"/>
      <c r="C76" s="493"/>
      <c r="D76" s="494"/>
      <c r="E76" s="493">
        <f>$R$5</f>
        <v>2023</v>
      </c>
      <c r="F76" s="381">
        <f>F12+F14+F16+F30+F48+F50+F56+F64+F66</f>
        <v>372203.98631999991</v>
      </c>
      <c r="G76" s="382">
        <f>IF(ISERROR(F76/F77),"",IF(F76/F77=0,"-",IF(F76/F77&gt;2,"+++",F76/F77-1)))</f>
        <v>-4.7261180622725218E-3</v>
      </c>
      <c r="H76" s="383">
        <f>H12+H14+H16+H30+H48+H50+H56+H64+H66</f>
        <v>89958.782220000008</v>
      </c>
      <c r="I76" s="382" t="str">
        <f>IF(ISERROR(H76/H77),"",IF(H76/H77=0,"-",IF(H76/H77&gt;2,"+++",H76/H77-1)))</f>
        <v>+++</v>
      </c>
      <c r="J76" s="383">
        <f>J12+J14+J16+J30+J48+J50+J56+J64+J66</f>
        <v>46249.459399999992</v>
      </c>
      <c r="K76" s="382">
        <f>IF(ISERROR(J76/J77),"",IF(J76/J77=0,"-",IF(J76/J77&gt;2,"+++",J76/J77-1)))</f>
        <v>0.14288483124705187</v>
      </c>
      <c r="L76" s="383">
        <f>L12+L14+L16+L30+L48+L50+L56+L64+L66</f>
        <v>45741.413719999997</v>
      </c>
      <c r="M76" s="382">
        <f>IF(ISERROR(L76/L77),"",IF(L76/L77=0,"-",IF(L76/L77&gt;2,"+++",L76/L77-1)))</f>
        <v>-0.28809865398253753</v>
      </c>
      <c r="N76" s="383">
        <f>N12+N14+N16+N30+N48+N50+N56+N64+N66</f>
        <v>33938.890899999999</v>
      </c>
      <c r="O76" s="382">
        <f>IF(ISERROR(N76/N77),"",IF(N76/N77=0,"-",IF(N76/N77&gt;2,"+++",N76/N77-1)))</f>
        <v>5.4925981500208554E-2</v>
      </c>
      <c r="P76" s="383">
        <f>P12+P14+P16+P30+P48+P50+P56+P64+P66</f>
        <v>30188.256049999989</v>
      </c>
      <c r="Q76" s="382">
        <f>IF(ISERROR(P76/P77),"",IF(P76/P77=0,"-",IF(P76/P77&gt;2,"+++",P76/P77-1)))</f>
        <v>1.0250872231685859E-2</v>
      </c>
      <c r="R76" s="383">
        <f>R12+R14+R16+R30+R48+R50+R56+R64+R66</f>
        <v>25636.803940000005</v>
      </c>
      <c r="S76" s="382" t="str">
        <f>IF(ISERROR(R76/R77),"",IF(R76/R77=0,"-",IF(R76/R77&gt;2,"+++",R76/R77-1)))</f>
        <v>+++</v>
      </c>
      <c r="T76" s="383">
        <f>T12+T14+T16+T30+T48+T50+T56+T64+T66</f>
        <v>22970.160919999995</v>
      </c>
      <c r="U76" s="382">
        <f>IF(ISERROR(T76/T77),"",IF(T76/T77=0,"-",IF(T76/T77&gt;2,"+++",T76/T77-1)))</f>
        <v>-0.23509507183335887</v>
      </c>
      <c r="V76" s="383">
        <f>V12+V14+V16+V30+V48+V50+V56+V64+V66</f>
        <v>22757.210769999991</v>
      </c>
      <c r="W76" s="382">
        <f>IF(ISERROR(V76/V77),"",IF(V76/V77=0,"-",IF(V76/V77&gt;2,"+++",V76/V77-1)))</f>
        <v>0.32359478779981621</v>
      </c>
      <c r="X76" s="383">
        <f>X12+X14+X16+X30+X48+X50+X56+X64+X66</f>
        <v>21859.821500000002</v>
      </c>
      <c r="Y76" s="382" t="str">
        <f>IF(ISERROR(X76/X77),"",IF(X76/X77=0,"-",IF(X76/X77&gt;2,"+++",X76/X77-1)))</f>
        <v>+++</v>
      </c>
      <c r="Z76" s="383">
        <f>Z12+Z14+Z16+Z30+Z48+Z50+Z56+Z64+Z66</f>
        <v>21406.806420000001</v>
      </c>
      <c r="AA76" s="382">
        <f>IF(ISERROR(Z76/Z77),"",IF(Z76/Z77=0,"-",IF(Z76/Z77&gt;2,"+++",Z76/Z77-1)))</f>
        <v>1.8096946979532902E-2</v>
      </c>
      <c r="AB76" s="383">
        <f>AB12+AB14+AB16+AB30+AB48+AB50+AB56+AB64+AB66</f>
        <v>0</v>
      </c>
      <c r="AC76" s="382" t="str">
        <f>IF(ISERROR(AB76/AB77),"",IF(AB76/AB77=0,"-",IF(AB76/AB77&gt;2,"+++",AB76/AB77-1)))</f>
        <v/>
      </c>
      <c r="AD76" s="383"/>
      <c r="AE76" s="382"/>
      <c r="AF76" s="381">
        <f t="shared" si="27"/>
        <v>242619.80293000035</v>
      </c>
      <c r="AG76" s="384">
        <f>IF(ISERROR(AF76/AF77),"",IF(AF76/AF77=0,"-",IF(AF76/AF77&gt;2,"+++",AF76/AF77-1)))</f>
        <v>-0.25202312666634241</v>
      </c>
      <c r="AH76" s="381">
        <f>AH12+AH14+AH16+AH30+AH48+AH50+AH56+AH64+AH66</f>
        <v>975531.39509000012</v>
      </c>
      <c r="AI76" s="384">
        <f>IF(ISERROR(AH76/AH77),"",IF(AH76/AH77=0,"-",IF(AH76/AH77&gt;2,"+++",AH76/AH77-1)))</f>
        <v>9.4347045052680656E-3</v>
      </c>
      <c r="AJ76" s="381"/>
      <c r="AK76" s="385"/>
      <c r="AL76" s="386"/>
      <c r="AM76" s="492" t="s">
        <v>163</v>
      </c>
      <c r="AN76" s="493"/>
      <c r="AO76" s="493"/>
      <c r="AP76" s="494"/>
      <c r="AQ76" s="493">
        <f>$R$5</f>
        <v>2023</v>
      </c>
      <c r="AR76" s="381">
        <f>AR12+AR14+AR16+AR30+AR48+AR50+AR56+AR64+AR66</f>
        <v>114579.82852000002</v>
      </c>
      <c r="AS76" s="387">
        <f>IF(ISERROR(AR76/AR77),"",IF(AR76/AR77=0,"-",IF(AR76/AR77&gt;2,"+++",AR76/AR77-1)))</f>
        <v>-0.10864133623681715</v>
      </c>
      <c r="AT76" s="383">
        <f>AT12+AT14+AT16+AT30+AT48+AT50+AT56+AT64+AT66</f>
        <v>86844.037799999991</v>
      </c>
      <c r="AU76" s="382">
        <f>IF(ISERROR(AT76/AT77),"",IF(AT76/AT77=0,"-",IF(AT76/AT77&gt;2,"+++",AT76/AT77-1)))</f>
        <v>3.8367668545271627E-3</v>
      </c>
      <c r="AV76" s="383">
        <f>AV12+AV14+AV16+AV30+AV48+AV50+AV56+AV64+AV66</f>
        <v>63096.461850000007</v>
      </c>
      <c r="AW76" s="382">
        <f>IF(ISERROR(AV76/AV77),"",IF(AV76/AV77=0,"-",IF(AV76/AV77&gt;2,"+++",AV76/AV77-1)))</f>
        <v>-0.18108250991213104</v>
      </c>
      <c r="AX76" s="383">
        <f>AX12+AX14+AX16+AX30+AX48+AX50+AX56+AX64+AX66</f>
        <v>41810.456600000012</v>
      </c>
      <c r="AY76" s="382">
        <f>IF(ISERROR(AX76/AX77),"",IF(AX76/AX77=0,"-",IF(AX76/AX77&gt;2,"+++",AX76/AX77-1)))</f>
        <v>-7.3586593026002456E-2</v>
      </c>
      <c r="AZ76" s="383">
        <f>AZ12+AZ14+AZ16+AZ30+AZ48+AZ50+AZ56+AZ64+AZ66</f>
        <v>18281.664639999999</v>
      </c>
      <c r="BA76" s="382">
        <f>IF(ISERROR(AZ76/AZ77),"",IF(AZ76/AZ77=0,"-",IF(AZ76/AZ77&gt;2,"+++",AZ76/AZ77-1)))</f>
        <v>5.8609140999937637E-2</v>
      </c>
      <c r="BB76" s="383">
        <f>BB12+BB14+BB16+BB30+BB48+BB50+BB56+BB64+BB66</f>
        <v>7755.2473000000009</v>
      </c>
      <c r="BC76" s="382">
        <f>IF(ISERROR(BB76/BB77),"",IF(BB76/BB77=0,"-",IF(BB76/BB77&gt;2,"+++",BB76/BB77-1)))</f>
        <v>-7.5065135014626749E-2</v>
      </c>
      <c r="BD76" s="383">
        <f>BD12+BD14+BD16+BD30+BD48+BD50+BD56+BD64+BD66</f>
        <v>7585.6851000000006</v>
      </c>
      <c r="BE76" s="382">
        <f>IF(ISERROR(BD76/BD77),"",IF(BD76/BD77=0,"-",IF(BD76/BD77&gt;2,"+++",BD76/BD77-1)))</f>
        <v>0.46787777221705196</v>
      </c>
      <c r="BF76" s="383">
        <f>BF12+BF14+BF16+BF30+BF48+BF50+BF56+BF64+BF66</f>
        <v>4767.5481499999996</v>
      </c>
      <c r="BG76" s="382">
        <f>IF(ISERROR(BF76/BF77),"",IF(BF76/BF77=0,"-",IF(BF76/BF77&gt;2,"+++",BF76/BF77-1)))</f>
        <v>-0.11770330654071637</v>
      </c>
      <c r="BH76" s="383">
        <f>BH12+BH14+BH16+BH30+BH48+BH50+BH56+BH64+BH66</f>
        <v>4536.4487000000008</v>
      </c>
      <c r="BI76" s="382">
        <f>IF(ISERROR(BH76/BH77),"",IF(BH76/BH77=0,"-",IF(BH76/BH77&gt;2,"+++",BH76/BH77-1)))</f>
        <v>-0.13026067272955211</v>
      </c>
      <c r="BJ76" s="383">
        <f>BJ12+BJ14+BJ16+BJ30+BJ48+BJ50+BJ56+BJ64+BJ66</f>
        <v>4346.3023999999996</v>
      </c>
      <c r="BK76" s="382">
        <f>IF(ISERROR(BJ76/BJ77),"",IF(BJ76/BJ77=0,"-",IF(BJ76/BJ77&gt;2,"+++",BJ76/BJ77-1)))</f>
        <v>-0.18645852340306357</v>
      </c>
      <c r="BL76" s="383">
        <f t="shared" ref="BL76:BL77" si="64">BL12+BL14+BL16+BL30+BL48+BL50+BL56+BL64+BL66</f>
        <v>1609.5663999999999</v>
      </c>
      <c r="BM76" s="382">
        <f t="shared" ref="BM76" si="65">IF(ISERROR(BL76/BL77),"",IF(BL76/BL77=0,"-",IF(BL76/BL77&gt;2,"+++",BL76/BL77-1)))</f>
        <v>0.73399511506487092</v>
      </c>
      <c r="BN76" s="381">
        <f t="shared" si="21"/>
        <v>4714.9269900000072</v>
      </c>
      <c r="BO76" s="384">
        <f>IF(ISERROR(BN76/BN77),"",IF(BN76/BN77=0,"-",IF(BN76/BN77&gt;2,"+++",BN76/BN77-1)))</f>
        <v>-0.39304049610782621</v>
      </c>
      <c r="BP76" s="381">
        <f t="shared" ref="BP76:BP77" si="66">BP12+BP14+BP16+BP30+BP48+BP50+BP56+BP64+BP66</f>
        <v>359928.17445000005</v>
      </c>
      <c r="BQ76" s="384">
        <f>IF(ISERROR(BP76/BP77),"",IF(BP76/BP77=0,"-",IF(BP76/BP77&gt;2,"+++",BP76/BP77-1)))</f>
        <v>-8.3493619054525126E-2</v>
      </c>
      <c r="BR76" s="388"/>
      <c r="BS76" s="389"/>
      <c r="BT76" s="390"/>
      <c r="CI76" s="394"/>
      <c r="CJ76" s="394"/>
    </row>
    <row r="77" spans="1:88" ht="15" customHeight="1" thickBot="1">
      <c r="A77" s="495"/>
      <c r="B77" s="496"/>
      <c r="C77" s="496"/>
      <c r="D77" s="497"/>
      <c r="E77" s="496">
        <f>E76-1</f>
        <v>2022</v>
      </c>
      <c r="F77" s="478">
        <f>F13+F15+F17+F31+F49+F51+F57+F65+F67</f>
        <v>373971.41939999996</v>
      </c>
      <c r="G77" s="479"/>
      <c r="H77" s="480">
        <f>H13+H15+H17+H31+H49+H51+H57+H65+H67</f>
        <v>14167.820950000001</v>
      </c>
      <c r="I77" s="479"/>
      <c r="J77" s="480">
        <f>J13+J15+J17+J31+J49+J51+J57+J65+J67</f>
        <v>40467.296559999988</v>
      </c>
      <c r="K77" s="479"/>
      <c r="L77" s="480">
        <f>L13+L15+L17+L31+L49+L51+L57+L65+L67</f>
        <v>64252.46135000002</v>
      </c>
      <c r="M77" s="479"/>
      <c r="N77" s="480">
        <f>N13+N15+N17+N31+N49+N51+N57+N65+N67</f>
        <v>32171.821999999996</v>
      </c>
      <c r="O77" s="479"/>
      <c r="P77" s="480">
        <f>P13+P15+P17+P31+P49+P51+P57+P65+P67</f>
        <v>29881.9401</v>
      </c>
      <c r="Q77" s="479"/>
      <c r="R77" s="480">
        <f>R13+R15+R17+R31+R49+R51+R57+R65+R67</f>
        <v>8272.7977900000005</v>
      </c>
      <c r="S77" s="479"/>
      <c r="T77" s="480">
        <f>T13+T15+T17+T31+T49+T51+T57+T65+T67</f>
        <v>30030.086190000002</v>
      </c>
      <c r="U77" s="479"/>
      <c r="V77" s="480">
        <f>V13+V15+V17+V31+V49+V51+V57+V65+V67</f>
        <v>17193.48775</v>
      </c>
      <c r="W77" s="479"/>
      <c r="X77" s="480">
        <f>X13+X15+X17+X31+X49+X51+X57+X65+X67</f>
        <v>10610.087750000001</v>
      </c>
      <c r="Y77" s="479"/>
      <c r="Z77" s="480">
        <f>Z13+Z15+Z17+Z31+Z49+Z51+Z57+Z65+Z67</f>
        <v>21026.294680000006</v>
      </c>
      <c r="AA77" s="479"/>
      <c r="AB77" s="480">
        <f>AB13+AB15+AB17+AB31+AB49+AB51+AB57+AB65+AB67</f>
        <v>0</v>
      </c>
      <c r="AC77" s="479"/>
      <c r="AD77" s="480"/>
      <c r="AE77" s="479"/>
      <c r="AF77" s="478">
        <f t="shared" si="27"/>
        <v>324368.05412000016</v>
      </c>
      <c r="AG77" s="481"/>
      <c r="AH77" s="478">
        <f>AH13+AH15+AH17+AH31+AH49+AH51+AH57+AH65+AH67</f>
        <v>966413.56864000007</v>
      </c>
      <c r="AI77" s="481"/>
      <c r="AJ77" s="478"/>
      <c r="AK77" s="481"/>
      <c r="AL77" s="386"/>
      <c r="AM77" s="495"/>
      <c r="AN77" s="496"/>
      <c r="AO77" s="496"/>
      <c r="AP77" s="497"/>
      <c r="AQ77" s="496">
        <f t="shared" ref="AQ77:AQ83" si="67">AQ76-1</f>
        <v>2022</v>
      </c>
      <c r="AR77" s="478">
        <f>AR13+AR15+AR17+AR31+AR49+AR51+AR57+AR65+AR67</f>
        <v>128545.14482</v>
      </c>
      <c r="AS77" s="490"/>
      <c r="AT77" s="480">
        <f>AT13+AT15+AT17+AT31+AT49+AT51+AT57+AT65+AT67</f>
        <v>86512.111000000019</v>
      </c>
      <c r="AU77" s="479"/>
      <c r="AV77" s="480">
        <f>AV13+AV15+AV17+AV31+AV49+AV51+AV57+AV65+AV67</f>
        <v>77048.619200000016</v>
      </c>
      <c r="AW77" s="479"/>
      <c r="AX77" s="480">
        <f>AX13+AX15+AX17+AX31+AX49+AX51+AX57+AX65+AX67</f>
        <v>45131.532299999999</v>
      </c>
      <c r="AY77" s="479"/>
      <c r="AZ77" s="480">
        <f>AZ13+AZ15+AZ17+AZ31+AZ49+AZ51+AZ57+AZ65+AZ67</f>
        <v>17269.513300000002</v>
      </c>
      <c r="BA77" s="479"/>
      <c r="BB77" s="480">
        <f>BB13+BB15+BB17+BB31+BB49+BB51+BB57+BB65+BB67</f>
        <v>8384.6415500000003</v>
      </c>
      <c r="BC77" s="479"/>
      <c r="BD77" s="480">
        <f>BD13+BD15+BD17+BD31+BD49+BD51+BD57+BD65+BD67</f>
        <v>5167.7907000000005</v>
      </c>
      <c r="BE77" s="479"/>
      <c r="BF77" s="480">
        <f>BF13+BF15+BF17+BF31+BF49+BF51+BF57+BF65+BF67</f>
        <v>5403.5657000000001</v>
      </c>
      <c r="BG77" s="479"/>
      <c r="BH77" s="480">
        <f>BH13+BH15+BH17+BH31+BH49+BH51+BH57+BH65+BH67</f>
        <v>5215.87165</v>
      </c>
      <c r="BI77" s="479"/>
      <c r="BJ77" s="480">
        <f>BJ13+BJ15+BJ17+BJ31+BJ49+BJ51+BJ57+BJ65+BJ67</f>
        <v>5342.4472200000018</v>
      </c>
      <c r="BK77" s="479"/>
      <c r="BL77" s="480">
        <f t="shared" si="64"/>
        <v>928.24160000000006</v>
      </c>
      <c r="BM77" s="479"/>
      <c r="BN77" s="478">
        <f t="shared" ref="BN77" si="68">BP77-SUM(BL77,BJ77,BH77,BF77,BD77,BB77,AZ77,AX77,AV77,AT77,AR77)</f>
        <v>7768.1080199999851</v>
      </c>
      <c r="BO77" s="481"/>
      <c r="BP77" s="478">
        <f t="shared" si="66"/>
        <v>392717.58705999999</v>
      </c>
      <c r="BQ77" s="481"/>
      <c r="BR77" s="498"/>
      <c r="BS77" s="482"/>
      <c r="BT77" s="390"/>
      <c r="CI77" s="394"/>
      <c r="CJ77" s="394"/>
    </row>
    <row r="78" spans="1:88" ht="15" customHeight="1" thickTop="1">
      <c r="A78" s="499"/>
      <c r="B78" s="256"/>
      <c r="C78" s="256"/>
      <c r="D78" s="348"/>
      <c r="E78" s="256"/>
      <c r="F78" s="484"/>
      <c r="G78" s="500"/>
      <c r="H78" s="501"/>
      <c r="I78" s="502"/>
      <c r="J78" s="501"/>
      <c r="K78" s="502"/>
      <c r="L78" s="501"/>
      <c r="M78" s="502"/>
      <c r="N78" s="501"/>
      <c r="O78" s="502"/>
      <c r="P78" s="501"/>
      <c r="Q78" s="502"/>
      <c r="R78" s="501"/>
      <c r="S78" s="502"/>
      <c r="T78" s="501"/>
      <c r="U78" s="502"/>
      <c r="V78" s="501"/>
      <c r="W78" s="502"/>
      <c r="X78" s="501"/>
      <c r="Y78" s="502"/>
      <c r="Z78" s="501"/>
      <c r="AA78" s="502"/>
      <c r="AB78" s="501"/>
      <c r="AC78" s="502"/>
      <c r="AD78" s="501"/>
      <c r="AE78" s="502"/>
      <c r="AF78" s="501"/>
      <c r="AG78" s="502"/>
      <c r="AH78" s="503"/>
      <c r="AI78" s="499"/>
      <c r="AJ78" s="503"/>
      <c r="AK78" s="499"/>
      <c r="AL78" s="256"/>
      <c r="AM78" s="256"/>
      <c r="AN78" s="348"/>
      <c r="AO78" s="256"/>
      <c r="AP78" s="503"/>
      <c r="AQ78" s="500"/>
      <c r="AR78" s="501"/>
      <c r="AS78" s="502"/>
      <c r="AT78" s="501"/>
      <c r="AU78" s="502"/>
      <c r="AV78" s="501"/>
      <c r="AW78" s="502"/>
      <c r="AX78" s="501"/>
      <c r="AY78" s="502"/>
      <c r="AZ78" s="501"/>
      <c r="BA78" s="502"/>
      <c r="BB78" s="501"/>
      <c r="BC78" s="502"/>
      <c r="BD78" s="501"/>
      <c r="BE78" s="502"/>
      <c r="BF78" s="501"/>
      <c r="BG78" s="502"/>
      <c r="BH78" s="501"/>
      <c r="BI78" s="502"/>
      <c r="BJ78" s="501"/>
      <c r="BK78" s="502"/>
      <c r="BL78" s="501"/>
      <c r="BM78" s="502"/>
      <c r="BN78" s="501"/>
      <c r="BO78" s="502"/>
      <c r="BP78" s="504"/>
      <c r="BQ78" s="256"/>
      <c r="BR78" s="504"/>
      <c r="BS78" s="499"/>
      <c r="CG78" s="394"/>
      <c r="CH78" s="394"/>
    </row>
    <row r="79" spans="1:88" ht="15" customHeight="1" thickBot="1">
      <c r="A79" s="505" t="s">
        <v>164</v>
      </c>
      <c r="B79" s="256"/>
      <c r="C79" s="256"/>
      <c r="D79" s="348"/>
      <c r="E79" s="256"/>
      <c r="F79" s="484"/>
      <c r="G79" s="506"/>
      <c r="H79" s="506"/>
      <c r="I79" s="506"/>
      <c r="J79" s="506"/>
      <c r="K79" s="506"/>
      <c r="L79" s="506"/>
      <c r="M79" s="506"/>
      <c r="N79" s="506"/>
      <c r="O79" s="506"/>
      <c r="P79" s="506"/>
      <c r="Q79" s="506"/>
      <c r="R79" s="506"/>
      <c r="S79" s="506"/>
      <c r="T79" s="506"/>
      <c r="U79" s="506"/>
      <c r="V79" s="506"/>
      <c r="W79" s="506"/>
      <c r="X79" s="506"/>
      <c r="Y79" s="506"/>
      <c r="Z79" s="506"/>
      <c r="AA79" s="506"/>
      <c r="AB79" s="506"/>
      <c r="AC79" s="506"/>
      <c r="AD79" s="507"/>
      <c r="AE79" s="506"/>
      <c r="AF79" s="507"/>
      <c r="AG79" s="506"/>
      <c r="AH79" s="507"/>
      <c r="AI79" s="506"/>
      <c r="AJ79" s="507"/>
      <c r="AK79" s="506"/>
      <c r="AL79" s="503"/>
      <c r="AM79" s="505" t="s">
        <v>164</v>
      </c>
      <c r="AN79" s="256"/>
      <c r="AO79" s="256"/>
      <c r="AP79" s="348"/>
      <c r="AQ79" s="256"/>
      <c r="AR79" s="503"/>
      <c r="AS79" s="506"/>
      <c r="AT79" s="507"/>
      <c r="AU79" s="506"/>
      <c r="AV79" s="507"/>
      <c r="AW79" s="506"/>
      <c r="AX79" s="507"/>
      <c r="AY79" s="506"/>
      <c r="AZ79" s="507"/>
      <c r="BA79" s="506"/>
      <c r="BB79" s="507"/>
      <c r="BC79" s="506"/>
      <c r="BD79" s="507"/>
      <c r="BE79" s="506"/>
      <c r="BF79" s="507"/>
      <c r="BG79" s="506"/>
      <c r="BH79" s="507"/>
      <c r="BI79" s="506"/>
      <c r="BJ79" s="507"/>
      <c r="BK79" s="506"/>
      <c r="BL79" s="507"/>
      <c r="BM79" s="506"/>
      <c r="BN79" s="507"/>
      <c r="BO79" s="506"/>
      <c r="BP79" s="507"/>
      <c r="BQ79" s="506"/>
      <c r="BR79" s="507"/>
      <c r="BS79" s="506"/>
      <c r="BT79" s="390"/>
      <c r="CI79" s="394"/>
      <c r="CJ79" s="394"/>
    </row>
    <row r="80" spans="1:88" ht="15" customHeight="1" thickTop="1">
      <c r="A80" s="508"/>
      <c r="B80" s="493"/>
      <c r="C80" s="349" t="s">
        <v>165</v>
      </c>
      <c r="D80" s="509"/>
      <c r="E80" s="349">
        <f>$R$5</f>
        <v>2023</v>
      </c>
      <c r="F80" s="350">
        <f>F12+F14</f>
        <v>18152.461019999999</v>
      </c>
      <c r="G80" s="510">
        <f>IF(ISERROR(F80/F81),"",IF(F80/F81=0,"-",IF(F80/F81&gt;2,"+++",F80/F81-1)))</f>
        <v>0.27800043323621271</v>
      </c>
      <c r="H80" s="350">
        <f>H12+H14</f>
        <v>45718.557219999988</v>
      </c>
      <c r="I80" s="510" t="str">
        <f>IF(ISERROR(H80/H81),"",IF(H80/H81=0,"-",IF(H80/H81&gt;2,"+++",H80/H81-1)))</f>
        <v>+++</v>
      </c>
      <c r="J80" s="511">
        <f>J12+J14</f>
        <v>3386.7067999999999</v>
      </c>
      <c r="K80" s="510">
        <f>IF(ISERROR(J80/J81),"",IF(J80/J81=0,"-",IF(J80/J81&gt;2,"+++",J80/J81-1)))</f>
        <v>3.2816361908178271E-2</v>
      </c>
      <c r="L80" s="511">
        <f t="shared" ref="L80:L81" si="69">L12+L14</f>
        <v>27978.894820000005</v>
      </c>
      <c r="M80" s="510">
        <f t="shared" ref="M80" si="70">IF(ISERROR(L80/L81),"",IF(L80/L81=0,"-",IF(L80/L81&gt;2,"+++",L80/L81-1)))</f>
        <v>-0.34508628304139066</v>
      </c>
      <c r="N80" s="511">
        <f t="shared" ref="N80:N81" si="71">N12+N14</f>
        <v>0</v>
      </c>
      <c r="O80" s="510" t="str">
        <f t="shared" ref="O80" si="72">IF(ISERROR(N80/N81),"",IF(N80/N81=0,"-",IF(N80/N81&gt;2,"+++",N80/N81-1)))</f>
        <v/>
      </c>
      <c r="P80" s="511">
        <f t="shared" ref="P80:P81" si="73">P12+P14</f>
        <v>0</v>
      </c>
      <c r="Q80" s="510" t="str">
        <f t="shared" ref="Q80" si="74">IF(ISERROR(P80/P81),"",IF(P80/P81=0,"-",IF(P80/P81&gt;2,"+++",P80/P81-1)))</f>
        <v/>
      </c>
      <c r="R80" s="511">
        <f t="shared" ref="R80:R81" si="75">R12+R14</f>
        <v>21943.784790000005</v>
      </c>
      <c r="S80" s="510" t="str">
        <f t="shared" ref="S80" si="76">IF(ISERROR(R80/R81),"",IF(R80/R81=0,"-",IF(R80/R81&gt;2,"+++",R80/R81-1)))</f>
        <v>+++</v>
      </c>
      <c r="T80" s="511">
        <f t="shared" ref="T80:T81" si="77">T12+T14</f>
        <v>1038.3782699999997</v>
      </c>
      <c r="U80" s="510">
        <f t="shared" ref="U80" si="78">IF(ISERROR(T80/T81),"",IF(T80/T81=0,"-",IF(T80/T81&gt;2,"+++",T80/T81-1)))</f>
        <v>-0.15193746936847041</v>
      </c>
      <c r="V80" s="511">
        <f t="shared" ref="V80:V81" si="79">V12+V14</f>
        <v>21198.03566999999</v>
      </c>
      <c r="W80" s="510">
        <f t="shared" ref="W80" si="80">IF(ISERROR(V80/V81),"",IF(V80/V81=0,"-",IF(V80/V81&gt;2,"+++",V80/V81-1)))</f>
        <v>0.35473430335759115</v>
      </c>
      <c r="X80" s="511">
        <f t="shared" ref="X80:X81" si="81">X12+X14</f>
        <v>0</v>
      </c>
      <c r="Y80" s="510" t="str">
        <f t="shared" ref="Y80" si="82">IF(ISERROR(X80/X81),"",IF(X80/X81=0,"-",IF(X80/X81&gt;2,"+++",X80/X81-1)))</f>
        <v/>
      </c>
      <c r="Z80" s="511">
        <f t="shared" ref="Z80:Z81" si="83">Z12+Z14</f>
        <v>20688.04952</v>
      </c>
      <c r="AA80" s="510">
        <f t="shared" ref="AA80" si="84">IF(ISERROR(Z80/Z81),"",IF(Z80/Z81=0,"-",IF(Z80/Z81&gt;2,"+++",Z80/Z81-1)))</f>
        <v>1.7166266593616086E-2</v>
      </c>
      <c r="AB80" s="511">
        <f t="shared" ref="AB80:AB81" si="85">AB12+AB14</f>
        <v>0</v>
      </c>
      <c r="AC80" s="512" t="str">
        <f t="shared" ref="AC80" si="86">IF(ISERROR(AB80/AB81),"",IF(AB80/AB81=0,"-",IF(AB80/AB81&gt;2,"+++",AB80/AB81-1)))</f>
        <v/>
      </c>
      <c r="AD80" s="352"/>
      <c r="AE80" s="382"/>
      <c r="AF80" s="513">
        <f t="shared" ref="AF80:AF83" si="87">AH80-Z80-X80-V80-T80-R80-P80-N80-L80-J80-H80-F80</f>
        <v>54369.368730000118</v>
      </c>
      <c r="AG80" s="514">
        <f>IF(ISERROR(AF80/AF81),"",IF(AF80/AF81=0,"-",IF(AF80/AF81&gt;2,"+++",AF80/AF81-1)))</f>
        <v>-0.35554257376988641</v>
      </c>
      <c r="AH80" s="350">
        <f t="shared" ref="AH80:AH81" si="88">AH12+AH14</f>
        <v>214474.23684000009</v>
      </c>
      <c r="AI80" s="384">
        <f t="shared" ref="AI80" si="89">IF(ISERROR(AH80/AH81),"",IF(AH80/AH81=0,"-",IF(AH80/AH81&gt;2,"+++",AH80/AH81-1)))</f>
        <v>7.3487415254085198E-2</v>
      </c>
      <c r="AJ80" s="350"/>
      <c r="AK80" s="385"/>
      <c r="AL80" s="386"/>
      <c r="AM80" s="508"/>
      <c r="AN80" s="493"/>
      <c r="AO80" s="349" t="s">
        <v>165</v>
      </c>
      <c r="AP80" s="509"/>
      <c r="AQ80" s="349">
        <f>$R$5</f>
        <v>2023</v>
      </c>
      <c r="AR80" s="350">
        <f>AT12+AT14</f>
        <v>0</v>
      </c>
      <c r="AS80" s="387" t="str">
        <f>IF(ISERROR(AR80/AR81),"",IF(AR80/AR81=0,"-",IF(AR80/AR81&gt;2,"+++",AR80/AR81-1)))</f>
        <v/>
      </c>
      <c r="AT80" s="352">
        <f>AT12+AT14</f>
        <v>0</v>
      </c>
      <c r="AU80" s="512" t="str">
        <f>IF(ISERROR(AT80/AT81),"",IF(AT80/AT81=0,"-",IF(AT80/AT81&gt;2,"+++",AT80/AT81-1)))</f>
        <v/>
      </c>
      <c r="AV80" s="352">
        <f>AV12+AV14</f>
        <v>0</v>
      </c>
      <c r="AW80" s="512" t="str">
        <f>IF(ISERROR(AV80/AV81),"",IF(AV80/AV81=0,"-",IF(AV80/AV81&gt;2,"+++",AV80/AV81-1)))</f>
        <v/>
      </c>
      <c r="AX80" s="352">
        <f>AX12+AX14</f>
        <v>0</v>
      </c>
      <c r="AY80" s="512" t="str">
        <f>IF(ISERROR(AX80/AX81),"",IF(AX80/AX81=0,"-",IF(AX80/AX81&gt;2,"+++",AX80/AX81-1)))</f>
        <v/>
      </c>
      <c r="AZ80" s="352">
        <f>AZ12+AZ14</f>
        <v>1.8640000000000004E-2</v>
      </c>
      <c r="BA80" s="512" t="str">
        <f>IF(ISERROR(AZ80/AZ81),"",IF(AZ80/AZ81=0,"-",IF(AZ80/AZ81&gt;2,"+++",AZ80/AZ81-1)))</f>
        <v/>
      </c>
      <c r="BB80" s="352">
        <f>BB12+BB14</f>
        <v>0</v>
      </c>
      <c r="BC80" s="512" t="str">
        <f>IF(ISERROR(BB80/BB81),"",IF(BB80/BB81=0,"-",IF(BB80/BB81&gt;2,"+++",BB80/BB81-1)))</f>
        <v/>
      </c>
      <c r="BD80" s="352">
        <f>BD12+BD14</f>
        <v>0</v>
      </c>
      <c r="BE80" s="512" t="str">
        <f>IF(ISERROR(BD80/BD81),"",IF(BD80/BD81=0,"-",IF(BD80/BD81&gt;2,"+++",BD80/BD81-1)))</f>
        <v/>
      </c>
      <c r="BF80" s="352">
        <f>BF12+BF14</f>
        <v>0</v>
      </c>
      <c r="BG80" s="512" t="str">
        <f>IF(ISERROR(BF80/BF81),"",IF(BF80/BF81=0,"-",IF(BF80/BF81&gt;2,"+++",BF80/BF81-1)))</f>
        <v/>
      </c>
      <c r="BH80" s="352">
        <f>BH12+BH14</f>
        <v>0</v>
      </c>
      <c r="BI80" s="512" t="str">
        <f>IF(ISERROR(BH80/BH81),"",IF(BH80/BH81=0,"-",IF(BH80/BH81&gt;2,"+++",BH80/BH81-1)))</f>
        <v/>
      </c>
      <c r="BJ80" s="352">
        <f>BJ12+BJ14</f>
        <v>44.9223</v>
      </c>
      <c r="BK80" s="512">
        <f>IF(ISERROR(BJ80/BJ81),"",IF(BJ80/BJ81=0,"-",IF(BJ80/BJ81&gt;2,"+++",BJ80/BJ81-1)))</f>
        <v>-0.49738872574873738</v>
      </c>
      <c r="BL80" s="352">
        <f t="shared" ref="BL80:BL81" si="90">BL12+BL14</f>
        <v>0</v>
      </c>
      <c r="BM80" s="512" t="str">
        <f t="shared" ref="BM80" si="91">IF(ISERROR(BL80/BL81),"",IF(BL80/BL81=0,"-",IF(BL80/BL81&gt;2,"+++",BL80/BL81-1)))</f>
        <v/>
      </c>
      <c r="BN80" s="350">
        <f t="shared" ref="BN80:BN82" si="92">BP80-SUM(BL80,BJ80,BH80,BF80,BD80,BB80,AZ80,AX80,AV80,AT80,AR80,AP80)</f>
        <v>114.10840999999995</v>
      </c>
      <c r="BO80" s="384">
        <f>IF(ISERROR(BN80/BN81),"",IF(BN80/BN81=0,"-",IF(BN80/BN81&gt;2,"+++",BN80/BN81-1)))</f>
        <v>-0.87053478772826953</v>
      </c>
      <c r="BP80" s="350">
        <f t="shared" ref="BP80:BP81" si="93">BP12+BP14</f>
        <v>159.04934999999995</v>
      </c>
      <c r="BQ80" s="384">
        <f>IF(ISERROR(BP80/BP81),"",IF(BP80/BP81=0,"-",IF(BP80/BP81&gt;2,"+++",BP80/BP81-1)))</f>
        <v>-0.8361600704008787</v>
      </c>
      <c r="BR80" s="357"/>
      <c r="BS80" s="389"/>
      <c r="BT80" s="390"/>
      <c r="CI80" s="394"/>
      <c r="CJ80" s="394"/>
    </row>
    <row r="81" spans="1:88" ht="15" customHeight="1" thickBot="1">
      <c r="A81" s="515"/>
      <c r="B81" s="496"/>
      <c r="C81" s="477"/>
      <c r="D81" s="516"/>
      <c r="E81" s="477">
        <f>E80-1</f>
        <v>2022</v>
      </c>
      <c r="F81" s="478">
        <f>F13+F15</f>
        <v>14203.7988</v>
      </c>
      <c r="G81" s="490"/>
      <c r="H81" s="478">
        <f>H13+H15</f>
        <v>13530.05575</v>
      </c>
      <c r="I81" s="490"/>
      <c r="J81" s="517">
        <f>J13+J15</f>
        <v>3279.0987099999993</v>
      </c>
      <c r="K81" s="490"/>
      <c r="L81" s="517">
        <f t="shared" si="69"/>
        <v>42721.497650000019</v>
      </c>
      <c r="M81" s="490"/>
      <c r="N81" s="517">
        <f t="shared" si="71"/>
        <v>0</v>
      </c>
      <c r="O81" s="490"/>
      <c r="P81" s="517">
        <f t="shared" si="73"/>
        <v>0</v>
      </c>
      <c r="Q81" s="490"/>
      <c r="R81" s="517">
        <f t="shared" si="75"/>
        <v>4482.3293899999999</v>
      </c>
      <c r="S81" s="490"/>
      <c r="T81" s="517">
        <f t="shared" si="77"/>
        <v>1224.4123900000004</v>
      </c>
      <c r="U81" s="490"/>
      <c r="V81" s="517">
        <f t="shared" si="79"/>
        <v>15647.375000000002</v>
      </c>
      <c r="W81" s="490"/>
      <c r="X81" s="517">
        <f t="shared" si="81"/>
        <v>0</v>
      </c>
      <c r="Y81" s="490"/>
      <c r="Z81" s="517">
        <f t="shared" si="83"/>
        <v>20338.906430000006</v>
      </c>
      <c r="AA81" s="490"/>
      <c r="AB81" s="517">
        <f t="shared" si="85"/>
        <v>0</v>
      </c>
      <c r="AC81" s="479"/>
      <c r="AD81" s="480"/>
      <c r="AE81" s="479"/>
      <c r="AF81" s="478">
        <f t="shared" si="87"/>
        <v>84364.562370000043</v>
      </c>
      <c r="AG81" s="481"/>
      <c r="AH81" s="478">
        <f t="shared" si="88"/>
        <v>199792.03649000009</v>
      </c>
      <c r="AI81" s="481"/>
      <c r="AJ81" s="478"/>
      <c r="AK81" s="481"/>
      <c r="AL81" s="386"/>
      <c r="AM81" s="515"/>
      <c r="AN81" s="496"/>
      <c r="AO81" s="477"/>
      <c r="AP81" s="516"/>
      <c r="AQ81" s="477">
        <f t="shared" si="67"/>
        <v>2022</v>
      </c>
      <c r="AR81" s="478">
        <f>AT13+AT15</f>
        <v>0</v>
      </c>
      <c r="AS81" s="490"/>
      <c r="AT81" s="480">
        <f>AT13+AT15</f>
        <v>0</v>
      </c>
      <c r="AU81" s="479"/>
      <c r="AV81" s="480">
        <f>AV13+AV15</f>
        <v>0</v>
      </c>
      <c r="AW81" s="479"/>
      <c r="AX81" s="480">
        <f>AX13+AX15</f>
        <v>0</v>
      </c>
      <c r="AY81" s="479"/>
      <c r="AZ81" s="480">
        <f>AZ13+AZ15</f>
        <v>0</v>
      </c>
      <c r="BA81" s="479"/>
      <c r="BB81" s="480">
        <f>BB13+BB15</f>
        <v>0</v>
      </c>
      <c r="BC81" s="479"/>
      <c r="BD81" s="480">
        <f>BD13+BD15</f>
        <v>0</v>
      </c>
      <c r="BE81" s="479"/>
      <c r="BF81" s="480">
        <f>BF13+BF15</f>
        <v>0</v>
      </c>
      <c r="BG81" s="479"/>
      <c r="BH81" s="480">
        <f>BH13+BH15</f>
        <v>0</v>
      </c>
      <c r="BI81" s="479"/>
      <c r="BJ81" s="480">
        <f>BJ13+BJ15</f>
        <v>89.377820000000028</v>
      </c>
      <c r="BK81" s="479"/>
      <c r="BL81" s="480">
        <f t="shared" si="90"/>
        <v>0</v>
      </c>
      <c r="BM81" s="479"/>
      <c r="BN81" s="478">
        <f t="shared" si="92"/>
        <v>881.38278999999955</v>
      </c>
      <c r="BO81" s="481"/>
      <c r="BP81" s="478">
        <f t="shared" si="93"/>
        <v>970.76060999999959</v>
      </c>
      <c r="BQ81" s="481"/>
      <c r="BR81" s="498"/>
      <c r="BS81" s="482"/>
      <c r="BT81" s="390"/>
      <c r="CI81" s="394"/>
      <c r="CJ81" s="394"/>
    </row>
    <row r="82" spans="1:88" ht="15" customHeight="1" thickTop="1">
      <c r="A82" s="518"/>
      <c r="B82" s="519"/>
      <c r="C82" s="380" t="s">
        <v>166</v>
      </c>
      <c r="D82" s="520"/>
      <c r="E82" s="380">
        <f>$R$5</f>
        <v>2023</v>
      </c>
      <c r="F82" s="381">
        <f>F16+F30+F50+F68+F72</f>
        <v>294724.71565000003</v>
      </c>
      <c r="G82" s="387">
        <f>IF(ISERROR(F82/F83),"",IF(F82/F83=0,"-",IF(F82/F83&gt;2,"+++",F82/F83-1)))</f>
        <v>-6.8945127362816105E-3</v>
      </c>
      <c r="H82" s="381">
        <f>H16+H30+H50+H68+H72</f>
        <v>44023.510500000004</v>
      </c>
      <c r="I82" s="387" t="str">
        <f>IF(ISERROR(H82/H83),"",IF(H82/H83=0,"-",IF(H82/H83&gt;2,"+++",H82/H83-1)))</f>
        <v>+++</v>
      </c>
      <c r="J82" s="521">
        <f>J16+J30+J50+J68+J72</f>
        <v>39386.996099999997</v>
      </c>
      <c r="K82" s="387">
        <f>IF(ISERROR(J82/J83),"",IF(J82/J83=0,"-",IF(J82/J83&gt;2,"+++",J82/J83-1)))</f>
        <v>0.19283550525702942</v>
      </c>
      <c r="L82" s="521">
        <f t="shared" ref="L82:L83" si="94">L16+L30+L50+L68+L72</f>
        <v>16478.2261</v>
      </c>
      <c r="M82" s="387">
        <f t="shared" ref="M82" si="95">IF(ISERROR(L82/L83),"",IF(L82/L83=0,"-",IF(L82/L83&gt;2,"+++",L82/L83-1)))</f>
        <v>-0.18859109038856503</v>
      </c>
      <c r="N82" s="521">
        <f t="shared" ref="N82:N83" si="96">N16+N30+N50+N68+N72</f>
        <v>6690.037299999999</v>
      </c>
      <c r="O82" s="387">
        <f t="shared" ref="O82" si="97">IF(ISERROR(N82/N83),"",IF(N82/N83=0,"-",IF(N82/N83&gt;2,"+++",N82/N83-1)))</f>
        <v>-3.4439914588099252E-2</v>
      </c>
      <c r="P82" s="521">
        <f t="shared" ref="P82:P83" si="98">P16+P30+P50+P68+P72</f>
        <v>1452.0280499999997</v>
      </c>
      <c r="Q82" s="387">
        <f t="shared" ref="Q82" si="99">IF(ISERROR(P82/P83),"",IF(P82/P83=0,"-",IF(P82/P83&gt;2,"+++",P82/P83-1)))</f>
        <v>-0.14266324628187588</v>
      </c>
      <c r="R82" s="521">
        <f t="shared" ref="R82:R83" si="100">R16+R30+R50+R68+R72</f>
        <v>3517.7016499999995</v>
      </c>
      <c r="S82" s="387">
        <f t="shared" ref="S82" si="101">IF(ISERROR(R82/R83),"",IF(R82/R83=0,"-",IF(R82/R83&gt;2,"+++",R82/R83-1)))</f>
        <v>-2.6440027147966227E-2</v>
      </c>
      <c r="T82" s="521">
        <f t="shared" ref="T82:T83" si="102">T16+T30+T50+T68+T72</f>
        <v>15956.814549999999</v>
      </c>
      <c r="U82" s="387">
        <f t="shared" ref="U82" si="103">IF(ISERROR(T82/T83),"",IF(T82/T83=0,"-",IF(T82/T83&gt;2,"+++",T82/T83-1)))</f>
        <v>-0.24133913685289454</v>
      </c>
      <c r="V82" s="521">
        <f t="shared" ref="V82:V83" si="104">V16+V30+V50+V68+V72</f>
        <v>990.15609999999992</v>
      </c>
      <c r="W82" s="387">
        <f t="shared" ref="W82" si="105">IF(ISERROR(V82/V83),"",IF(V82/V83=0,"-",IF(V82/V83&gt;2,"+++",V82/V83-1)))</f>
        <v>0.37376748086324452</v>
      </c>
      <c r="X82" s="521">
        <f t="shared" ref="X82:X83" si="106">X16+X30+X50+X68+X72</f>
        <v>7824.9960999999994</v>
      </c>
      <c r="Y82" s="387">
        <f t="shared" ref="Y82" si="107">IF(ISERROR(X82/X83),"",IF(X82/X83=0,"-",IF(X82/X83&gt;2,"+++",X82/X83-1)))</f>
        <v>0.81076951598893476</v>
      </c>
      <c r="Z82" s="521">
        <f t="shared" ref="Z82:Z83" si="108">Z16+Z30+Z50+Z68+Z72</f>
        <v>314.65000000000003</v>
      </c>
      <c r="AA82" s="387">
        <f t="shared" ref="AA82" si="109">IF(ISERROR(Z82/Z83),"",IF(Z82/Z83=0,"-",IF(Z82/Z83&gt;2,"+++",Z82/Z83-1)))</f>
        <v>-0.12785218528948705</v>
      </c>
      <c r="AB82" s="521">
        <f t="shared" ref="AB82:AB83" si="110">AB16+AB30+AB50+AB68+AB72</f>
        <v>0</v>
      </c>
      <c r="AC82" s="382" t="str">
        <f t="shared" ref="AC82" si="111">IF(ISERROR(AB82/AB83),"",IF(AB82/AB83=0,"-",IF(AB82/AB83&gt;2,"+++",AB82/AB83-1)))</f>
        <v/>
      </c>
      <c r="AD82" s="383"/>
      <c r="AE82" s="382"/>
      <c r="AF82" s="381">
        <f t="shared" si="87"/>
        <v>91019.427649999969</v>
      </c>
      <c r="AG82" s="384">
        <f>IF(ISERROR(AF82/AF83),"",IF(AF82/AF83=0,"-",IF(AF82/AF83&gt;2,"+++",AF82/AF83-1)))</f>
        <v>-0.28465941297607356</v>
      </c>
      <c r="AH82" s="381">
        <f t="shared" ref="AH82:AH83" si="112">AH16+AH30+AH50+AH68+AH72</f>
        <v>522379.25975000003</v>
      </c>
      <c r="AI82" s="384">
        <f t="shared" ref="AI82" si="113">IF(ISERROR(AH82/AH83),"",IF(AH82/AH83=0,"-",IF(AH82/AH83&gt;2,"+++",AH82/AH83-1)))</f>
        <v>1.1194159464185782E-2</v>
      </c>
      <c r="AJ82" s="381"/>
      <c r="AK82" s="385"/>
      <c r="AL82" s="386"/>
      <c r="AM82" s="518"/>
      <c r="AN82" s="519"/>
      <c r="AO82" s="380" t="s">
        <v>166</v>
      </c>
      <c r="AP82" s="520"/>
      <c r="AQ82" s="380">
        <f>$R$5</f>
        <v>2023</v>
      </c>
      <c r="AR82" s="381">
        <f>AR16+AR30+AR50+AR68+AR72</f>
        <v>91588.329750000019</v>
      </c>
      <c r="AS82" s="387">
        <f>IF(ISERROR(AR82/AR83),"",IF(AR82/AR83=0,"-",IF(AR82/AR83&gt;2,"+++",AR82/AR83-1)))</f>
        <v>-9.6365184169081686E-2</v>
      </c>
      <c r="AT82" s="383">
        <f>AT16+AT30+AT50+AT68+AT72</f>
        <v>78146.9084</v>
      </c>
      <c r="AU82" s="382">
        <f>IF(ISERROR(AT82/AT83),"",IF(AT82/AT83=0,"-",IF(AT82/AT83&gt;2,"+++",AT82/AT83-1)))</f>
        <v>3.1258073641654116E-2</v>
      </c>
      <c r="AV82" s="383">
        <f>AV16+AV30+AV50+AV68+AV72</f>
        <v>63058.04785000001</v>
      </c>
      <c r="AW82" s="382">
        <f>IF(ISERROR(AV82/AV83),"",IF(AV82/AV83=0,"-",IF(AV82/AV83&gt;2,"+++",AV82/AV83-1)))</f>
        <v>8.1277282761684777E-3</v>
      </c>
      <c r="AX82" s="383">
        <f>AX16+AX30+AX50+AX68+AX72</f>
        <v>41534.310000000005</v>
      </c>
      <c r="AY82" s="382">
        <f>IF(ISERROR(AX82/AX83),"",IF(AX82/AX83=0,"-",IF(AX82/AX83&gt;2,"+++",AX82/AX83-1)))</f>
        <v>0.10475568503992583</v>
      </c>
      <c r="AZ82" s="383">
        <f>AZ16+AZ30+AZ50+AZ68+AZ72</f>
        <v>18270.196899999999</v>
      </c>
      <c r="BA82" s="382">
        <f>IF(ISERROR(AZ82/AZ83),"",IF(AZ82/AZ83=0,"-",IF(AZ82/AZ83&gt;2,"+++",AZ82/AZ83-1)))</f>
        <v>5.8934227571143083E-2</v>
      </c>
      <c r="BB82" s="383">
        <f>BB16+BB30+BB50+BB68+BB72</f>
        <v>7728.8847000000005</v>
      </c>
      <c r="BC82" s="382">
        <f>IF(ISERROR(BB82/BB83),"",IF(BB82/BB83=0,"-",IF(BB82/BB83&gt;2,"+++",BB82/BB83-1)))</f>
        <v>-7.4632803844149276E-2</v>
      </c>
      <c r="BD82" s="383">
        <f>BD16+BD30+BD50+BD68+BD72</f>
        <v>7583.6801000000005</v>
      </c>
      <c r="BE82" s="382">
        <f>IF(ISERROR(BD82/BD83),"",IF(BD82/BD83=0,"-",IF(BD82/BD83&gt;2,"+++",BD82/BD83-1)))</f>
        <v>0.46769427792036988</v>
      </c>
      <c r="BF82" s="383">
        <f>BF16+BF30+BF50+BF68+BF72</f>
        <v>4766.6293999999998</v>
      </c>
      <c r="BG82" s="382">
        <f>IF(ISERROR(BF82/BF83),"",IF(BF82/BF83=0,"-",IF(BF82/BF83&gt;2,"+++",BF82/BF83-1)))</f>
        <v>-0.11787333315851056</v>
      </c>
      <c r="BH82" s="383">
        <f>BH16+BH30+BH50+BH68+BH72</f>
        <v>4146.6437000000005</v>
      </c>
      <c r="BI82" s="382">
        <f>IF(ISERROR(BH82/BH83),"",IF(BH82/BH83=0,"-",IF(BH82/BH83&gt;2,"+++",BH82/BH83-1)))</f>
        <v>-0.14489381027681369</v>
      </c>
      <c r="BJ82" s="383">
        <f>BJ16+BJ30+BJ50+BJ68+BJ72</f>
        <v>2313.1065999999996</v>
      </c>
      <c r="BK82" s="382">
        <f>IF(ISERROR(BJ82/BJ83),"",IF(BJ82/BJ83=0,"-",IF(BJ82/BJ83&gt;2,"+++",BJ82/BJ83-1)))</f>
        <v>-0.29674471503154731</v>
      </c>
      <c r="BL82" s="383">
        <f t="shared" ref="BL82:BL83" si="114">BL16+BL30+BL50+BL68+BL72</f>
        <v>1609.5663999999999</v>
      </c>
      <c r="BM82" s="382">
        <f t="shared" ref="BM82" si="115">IF(ISERROR(BL82/BL83),"",IF(BL82/BL83=0,"-",IF(BL82/BL83&gt;2,"+++",BL82/BL83-1)))</f>
        <v>0.73399511506487092</v>
      </c>
      <c r="BN82" s="381">
        <f t="shared" si="92"/>
        <v>2943.0400000000373</v>
      </c>
      <c r="BO82" s="384">
        <f>IF(ISERROR(BN82/BN83),"",IF(BN82/BN83=0,"-",IF(BN82/BN83&gt;2,"+++",BN82/BN83-1)))</f>
        <v>-0.42827200602716409</v>
      </c>
      <c r="BP82" s="381">
        <f t="shared" ref="BP82:BP83" si="116">BP16+BP30+BP50+BP68+BP72</f>
        <v>323689.34380000009</v>
      </c>
      <c r="BQ82" s="384">
        <f>IF(ISERROR(BP82/BP83),"",IF(BP82/BP83=0,"-",IF(BP82/BP83&gt;2,"+++",BP82/BP83-1)))</f>
        <v>-1.2147806989267651E-2</v>
      </c>
      <c r="BR82" s="388"/>
      <c r="BS82" s="389"/>
      <c r="BT82" s="390"/>
      <c r="CI82" s="394"/>
      <c r="CJ82" s="394"/>
    </row>
    <row r="83" spans="1:88" ht="15" customHeight="1" thickBot="1">
      <c r="A83" s="515"/>
      <c r="B83" s="496"/>
      <c r="C83" s="477"/>
      <c r="D83" s="516"/>
      <c r="E83" s="477">
        <f>E82-1</f>
        <v>2022</v>
      </c>
      <c r="F83" s="478">
        <f>F17+F31+F51+F69+F73</f>
        <v>296770.80574999994</v>
      </c>
      <c r="G83" s="490"/>
      <c r="H83" s="478">
        <f>H17+H31+H51+H69+H73</f>
        <v>587.18520000000001</v>
      </c>
      <c r="I83" s="490"/>
      <c r="J83" s="517">
        <f>J17+J31+J51+J69+J73</f>
        <v>33019.637599999995</v>
      </c>
      <c r="K83" s="490"/>
      <c r="L83" s="517">
        <f t="shared" si="94"/>
        <v>20308.165100000002</v>
      </c>
      <c r="M83" s="490"/>
      <c r="N83" s="517">
        <f t="shared" si="96"/>
        <v>6928.6597499999998</v>
      </c>
      <c r="O83" s="490"/>
      <c r="P83" s="517">
        <f t="shared" si="98"/>
        <v>1693.6496000000002</v>
      </c>
      <c r="Q83" s="490"/>
      <c r="R83" s="517">
        <f t="shared" si="100"/>
        <v>3613.2357000000002</v>
      </c>
      <c r="S83" s="490"/>
      <c r="T83" s="517">
        <f t="shared" si="102"/>
        <v>21032.869000000002</v>
      </c>
      <c r="U83" s="490"/>
      <c r="V83" s="517">
        <f t="shared" si="104"/>
        <v>720.75960000000009</v>
      </c>
      <c r="W83" s="490"/>
      <c r="X83" s="517">
        <f t="shared" si="106"/>
        <v>4321.3650500000003</v>
      </c>
      <c r="Y83" s="490"/>
      <c r="Z83" s="517">
        <f t="shared" si="108"/>
        <v>360.77600000000001</v>
      </c>
      <c r="AA83" s="490"/>
      <c r="AB83" s="517">
        <f t="shared" si="110"/>
        <v>0</v>
      </c>
      <c r="AC83" s="479"/>
      <c r="AD83" s="480"/>
      <c r="AE83" s="479"/>
      <c r="AF83" s="478">
        <f t="shared" si="87"/>
        <v>127239.28894999996</v>
      </c>
      <c r="AG83" s="481"/>
      <c r="AH83" s="478">
        <f t="shared" si="112"/>
        <v>516596.39729999995</v>
      </c>
      <c r="AI83" s="481"/>
      <c r="AJ83" s="478"/>
      <c r="AK83" s="481"/>
      <c r="AL83" s="386"/>
      <c r="AM83" s="515"/>
      <c r="AN83" s="496"/>
      <c r="AO83" s="477"/>
      <c r="AP83" s="516"/>
      <c r="AQ83" s="477">
        <f t="shared" si="67"/>
        <v>2022</v>
      </c>
      <c r="AR83" s="478">
        <f>AR17+AR31+AR51+AR69+AR73</f>
        <v>101355.4681</v>
      </c>
      <c r="AS83" s="490"/>
      <c r="AT83" s="480">
        <f>AT17+AT31+AT51+AT69+AT73</f>
        <v>75778.227000000014</v>
      </c>
      <c r="AU83" s="479"/>
      <c r="AV83" s="480">
        <f>AV17+AV31+AV51+AV69+AV73</f>
        <v>62549.66120000001</v>
      </c>
      <c r="AW83" s="479"/>
      <c r="AX83" s="480">
        <f>AX17+AX31+AX51+AX69+AX73</f>
        <v>37595.923299999995</v>
      </c>
      <c r="AY83" s="479"/>
      <c r="AZ83" s="480">
        <f>AZ17+AZ31+AZ51+AZ69+AZ73</f>
        <v>17253.382150000001</v>
      </c>
      <c r="BA83" s="479"/>
      <c r="BB83" s="480">
        <f>BB17+BB31+BB51+BB69+BB73</f>
        <v>8352.2354500000001</v>
      </c>
      <c r="BC83" s="479"/>
      <c r="BD83" s="480">
        <f>BD17+BD31+BD51+BD69+BD73</f>
        <v>5167.0707000000002</v>
      </c>
      <c r="BE83" s="479"/>
      <c r="BF83" s="480">
        <f>BF17+BF31+BF51+BF69+BF73</f>
        <v>5403.5657000000001</v>
      </c>
      <c r="BG83" s="479"/>
      <c r="BH83" s="480">
        <f>BH17+BH31+BH51+BH69+BH73</f>
        <v>4849.2734</v>
      </c>
      <c r="BI83" s="479"/>
      <c r="BJ83" s="480">
        <f>BJ17+BJ31+BJ51+BJ69+BJ73</f>
        <v>3289.1421500000006</v>
      </c>
      <c r="BK83" s="479"/>
      <c r="BL83" s="480">
        <f t="shared" si="114"/>
        <v>928.24160000000006</v>
      </c>
      <c r="BM83" s="479"/>
      <c r="BN83" s="478">
        <f>BP83-SUM(BL83,BJ83,BH83,BF83,BD83,BB83,AZ83,AX83,AV83,AT83,AR83,AP83)</f>
        <v>5147.6227000000072</v>
      </c>
      <c r="BO83" s="481"/>
      <c r="BP83" s="478">
        <f t="shared" si="116"/>
        <v>327669.81345000002</v>
      </c>
      <c r="BQ83" s="481"/>
      <c r="BR83" s="498"/>
      <c r="BS83" s="482"/>
      <c r="BT83" s="390"/>
      <c r="CI83" s="394"/>
      <c r="CJ83" s="394"/>
    </row>
    <row r="84" spans="1:88" s="296" customFormat="1" ht="9" customHeight="1" thickTop="1">
      <c r="A84" s="522"/>
      <c r="B84" s="522"/>
      <c r="C84" s="522"/>
      <c r="D84" s="293"/>
      <c r="E84" s="523"/>
      <c r="F84" s="524"/>
      <c r="G84" s="525"/>
      <c r="H84" s="525"/>
      <c r="I84" s="525"/>
      <c r="J84" s="524"/>
      <c r="K84" s="525"/>
      <c r="L84" s="524"/>
      <c r="M84" s="525"/>
      <c r="N84" s="524"/>
      <c r="O84" s="525"/>
      <c r="P84" s="524"/>
      <c r="Q84" s="525"/>
      <c r="R84" s="524"/>
      <c r="S84" s="525"/>
      <c r="T84" s="524"/>
      <c r="U84" s="525"/>
      <c r="V84" s="524"/>
      <c r="W84" s="525"/>
      <c r="X84" s="524"/>
      <c r="Y84" s="525"/>
      <c r="Z84" s="525"/>
      <c r="AA84" s="525"/>
      <c r="AB84" s="524"/>
      <c r="AC84" s="525"/>
      <c r="AD84" s="524"/>
      <c r="AE84" s="525"/>
      <c r="AF84" s="524"/>
      <c r="AG84" s="525"/>
      <c r="AH84" s="524"/>
      <c r="AI84" s="525"/>
      <c r="AJ84" s="524"/>
      <c r="AK84" s="525"/>
      <c r="AL84" s="524"/>
      <c r="AM84" s="522"/>
      <c r="AN84" s="522"/>
      <c r="AO84" s="522"/>
      <c r="AP84" s="293"/>
      <c r="AQ84" s="523"/>
      <c r="AR84" s="524"/>
      <c r="AS84" s="525"/>
      <c r="AT84" s="524"/>
      <c r="AU84" s="525"/>
      <c r="AV84" s="524"/>
      <c r="AW84" s="525"/>
      <c r="AX84" s="524"/>
      <c r="AY84" s="525"/>
      <c r="AZ84" s="524"/>
      <c r="BA84" s="525"/>
      <c r="BB84" s="524"/>
      <c r="BC84" s="525"/>
      <c r="BD84" s="524"/>
      <c r="BE84" s="525"/>
      <c r="BF84" s="524"/>
      <c r="BG84" s="525"/>
      <c r="BH84" s="525"/>
      <c r="BI84" s="525"/>
      <c r="BJ84" s="524"/>
      <c r="BK84" s="525"/>
      <c r="BL84" s="524"/>
      <c r="BM84" s="525"/>
      <c r="BN84" s="524"/>
      <c r="BO84" s="525"/>
      <c r="BP84" s="526"/>
      <c r="BQ84" s="280"/>
      <c r="BR84" s="527"/>
    </row>
    <row r="85" spans="1:88" s="296" customFormat="1" ht="18.75" hidden="1" customHeight="1" outlineLevel="1" thickTop="1">
      <c r="A85" s="528"/>
      <c r="B85" s="528"/>
      <c r="C85" s="529"/>
      <c r="D85" s="530"/>
      <c r="E85" s="529"/>
      <c r="F85" s="531"/>
      <c r="G85" s="532"/>
      <c r="H85" s="532"/>
      <c r="I85" s="532"/>
      <c r="J85" s="532"/>
      <c r="K85" s="532"/>
      <c r="L85" s="532"/>
      <c r="M85" s="532"/>
      <c r="N85" s="532"/>
      <c r="O85" s="532"/>
      <c r="P85" s="532"/>
      <c r="Q85" s="532"/>
      <c r="R85" s="532"/>
      <c r="S85" s="532"/>
      <c r="T85" s="532"/>
      <c r="U85" s="532"/>
      <c r="V85" s="533"/>
      <c r="W85" s="534"/>
      <c r="X85" s="535"/>
      <c r="Y85" s="535"/>
      <c r="Z85" s="533"/>
      <c r="AA85" s="536"/>
      <c r="AB85" s="536"/>
      <c r="AC85" s="534"/>
      <c r="AD85" s="537"/>
      <c r="AE85" s="537"/>
      <c r="AF85" s="538"/>
      <c r="AG85" s="530"/>
      <c r="AI85" s="528"/>
      <c r="AK85" s="528"/>
      <c r="AL85" s="528"/>
      <c r="AM85" s="529"/>
      <c r="AN85" s="530"/>
      <c r="AO85" s="529"/>
      <c r="AP85" s="531"/>
      <c r="AQ85" s="532"/>
      <c r="AR85" s="532"/>
      <c r="AS85" s="539"/>
      <c r="AT85" s="540"/>
      <c r="AU85" s="541"/>
      <c r="AV85" s="531"/>
      <c r="AW85" s="532"/>
      <c r="AX85" s="532"/>
      <c r="AY85" s="532"/>
      <c r="AZ85" s="532"/>
      <c r="BA85" s="539"/>
      <c r="BB85" s="532"/>
      <c r="BC85" s="532"/>
      <c r="BD85" s="532"/>
      <c r="BE85" s="539"/>
      <c r="BF85" s="540"/>
      <c r="BG85" s="541"/>
      <c r="BK85" s="530"/>
      <c r="BM85" s="530"/>
    </row>
    <row r="86" spans="1:88" s="296" customFormat="1" ht="16.5" hidden="1" customHeight="1" outlineLevel="1" thickBot="1">
      <c r="A86" s="528"/>
      <c r="B86" s="528"/>
      <c r="C86" s="529"/>
      <c r="D86" s="530"/>
      <c r="E86" s="529"/>
      <c r="F86" s="542"/>
      <c r="G86" s="543"/>
      <c r="H86" s="543"/>
      <c r="I86" s="543"/>
      <c r="J86" s="543"/>
      <c r="K86" s="543"/>
      <c r="L86" s="543"/>
      <c r="M86" s="543"/>
      <c r="N86" s="543"/>
      <c r="O86" s="543"/>
      <c r="P86" s="543"/>
      <c r="Q86" s="543"/>
      <c r="R86" s="543"/>
      <c r="S86" s="543"/>
      <c r="T86" s="543"/>
      <c r="U86" s="543"/>
      <c r="V86" s="544"/>
      <c r="W86" s="545"/>
      <c r="X86" s="546"/>
      <c r="Y86" s="546"/>
      <c r="Z86" s="544"/>
      <c r="AA86" s="547"/>
      <c r="AB86" s="547"/>
      <c r="AC86" s="545"/>
      <c r="AD86" s="548"/>
      <c r="AE86" s="548"/>
      <c r="AG86" s="530"/>
      <c r="AI86" s="528"/>
      <c r="AK86" s="528"/>
      <c r="AL86" s="528"/>
      <c r="AM86" s="529"/>
      <c r="AN86" s="530"/>
      <c r="AO86" s="529"/>
      <c r="AP86" s="542"/>
      <c r="AQ86" s="543"/>
      <c r="AR86" s="543"/>
      <c r="AS86" s="549"/>
      <c r="AT86" s="550"/>
      <c r="AU86" s="551"/>
      <c r="AV86" s="542"/>
      <c r="AW86" s="543"/>
      <c r="AX86" s="543"/>
      <c r="AY86" s="543"/>
      <c r="AZ86" s="543"/>
      <c r="BA86" s="549"/>
      <c r="BB86" s="543"/>
      <c r="BC86" s="543"/>
      <c r="BD86" s="543"/>
      <c r="BE86" s="549"/>
      <c r="BF86" s="550"/>
      <c r="BG86" s="551"/>
      <c r="BK86" s="530"/>
      <c r="BM86" s="530"/>
    </row>
    <row r="87" spans="1:88" ht="28.5" hidden="1" customHeight="1" outlineLevel="1" thickTop="1">
      <c r="E87" s="464"/>
      <c r="F87" s="553">
        <f>+SUMIF($F$89:$AG$89,F$89,$F76:$AI76)</f>
        <v>666887.75346999988</v>
      </c>
      <c r="G87" s="554"/>
      <c r="H87" s="553"/>
      <c r="I87" s="554"/>
      <c r="J87" s="553"/>
      <c r="K87" s="554"/>
      <c r="L87" s="553"/>
      <c r="M87" s="554"/>
      <c r="N87" s="553"/>
      <c r="O87" s="554"/>
      <c r="P87" s="553"/>
      <c r="Q87" s="554"/>
      <c r="R87" s="553"/>
      <c r="S87" s="554"/>
      <c r="T87" s="553"/>
      <c r="U87" s="554"/>
      <c r="V87" s="553">
        <f>+SUMIF($F$89:$AG$89,V$89,$F76:$AI76)</f>
        <v>22757.210769999991</v>
      </c>
      <c r="W87" s="554"/>
      <c r="X87" s="554"/>
      <c r="Y87" s="554"/>
      <c r="Z87" s="553">
        <f>+SUMIF($F$89:$AG$89,Z$89,$F76:$AI76)</f>
        <v>21406.806420000001</v>
      </c>
      <c r="AA87" s="554"/>
      <c r="AB87" s="553"/>
      <c r="AC87" s="554"/>
      <c r="AD87" s="554"/>
      <c r="AE87" s="554"/>
      <c r="AF87" s="553"/>
      <c r="AG87" s="554"/>
      <c r="AH87" s="553"/>
      <c r="AJ87" s="553"/>
      <c r="AO87" s="464"/>
      <c r="AP87" s="553">
        <f>+SUMIF($AP$89:$BI$89,AP$89,$AT76:$BQ76)</f>
        <v>149940.49965000001</v>
      </c>
      <c r="AQ87" s="554"/>
      <c r="AR87" s="553"/>
      <c r="AS87" s="554"/>
      <c r="AT87" s="553">
        <f>+SUMIF($AP$89:$BI$89,AT$89,$AT76:$BQ76)</f>
        <v>41810.456600000012</v>
      </c>
      <c r="AU87" s="554"/>
      <c r="AV87" s="553">
        <f>+SUMIF($AP$89:$BI$89,AV$89,$AT76:$BQ76)</f>
        <v>33622.597040000001</v>
      </c>
      <c r="AW87" s="554"/>
      <c r="AX87" s="553"/>
      <c r="AY87" s="554"/>
      <c r="AZ87" s="553"/>
      <c r="BA87" s="554"/>
      <c r="BB87" s="553">
        <f>+SUMIF($AP$89:$BI$89,BB$89,$AT76:$BQ76)</f>
        <v>9303.9968499999995</v>
      </c>
      <c r="BC87" s="554"/>
      <c r="BD87" s="553"/>
      <c r="BE87" s="554"/>
      <c r="BF87" s="553">
        <f>+SUMIF($AP$89:$BI$89,BF$89,$AT76:$BQ76)</f>
        <v>4346.3023999999996</v>
      </c>
      <c r="BG87" s="554"/>
      <c r="BH87" s="553"/>
      <c r="BI87" s="554"/>
      <c r="BJ87" s="553"/>
      <c r="BK87" s="554"/>
      <c r="BL87" s="553"/>
      <c r="BM87" s="554"/>
      <c r="BN87" s="390"/>
      <c r="CE87" s="394"/>
      <c r="CF87" s="394"/>
    </row>
    <row r="88" spans="1:88" ht="28.5" hidden="1" customHeight="1" outlineLevel="1">
      <c r="E88" s="464"/>
      <c r="F88" s="553">
        <f>+SUMIF($F$89:$AG$89,F$89,$F77:$AI77)</f>
        <v>593215.64433999988</v>
      </c>
      <c r="G88" s="554"/>
      <c r="H88" s="555"/>
      <c r="I88" s="554"/>
      <c r="J88" s="553"/>
      <c r="K88" s="554"/>
      <c r="L88" s="553"/>
      <c r="M88" s="554"/>
      <c r="N88" s="553"/>
      <c r="O88" s="554"/>
      <c r="P88" s="553"/>
      <c r="Q88" s="554"/>
      <c r="R88" s="553"/>
      <c r="S88" s="554"/>
      <c r="T88" s="553"/>
      <c r="U88" s="554"/>
      <c r="V88" s="553">
        <f>+SUMIF($F$89:$AG$89,V$89,$F77:$AI77)</f>
        <v>17193.48775</v>
      </c>
      <c r="W88" s="554"/>
      <c r="X88" s="554"/>
      <c r="Y88" s="554"/>
      <c r="Z88" s="553">
        <f>+SUMIF($F$89:$AG$89,Z$89,$F77:$AI77)</f>
        <v>21026.294680000006</v>
      </c>
      <c r="AA88" s="554"/>
      <c r="AB88" s="553"/>
      <c r="AC88" s="554"/>
      <c r="AD88" s="554"/>
      <c r="AE88" s="554"/>
      <c r="AF88" s="553"/>
      <c r="AG88" s="554"/>
      <c r="AH88" s="553"/>
      <c r="AJ88" s="553"/>
      <c r="AO88" s="464"/>
      <c r="AP88" s="553">
        <f>+SUMIF($AP$89:$BI$89,AP$89,$AT77:$BQ77)</f>
        <v>163560.73020000005</v>
      </c>
      <c r="AQ88" s="554"/>
      <c r="AR88" s="555"/>
      <c r="AS88" s="554"/>
      <c r="AT88" s="553">
        <f>+SUMIF($AP$89:$BI$89,AT$89,$AT77:$BQ77)</f>
        <v>45131.532299999999</v>
      </c>
      <c r="AU88" s="554"/>
      <c r="AV88" s="553">
        <f>+SUMIF($AP$89:$BI$89,AV$89,$AT77:$BQ77)</f>
        <v>30821.945550000004</v>
      </c>
      <c r="AW88" s="554"/>
      <c r="AX88" s="553"/>
      <c r="AY88" s="554"/>
      <c r="AZ88" s="553"/>
      <c r="BA88" s="554"/>
      <c r="BB88" s="553">
        <f>+SUMIF($AP$89:$BI$89,BB$89,$AT77:$BQ77)</f>
        <v>10619.43735</v>
      </c>
      <c r="BC88" s="554"/>
      <c r="BD88" s="553"/>
      <c r="BE88" s="554"/>
      <c r="BF88" s="553">
        <f>+SUMIF($AP$89:$BI$89,BF$89,$AT77:$BQ77)</f>
        <v>5342.4472200000018</v>
      </c>
      <c r="BG88" s="554"/>
      <c r="BH88" s="553"/>
      <c r="BI88" s="554"/>
      <c r="BJ88" s="553"/>
      <c r="BK88" s="554"/>
      <c r="BL88" s="553"/>
      <c r="BM88" s="554"/>
      <c r="BN88" s="390"/>
      <c r="CE88" s="394"/>
      <c r="CF88" s="394"/>
    </row>
    <row r="89" spans="1:88" ht="13.2" hidden="1" customHeight="1" outlineLevel="1">
      <c r="F89" s="251" t="s">
        <v>171</v>
      </c>
      <c r="H89" s="251" t="s">
        <v>171</v>
      </c>
      <c r="J89" s="251" t="s">
        <v>171</v>
      </c>
      <c r="L89" s="251" t="s">
        <v>171</v>
      </c>
      <c r="N89" s="251" t="s">
        <v>171</v>
      </c>
      <c r="P89" s="251" t="s">
        <v>171</v>
      </c>
      <c r="R89" s="251" t="s">
        <v>171</v>
      </c>
      <c r="T89" s="251" t="s">
        <v>171</v>
      </c>
      <c r="V89" s="251" t="s">
        <v>172</v>
      </c>
      <c r="Z89" s="251" t="s">
        <v>173</v>
      </c>
      <c r="AB89" s="251" t="s">
        <v>173</v>
      </c>
      <c r="AP89" s="251" t="s">
        <v>171</v>
      </c>
      <c r="AQ89" s="556"/>
      <c r="AR89" s="251" t="s">
        <v>171</v>
      </c>
      <c r="AS89" s="251"/>
      <c r="AT89" s="251" t="s">
        <v>174</v>
      </c>
      <c r="AU89" s="251"/>
      <c r="AV89" s="251" t="s">
        <v>175</v>
      </c>
      <c r="AW89" s="251"/>
      <c r="AX89" s="251" t="s">
        <v>175</v>
      </c>
      <c r="AY89" s="251"/>
      <c r="AZ89" s="251" t="s">
        <v>175</v>
      </c>
      <c r="BA89" s="251"/>
      <c r="BB89" s="251" t="s">
        <v>176</v>
      </c>
      <c r="BD89" s="251" t="s">
        <v>176</v>
      </c>
      <c r="BF89" s="251" t="s">
        <v>173</v>
      </c>
      <c r="BI89" s="250"/>
    </row>
    <row r="90" spans="1:88" collapsed="1"/>
  </sheetData>
  <mergeCells count="78">
    <mergeCell ref="BB85:BE85"/>
    <mergeCell ref="BF85:BG85"/>
    <mergeCell ref="F86:U86"/>
    <mergeCell ref="V86:W86"/>
    <mergeCell ref="Z86:AC86"/>
    <mergeCell ref="AP86:AS86"/>
    <mergeCell ref="AT86:AU86"/>
    <mergeCell ref="AV86:BA86"/>
    <mergeCell ref="BB86:BE86"/>
    <mergeCell ref="BF86:BG86"/>
    <mergeCell ref="F85:U85"/>
    <mergeCell ref="V85:W85"/>
    <mergeCell ref="Z85:AC85"/>
    <mergeCell ref="AP85:AS85"/>
    <mergeCell ref="AT85:AU85"/>
    <mergeCell ref="AV85:BA85"/>
    <mergeCell ref="B56:C57"/>
    <mergeCell ref="AN56:AO57"/>
    <mergeCell ref="B64:C65"/>
    <mergeCell ref="AN64:AO65"/>
    <mergeCell ref="B66:C67"/>
    <mergeCell ref="AN66:AO67"/>
    <mergeCell ref="B30:C31"/>
    <mergeCell ref="AN30:AO31"/>
    <mergeCell ref="B48:C49"/>
    <mergeCell ref="AN48:AO49"/>
    <mergeCell ref="B50:C51"/>
    <mergeCell ref="AN50:AO51"/>
    <mergeCell ref="A14:A15"/>
    <mergeCell ref="B14:C15"/>
    <mergeCell ref="AM14:AM15"/>
    <mergeCell ref="AN14:AO15"/>
    <mergeCell ref="A16:A17"/>
    <mergeCell ref="B16:C17"/>
    <mergeCell ref="AM16:AM17"/>
    <mergeCell ref="AN16:AO17"/>
    <mergeCell ref="AH10:AI10"/>
    <mergeCell ref="AJ10:AK10"/>
    <mergeCell ref="BP10:BQ10"/>
    <mergeCell ref="BR10:BS10"/>
    <mergeCell ref="A12:A13"/>
    <mergeCell ref="B12:C13"/>
    <mergeCell ref="AM12:AM13"/>
    <mergeCell ref="AN12:AO13"/>
    <mergeCell ref="BH9:BI9"/>
    <mergeCell ref="BJ9:BK9"/>
    <mergeCell ref="BL9:BM9"/>
    <mergeCell ref="BN9:BO9"/>
    <mergeCell ref="BP9:BQ9"/>
    <mergeCell ref="BR9:BS9"/>
    <mergeCell ref="AV9:AW9"/>
    <mergeCell ref="AX9:AY9"/>
    <mergeCell ref="AZ9:BA9"/>
    <mergeCell ref="BB9:BC9"/>
    <mergeCell ref="BD9:BE9"/>
    <mergeCell ref="BF9:BG9"/>
    <mergeCell ref="AD9:AE9"/>
    <mergeCell ref="AF9:AG9"/>
    <mergeCell ref="AH9:AI9"/>
    <mergeCell ref="AJ9:AK9"/>
    <mergeCell ref="AR9:AS9"/>
    <mergeCell ref="AT9:AU9"/>
    <mergeCell ref="R9:S9"/>
    <mergeCell ref="T9:U9"/>
    <mergeCell ref="V9:W9"/>
    <mergeCell ref="X9:Y9"/>
    <mergeCell ref="Z9:AA9"/>
    <mergeCell ref="AB9:AC9"/>
    <mergeCell ref="K4:M4"/>
    <mergeCell ref="AV4:AX4"/>
    <mergeCell ref="K5:M5"/>
    <mergeCell ref="AV5:AX5"/>
    <mergeCell ref="F9:G9"/>
    <mergeCell ref="H9:I9"/>
    <mergeCell ref="J9:K9"/>
    <mergeCell ref="L9:M9"/>
    <mergeCell ref="N9:O9"/>
    <mergeCell ref="P9:Q9"/>
  </mergeCells>
  <conditionalFormatting sqref="BN9 BP9:BS9">
    <cfRule type="expression" dxfId="7" priority="2" stopIfTrue="1">
      <formula>(BO76&lt;0)</formula>
    </cfRule>
  </conditionalFormatting>
  <conditionalFormatting sqref="AP86:BG86 F86 Z86">
    <cfRule type="cellIs" dxfId="6" priority="3" stopIfTrue="1" operator="lessThan">
      <formula>0</formula>
    </cfRule>
  </conditionalFormatting>
  <conditionalFormatting sqref="AL11">
    <cfRule type="expression" dxfId="5" priority="4" stopIfTrue="1">
      <formula>ISNA(AL11)</formula>
    </cfRule>
  </conditionalFormatting>
  <conditionalFormatting sqref="V86:Y86">
    <cfRule type="cellIs" dxfId="4" priority="1" stopIfTrue="1" operator="lessThan">
      <formula>0</formula>
    </cfRule>
  </conditionalFormatting>
  <dataValidations count="3">
    <dataValidation type="list" errorStyle="warning" allowBlank="1" showInputMessage="1" showErrorMessage="1" error="From 1 to 12" sqref="R4 T4" xr:uid="{6F6163C0-D226-47A1-AF39-DBA3A3158EEC}">
      <formula1>$CL$12:$CL$23</formula1>
    </dataValidation>
    <dataValidation type="list" allowBlank="1" showInputMessage="1" showErrorMessage="1" sqref="K5" xr:uid="{502357B6-5D8D-4DA2-8FAA-FCABE3885ABD}">
      <formula1>$CI$21:$CI$22</formula1>
    </dataValidation>
    <dataValidation type="list" allowBlank="1" showInputMessage="1" showErrorMessage="1" sqref="K4" xr:uid="{B2C5DC80-CA07-4672-A977-24F997E3FA54}">
      <formula1>$CI$13:$CI$16</formula1>
    </dataValidation>
  </dataValidations>
  <printOptions horizontalCentered="1"/>
  <pageMargins left="0.17" right="0.2" top="0.27559055118110237" bottom="0.34" header="0.11811023622047245" footer="0.2"/>
  <pageSetup paperSize="9" scale="55" fitToWidth="2" orientation="landscape" copies="2" r:id="rId1"/>
  <headerFooter alignWithMargins="0">
    <oddHeader>&amp;L&amp;8AGRI-C4-mw/df&amp;R&amp;8&amp;D</oddHeader>
    <oddFooter>&amp;L&amp;"Arial,Italique"&amp;8&amp;Z&amp;F&amp;R&amp;8&amp;P/&amp;N</oddFooter>
  </headerFooter>
  <colBreaks count="1" manualBreakCount="1">
    <brk id="36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21A67-14CD-424F-B9A9-33DAB18DC932}">
  <sheetPr codeName="Sheet10">
    <tabColor rgb="FFFF0000"/>
  </sheetPr>
  <dimension ref="A1:CP90"/>
  <sheetViews>
    <sheetView showGridLines="0" showZeros="0" zoomScaleNormal="100" workbookViewId="0">
      <pane xSplit="5" ySplit="11" topLeftCell="AG12" activePane="bottomRight" state="frozen"/>
      <selection activeCell="M87" sqref="M87"/>
      <selection pane="topRight" activeCell="M87" sqref="M87"/>
      <selection pane="bottomLeft" activeCell="M87" sqref="M87"/>
      <selection pane="bottomRight" activeCell="M87" sqref="M87"/>
    </sheetView>
  </sheetViews>
  <sheetFormatPr defaultColWidth="9.109375" defaultRowHeight="13.2" outlineLevelRow="2" outlineLevelCol="2"/>
  <cols>
    <col min="1" max="1" width="5.88671875" style="552" customWidth="1"/>
    <col min="2" max="2" width="5" style="251" customWidth="1"/>
    <col min="3" max="3" width="15.88671875" style="251" customWidth="1"/>
    <col min="4" max="4" width="19.109375" style="250" hidden="1" customWidth="1" outlineLevel="1"/>
    <col min="5" max="5" width="6.44140625" style="251" customWidth="1" collapsed="1"/>
    <col min="6" max="6" width="7.44140625" style="251" customWidth="1"/>
    <col min="7" max="7" width="7.44140625" style="556" customWidth="1"/>
    <col min="8" max="8" width="7.44140625" style="251" customWidth="1"/>
    <col min="9" max="9" width="5.33203125" style="251" customWidth="1"/>
    <col min="10" max="10" width="7.44140625" style="251" customWidth="1"/>
    <col min="11" max="11" width="5.33203125" style="251" customWidth="1"/>
    <col min="12" max="12" width="7.44140625" style="251" customWidth="1"/>
    <col min="13" max="13" width="5.33203125" style="251" customWidth="1"/>
    <col min="14" max="14" width="7.44140625" style="251" customWidth="1"/>
    <col min="15" max="15" width="5.33203125" style="251" customWidth="1"/>
    <col min="16" max="16" width="7.44140625" style="251" customWidth="1"/>
    <col min="17" max="17" width="6.5546875" style="251" customWidth="1"/>
    <col min="18" max="18" width="7.44140625" style="251" customWidth="1"/>
    <col min="19" max="19" width="6" style="250" customWidth="1"/>
    <col min="20" max="20" width="7.44140625" style="251" customWidth="1"/>
    <col min="21" max="21" width="5.33203125" style="250" customWidth="1"/>
    <col min="22" max="22" width="7.44140625" style="251" customWidth="1"/>
    <col min="23" max="23" width="6" style="250" customWidth="1"/>
    <col min="24" max="24" width="7.44140625" style="250" customWidth="1"/>
    <col min="25" max="25" width="6.44140625" style="250" customWidth="1"/>
    <col min="26" max="26" width="7.44140625" style="251" customWidth="1"/>
    <col min="27" max="27" width="6.44140625" style="250" customWidth="1"/>
    <col min="28" max="28" width="7.44140625" style="251" hidden="1" customWidth="1" outlineLevel="1"/>
    <col min="29" max="29" width="6.88671875" style="250" hidden="1" customWidth="1" outlineLevel="1"/>
    <col min="30" max="30" width="7.44140625" style="250" hidden="1" customWidth="1" outlineLevel="2"/>
    <col min="31" max="31" width="5.33203125" style="250" hidden="1" customWidth="1" outlineLevel="2"/>
    <col min="32" max="32" width="7.44140625" style="251" customWidth="1" collapsed="1"/>
    <col min="33" max="33" width="6.109375" style="250" customWidth="1"/>
    <col min="34" max="34" width="8.109375" style="251" customWidth="1"/>
    <col min="35" max="35" width="6.5546875" style="552" customWidth="1"/>
    <col min="36" max="36" width="8.109375" style="251" customWidth="1"/>
    <col min="37" max="37" width="6.5546875" style="552" customWidth="1"/>
    <col min="38" max="38" width="5" style="251" customWidth="1"/>
    <col min="39" max="39" width="7.44140625" style="251" customWidth="1"/>
    <col min="40" max="40" width="7" style="250" customWidth="1"/>
    <col min="41" max="41" width="23.33203125" style="251" customWidth="1"/>
    <col min="42" max="42" width="6.33203125" style="251" hidden="1" customWidth="1" outlineLevel="1"/>
    <col min="43" max="43" width="5" style="250" customWidth="1" collapsed="1"/>
    <col min="44" max="44" width="6.6640625" style="251" customWidth="1"/>
    <col min="45" max="45" width="5.88671875" style="250" customWidth="1"/>
    <col min="46" max="46" width="6.6640625" style="251" customWidth="1"/>
    <col min="47" max="47" width="5.88671875" style="250" customWidth="1"/>
    <col min="48" max="48" width="6.6640625" style="251" customWidth="1"/>
    <col min="49" max="49" width="5.88671875" style="250" customWidth="1"/>
    <col min="50" max="50" width="6.6640625" style="251" customWidth="1"/>
    <col min="51" max="51" width="5.88671875" style="250" customWidth="1"/>
    <col min="52" max="52" width="6.6640625" style="250" customWidth="1"/>
    <col min="53" max="53" width="5.88671875" style="250" customWidth="1"/>
    <col min="54" max="54" width="6.6640625" style="251" customWidth="1"/>
    <col min="55" max="55" width="5.88671875" style="250" customWidth="1"/>
    <col min="56" max="56" width="6.6640625" style="251" customWidth="1"/>
    <col min="57" max="57" width="5.88671875" style="250" customWidth="1"/>
    <col min="58" max="58" width="6.6640625" style="250" customWidth="1"/>
    <col min="59" max="59" width="5.88671875" style="250" customWidth="1"/>
    <col min="60" max="60" width="6.6640625" style="251" customWidth="1"/>
    <col min="61" max="61" width="5.88671875" style="251" customWidth="1"/>
    <col min="62" max="62" width="6.6640625" style="251" customWidth="1"/>
    <col min="63" max="63" width="5.88671875" style="250" customWidth="1"/>
    <col min="64" max="64" width="6.6640625" style="251" customWidth="1"/>
    <col min="65" max="65" width="5.88671875" style="250" customWidth="1"/>
    <col min="66" max="66" width="6.6640625" style="251" customWidth="1"/>
    <col min="67" max="67" width="6.109375" style="251" customWidth="1"/>
    <col min="68" max="68" width="6.6640625" style="251" customWidth="1" collapsed="1"/>
    <col min="69" max="69" width="5.88671875" style="251" customWidth="1"/>
    <col min="70" max="70" width="6.6640625" style="251" hidden="1" customWidth="1" outlineLevel="1" collapsed="1"/>
    <col min="71" max="71" width="7.44140625" style="251" hidden="1" customWidth="1" outlineLevel="1"/>
    <col min="72" max="72" width="1.44140625" style="251" customWidth="1" collapsed="1"/>
    <col min="73" max="82" width="1.44140625" style="251" customWidth="1"/>
    <col min="83" max="83" width="16" style="251" hidden="1" customWidth="1" outlineLevel="1"/>
    <col min="84" max="88" width="9.109375" style="251" hidden="1" customWidth="1" outlineLevel="1"/>
    <col min="89" max="89" width="9.109375" style="251" collapsed="1"/>
    <col min="90" max="92" width="0" style="251" hidden="1" customWidth="1" outlineLevel="1"/>
    <col min="93" max="93" width="9.109375" style="251" collapsed="1"/>
    <col min="94" max="16384" width="9.109375" style="251"/>
  </cols>
  <sheetData>
    <row r="1" spans="1:92" ht="41.4" customHeight="1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4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47"/>
      <c r="AH1" s="2"/>
      <c r="AI1" s="2"/>
      <c r="AJ1" s="2"/>
      <c r="AK1" s="2"/>
      <c r="AL1" s="248"/>
      <c r="AM1" s="249"/>
    </row>
    <row r="2" spans="1:92" ht="46.2" customHeight="1">
      <c r="A2" s="252" t="str">
        <f>"Exports of BEEF Products to Main Partners in TONNES (" &amp; K5 &amp; ")"</f>
        <v>Exports of BEEF Products to Main Partners in TONNES (Product weight)</v>
      </c>
      <c r="B2" s="253"/>
      <c r="C2" s="253"/>
      <c r="D2" s="254"/>
      <c r="E2" s="253"/>
      <c r="F2" s="253"/>
      <c r="G2" s="255"/>
      <c r="H2" s="253"/>
      <c r="I2" s="253"/>
      <c r="J2" s="253"/>
      <c r="K2" s="253"/>
      <c r="L2" s="253"/>
      <c r="M2" s="253"/>
      <c r="N2" s="253"/>
      <c r="O2" s="253"/>
      <c r="P2" s="253"/>
      <c r="Q2" s="256"/>
      <c r="R2" s="256"/>
      <c r="S2" s="257"/>
      <c r="T2" s="258"/>
      <c r="U2" s="257"/>
      <c r="V2" s="253"/>
      <c r="W2" s="257"/>
      <c r="X2" s="257"/>
      <c r="Y2" s="257"/>
      <c r="Z2" s="256"/>
      <c r="AA2" s="256"/>
      <c r="AB2" s="253"/>
      <c r="AC2" s="254"/>
      <c r="AD2" s="254"/>
      <c r="AE2" s="254"/>
      <c r="AF2" s="253"/>
      <c r="AG2" s="257"/>
      <c r="AH2" s="253"/>
      <c r="AI2" s="253"/>
      <c r="AJ2" s="253"/>
      <c r="AK2" s="253"/>
      <c r="AL2" s="253"/>
      <c r="AM2" s="252" t="str">
        <f>"Imports of BEEF Products from Main Partners in TONNES (" &amp; AV5 &amp; ")"</f>
        <v>Imports of BEEF Products from Main Partners in TONNES (Product weight)</v>
      </c>
      <c r="AN2" s="253"/>
      <c r="AO2" s="253"/>
      <c r="AP2" s="254"/>
      <c r="AQ2" s="253"/>
      <c r="AR2" s="253"/>
      <c r="AS2" s="255"/>
      <c r="AT2" s="253"/>
      <c r="AU2" s="253"/>
      <c r="AV2" s="253"/>
      <c r="AW2" s="253"/>
      <c r="AX2" s="253"/>
      <c r="AY2" s="253"/>
      <c r="AZ2" s="253"/>
      <c r="BA2" s="253"/>
      <c r="BB2" s="253"/>
      <c r="BC2" s="253"/>
      <c r="BD2" s="253"/>
      <c r="BE2" s="256"/>
      <c r="BF2" s="256"/>
      <c r="BG2" s="256"/>
      <c r="BH2" s="256"/>
      <c r="BI2" s="256"/>
      <c r="BJ2" s="256"/>
      <c r="BK2" s="256"/>
      <c r="BL2" s="256"/>
      <c r="BM2" s="256"/>
      <c r="BN2" s="256"/>
      <c r="BO2" s="256"/>
      <c r="BP2" s="256"/>
      <c r="BQ2" s="256"/>
    </row>
    <row r="3" spans="1:92" ht="9" customHeight="1" thickBot="1">
      <c r="A3" s="259"/>
      <c r="B3" s="253"/>
      <c r="C3" s="253"/>
      <c r="D3" s="254"/>
      <c r="E3" s="253"/>
      <c r="F3" s="253"/>
      <c r="G3" s="255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7"/>
      <c r="T3" s="253"/>
      <c r="U3" s="257"/>
      <c r="V3" s="256"/>
      <c r="W3" s="257"/>
      <c r="X3" s="257"/>
      <c r="Y3" s="257"/>
      <c r="Z3" s="256"/>
      <c r="AA3" s="256"/>
      <c r="AB3" s="253"/>
      <c r="AC3" s="257"/>
      <c r="AD3" s="257"/>
      <c r="AE3" s="257"/>
      <c r="AF3" s="253"/>
      <c r="AG3" s="257"/>
      <c r="AH3" s="253"/>
      <c r="AI3" s="259"/>
      <c r="AJ3" s="253"/>
      <c r="AK3" s="259"/>
      <c r="AL3" s="253"/>
      <c r="AM3" s="253"/>
      <c r="AN3" s="254"/>
      <c r="AO3" s="253"/>
      <c r="AP3" s="253"/>
      <c r="AQ3" s="255"/>
      <c r="AR3" s="253"/>
      <c r="AS3" s="253"/>
      <c r="AT3" s="253"/>
      <c r="AU3" s="253"/>
      <c r="AV3" s="253"/>
      <c r="AW3" s="253"/>
      <c r="AX3" s="253"/>
      <c r="AY3" s="253"/>
      <c r="AZ3" s="253"/>
      <c r="BA3" s="253"/>
      <c r="BB3" s="253"/>
      <c r="BC3" s="253"/>
      <c r="BD3" s="253"/>
      <c r="BE3" s="256"/>
      <c r="BF3" s="256"/>
      <c r="BG3" s="256"/>
      <c r="BH3" s="256"/>
      <c r="BI3" s="256"/>
      <c r="BJ3" s="256"/>
      <c r="BK3" s="256"/>
      <c r="BL3" s="256"/>
      <c r="BM3" s="256"/>
      <c r="BN3" s="256"/>
      <c r="BO3" s="256"/>
      <c r="BP3" s="256"/>
      <c r="BQ3" s="256"/>
    </row>
    <row r="4" spans="1:92" s="278" customFormat="1" ht="18" customHeight="1" thickBot="1">
      <c r="A4" s="260"/>
      <c r="B4" s="261" t="s">
        <v>178</v>
      </c>
      <c r="C4" s="261"/>
      <c r="D4" s="261"/>
      <c r="E4" s="261"/>
      <c r="F4" s="261"/>
      <c r="G4" s="262"/>
      <c r="H4" s="263"/>
      <c r="I4" s="264"/>
      <c r="J4" s="265" t="s">
        <v>1</v>
      </c>
      <c r="K4" s="557" t="s">
        <v>2</v>
      </c>
      <c r="L4" s="558"/>
      <c r="M4" s="559"/>
      <c r="N4" s="269"/>
      <c r="O4" s="270"/>
      <c r="P4" s="271"/>
      <c r="Q4" s="272" t="s">
        <v>168</v>
      </c>
      <c r="R4" s="273">
        <v>12</v>
      </c>
      <c r="S4" s="560"/>
      <c r="T4" s="275"/>
      <c r="U4" s="276"/>
      <c r="V4" s="269"/>
      <c r="W4" s="276"/>
      <c r="X4" s="276"/>
      <c r="Y4" s="276"/>
      <c r="Z4" s="269"/>
      <c r="AA4" s="269"/>
      <c r="AB4" s="269"/>
      <c r="AC4" s="276"/>
      <c r="AD4" s="276"/>
      <c r="AE4" s="276"/>
      <c r="AF4" s="269"/>
      <c r="AG4" s="276"/>
      <c r="AH4" s="269"/>
      <c r="AI4" s="260"/>
      <c r="AJ4" s="269"/>
      <c r="AK4" s="260"/>
      <c r="AL4" s="260"/>
      <c r="AM4" s="277" t="str">
        <f>B4</f>
        <v>Data from January to December 2023</v>
      </c>
      <c r="AN4" s="277"/>
      <c r="AO4" s="277"/>
      <c r="AP4" s="277"/>
      <c r="AQ4" s="277"/>
      <c r="AR4" s="262"/>
      <c r="AS4" s="263"/>
      <c r="AT4" s="264"/>
      <c r="AU4" s="265" t="s">
        <v>1</v>
      </c>
      <c r="AV4" s="266" t="str">
        <f>K4</f>
        <v>Total trade - 4</v>
      </c>
      <c r="AW4" s="267"/>
      <c r="AX4" s="268"/>
      <c r="AY4" s="269"/>
      <c r="AZ4" s="270"/>
      <c r="BA4" s="264"/>
      <c r="BB4" s="264"/>
      <c r="BC4" s="271"/>
      <c r="BD4" s="272" t="s">
        <v>168</v>
      </c>
      <c r="BE4" s="273">
        <f>R4</f>
        <v>12</v>
      </c>
      <c r="BF4" s="269"/>
      <c r="BG4" s="269"/>
      <c r="BH4" s="269"/>
      <c r="BI4" s="269"/>
      <c r="BJ4" s="269"/>
      <c r="BK4" s="269"/>
      <c r="BL4" s="269"/>
      <c r="BM4" s="269"/>
      <c r="BN4" s="269"/>
      <c r="BO4" s="269"/>
      <c r="BP4" s="269"/>
      <c r="BQ4" s="269"/>
    </row>
    <row r="5" spans="1:92" s="296" customFormat="1" ht="19.5" customHeight="1" thickBot="1">
      <c r="A5" s="279"/>
      <c r="B5" s="280"/>
      <c r="C5" s="280"/>
      <c r="D5" s="281">
        <f>DATE($R$5,$R$4,1)</f>
        <v>45261</v>
      </c>
      <c r="E5" s="280"/>
      <c r="F5" s="280"/>
      <c r="G5" s="282"/>
      <c r="H5" s="283"/>
      <c r="I5" s="284"/>
      <c r="J5" s="285" t="s">
        <v>7</v>
      </c>
      <c r="K5" s="561" t="s">
        <v>99</v>
      </c>
      <c r="L5" s="562"/>
      <c r="M5" s="563"/>
      <c r="N5" s="280"/>
      <c r="O5" s="289"/>
      <c r="P5" s="290"/>
      <c r="Q5" s="291" t="s">
        <v>6</v>
      </c>
      <c r="R5" s="23">
        <v>2023</v>
      </c>
      <c r="S5" s="564" t="s">
        <v>179</v>
      </c>
      <c r="T5" s="280"/>
      <c r="U5" s="293"/>
      <c r="V5" s="280"/>
      <c r="W5" s="293"/>
      <c r="X5" s="293"/>
      <c r="Y5" s="293"/>
      <c r="Z5" s="280"/>
      <c r="AA5" s="280"/>
      <c r="AB5" s="280"/>
      <c r="AC5" s="293"/>
      <c r="AD5" s="293"/>
      <c r="AE5" s="293"/>
      <c r="AF5" s="280"/>
      <c r="AG5" s="293"/>
      <c r="AH5" s="280"/>
      <c r="AI5" s="279"/>
      <c r="AJ5" s="280"/>
      <c r="AK5" s="279"/>
      <c r="AL5" s="279"/>
      <c r="AM5" s="280"/>
      <c r="AN5" s="280"/>
      <c r="AO5" s="256"/>
      <c r="AP5" s="280"/>
      <c r="AQ5" s="280"/>
      <c r="AR5" s="282"/>
      <c r="AS5" s="283"/>
      <c r="AT5" s="284"/>
      <c r="AU5" s="285" t="s">
        <v>7</v>
      </c>
      <c r="AV5" s="286" t="str">
        <f>K5</f>
        <v>Product weight</v>
      </c>
      <c r="AW5" s="287"/>
      <c r="AX5" s="288"/>
      <c r="AY5" s="280"/>
      <c r="AZ5" s="289"/>
      <c r="BA5" s="294"/>
      <c r="BB5" s="294"/>
      <c r="BC5" s="290"/>
      <c r="BD5" s="291" t="s">
        <v>6</v>
      </c>
      <c r="BE5" s="295">
        <f>R5</f>
        <v>2023</v>
      </c>
      <c r="BF5" s="280"/>
      <c r="BG5" s="280"/>
      <c r="BH5" s="280"/>
      <c r="BI5" s="280"/>
      <c r="BJ5" s="280"/>
      <c r="BK5" s="280"/>
      <c r="BL5" s="280"/>
      <c r="BM5" s="280"/>
      <c r="BN5" s="280"/>
      <c r="BO5" s="280"/>
      <c r="BP5" s="280"/>
      <c r="BQ5" s="280"/>
    </row>
    <row r="6" spans="1:92" s="296" customFormat="1" ht="21" customHeight="1">
      <c r="A6" s="297"/>
      <c r="B6" s="297"/>
      <c r="C6" s="298"/>
      <c r="D6" s="293"/>
      <c r="E6" s="298"/>
      <c r="F6" s="298"/>
      <c r="G6" s="282"/>
      <c r="H6" s="280"/>
      <c r="I6" s="280"/>
      <c r="J6" s="280"/>
      <c r="K6" s="280"/>
      <c r="L6" s="280"/>
      <c r="M6" s="280"/>
      <c r="N6" s="280"/>
      <c r="O6" s="299"/>
      <c r="P6" s="299"/>
      <c r="Q6" s="299"/>
      <c r="R6" s="280"/>
      <c r="S6" s="293"/>
      <c r="T6" s="299"/>
      <c r="U6" s="300"/>
      <c r="V6" s="299"/>
      <c r="W6" s="300"/>
      <c r="X6" s="300"/>
      <c r="Y6" s="300"/>
      <c r="Z6" s="280"/>
      <c r="AA6" s="293"/>
      <c r="AB6" s="299"/>
      <c r="AC6" s="293"/>
      <c r="AD6" s="293"/>
      <c r="AE6" s="293"/>
      <c r="AF6" s="280"/>
      <c r="AG6" s="293"/>
      <c r="AH6" s="280"/>
      <c r="AI6" s="297"/>
      <c r="AJ6" s="280"/>
      <c r="AK6" s="297"/>
      <c r="AL6" s="297"/>
      <c r="AM6" s="298"/>
      <c r="AN6" s="293"/>
      <c r="AO6" s="298"/>
      <c r="AP6" s="280"/>
      <c r="AQ6" s="293"/>
      <c r="AR6" s="280"/>
      <c r="AS6" s="293"/>
      <c r="AT6" s="280"/>
      <c r="AU6" s="293"/>
      <c r="AV6" s="280"/>
      <c r="AW6" s="293"/>
      <c r="AX6" s="280"/>
      <c r="AY6" s="293"/>
      <c r="AZ6" s="293"/>
      <c r="BA6" s="293"/>
      <c r="BB6" s="280"/>
      <c r="BC6" s="293"/>
      <c r="BD6" s="280"/>
      <c r="BE6" s="293"/>
      <c r="BF6" s="293"/>
      <c r="BG6" s="293"/>
      <c r="BH6" s="280"/>
      <c r="BI6" s="280"/>
      <c r="BJ6" s="280"/>
      <c r="BK6" s="293"/>
      <c r="BL6" s="280"/>
      <c r="BM6" s="293"/>
      <c r="BN6" s="280"/>
      <c r="BO6" s="280"/>
      <c r="BP6" s="280"/>
      <c r="BQ6" s="280"/>
    </row>
    <row r="7" spans="1:92" s="301" customFormat="1" ht="21" hidden="1" customHeight="1" outlineLevel="1">
      <c r="A7" s="297"/>
      <c r="B7" s="297"/>
      <c r="C7" s="298"/>
      <c r="D7" s="293"/>
      <c r="E7" s="298"/>
      <c r="F7" s="280">
        <v>1</v>
      </c>
      <c r="G7" s="282"/>
      <c r="H7" s="280">
        <f>F7+1</f>
        <v>2</v>
      </c>
      <c r="I7" s="280"/>
      <c r="J7" s="280">
        <f t="shared" ref="J7" si="0">H7+1</f>
        <v>3</v>
      </c>
      <c r="K7" s="280"/>
      <c r="L7" s="280">
        <f t="shared" ref="L7" si="1">J7+1</f>
        <v>4</v>
      </c>
      <c r="M7" s="280"/>
      <c r="N7" s="280">
        <f t="shared" ref="N7" si="2">L7+1</f>
        <v>5</v>
      </c>
      <c r="O7" s="280"/>
      <c r="P7" s="280">
        <f t="shared" ref="P7" si="3">N7+1</f>
        <v>6</v>
      </c>
      <c r="Q7" s="280"/>
      <c r="R7" s="280">
        <f t="shared" ref="R7" si="4">P7+1</f>
        <v>7</v>
      </c>
      <c r="S7" s="280"/>
      <c r="T7" s="280">
        <f t="shared" ref="T7" si="5">R7+1</f>
        <v>8</v>
      </c>
      <c r="U7" s="280"/>
      <c r="V7" s="280">
        <f t="shared" ref="V7" si="6">T7+1</f>
        <v>9</v>
      </c>
      <c r="W7" s="280"/>
      <c r="X7" s="280">
        <f t="shared" ref="X7" si="7">V7+1</f>
        <v>10</v>
      </c>
      <c r="Y7" s="280"/>
      <c r="Z7" s="280">
        <f t="shared" ref="Z7" si="8">X7+1</f>
        <v>11</v>
      </c>
      <c r="AA7" s="280"/>
      <c r="AB7" s="280"/>
      <c r="AC7" s="280"/>
      <c r="AD7" s="280"/>
      <c r="AE7" s="280"/>
      <c r="AF7" s="280"/>
      <c r="AG7" s="280"/>
      <c r="AH7" s="280"/>
      <c r="AI7" s="297"/>
      <c r="AJ7" s="280"/>
      <c r="AK7" s="297"/>
      <c r="AL7" s="297"/>
      <c r="AM7" s="298"/>
      <c r="AN7" s="293"/>
      <c r="AO7" s="298"/>
      <c r="AP7" s="280"/>
      <c r="AQ7" s="293"/>
      <c r="AR7" s="280">
        <v>1</v>
      </c>
      <c r="AS7" s="293"/>
      <c r="AT7" s="280">
        <f>1+AR7</f>
        <v>2</v>
      </c>
      <c r="AU7" s="293"/>
      <c r="AV7" s="280">
        <f t="shared" ref="AV7" si="9">1+AT7</f>
        <v>3</v>
      </c>
      <c r="AW7" s="293"/>
      <c r="AX7" s="280">
        <f t="shared" ref="AX7" si="10">1+AV7</f>
        <v>4</v>
      </c>
      <c r="AY7" s="293"/>
      <c r="AZ7" s="280">
        <f t="shared" ref="AZ7" si="11">1+AX7</f>
        <v>5</v>
      </c>
      <c r="BA7" s="293"/>
      <c r="BB7" s="280">
        <f t="shared" ref="BB7" si="12">1+AZ7</f>
        <v>6</v>
      </c>
      <c r="BC7" s="293"/>
      <c r="BD7" s="280">
        <f t="shared" ref="BD7" si="13">1+BB7</f>
        <v>7</v>
      </c>
      <c r="BE7" s="293"/>
      <c r="BF7" s="280">
        <f t="shared" ref="BF7" si="14">1+BD7</f>
        <v>8</v>
      </c>
      <c r="BG7" s="293"/>
      <c r="BH7" s="280">
        <f t="shared" ref="BH7" si="15">1+BF7</f>
        <v>9</v>
      </c>
      <c r="BI7" s="293"/>
      <c r="BJ7" s="280">
        <f t="shared" ref="BJ7" si="16">1+BH7</f>
        <v>10</v>
      </c>
      <c r="BK7" s="293"/>
      <c r="BL7" s="280">
        <f t="shared" ref="BL7" si="17">1+BJ7</f>
        <v>11</v>
      </c>
      <c r="BM7" s="293"/>
      <c r="BN7" s="280"/>
      <c r="BO7" s="280"/>
      <c r="BP7" s="280"/>
      <c r="BQ7" s="280"/>
    </row>
    <row r="8" spans="1:92" s="296" customFormat="1" ht="6" customHeight="1" collapsed="1" thickBot="1">
      <c r="A8" s="302"/>
      <c r="B8" s="297"/>
      <c r="C8" s="298"/>
      <c r="D8" s="293"/>
      <c r="E8" s="298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4"/>
      <c r="S8" s="304"/>
      <c r="T8" s="304"/>
      <c r="U8" s="304"/>
      <c r="V8" s="304"/>
      <c r="W8" s="304"/>
      <c r="X8" s="304"/>
      <c r="Y8" s="304"/>
      <c r="Z8" s="303"/>
      <c r="AA8" s="303"/>
      <c r="AB8" s="304"/>
      <c r="AC8" s="304"/>
      <c r="AD8" s="304"/>
      <c r="AE8" s="304"/>
      <c r="AF8" s="280"/>
      <c r="AG8" s="293"/>
      <c r="AH8" s="280"/>
      <c r="AI8" s="302"/>
      <c r="AJ8" s="280"/>
      <c r="AK8" s="302"/>
      <c r="AL8" s="297"/>
      <c r="AM8" s="298"/>
      <c r="AN8" s="293"/>
      <c r="AO8" s="298"/>
      <c r="AP8" s="303"/>
      <c r="AQ8" s="305"/>
      <c r="AR8" s="303"/>
      <c r="AS8" s="303"/>
      <c r="AT8" s="303"/>
      <c r="AU8" s="303"/>
      <c r="AV8" s="303"/>
      <c r="AW8" s="303"/>
      <c r="AX8" s="303"/>
      <c r="AY8" s="303"/>
      <c r="AZ8" s="303"/>
      <c r="BA8" s="303"/>
      <c r="BB8" s="303"/>
      <c r="BC8" s="303"/>
      <c r="BD8" s="303"/>
      <c r="BE8" s="303"/>
      <c r="BF8" s="303"/>
      <c r="BG8" s="303"/>
      <c r="BH8" s="280"/>
      <c r="BI8" s="280"/>
      <c r="BJ8" s="280"/>
      <c r="BK8" s="293"/>
      <c r="BL8" s="280"/>
      <c r="BM8" s="293"/>
      <c r="BN8" s="280"/>
      <c r="BO8" s="280"/>
      <c r="BP8" s="280"/>
      <c r="BQ8" s="280"/>
    </row>
    <row r="9" spans="1:92" s="319" customFormat="1" ht="39" customHeight="1" thickTop="1">
      <c r="A9" s="306"/>
      <c r="B9" s="307"/>
      <c r="C9" s="307"/>
      <c r="D9" s="308"/>
      <c r="E9" s="307"/>
      <c r="F9" s="309" t="s">
        <v>180</v>
      </c>
      <c r="G9" s="310"/>
      <c r="H9" s="310" t="s">
        <v>181</v>
      </c>
      <c r="I9" s="310"/>
      <c r="J9" s="310" t="s">
        <v>182</v>
      </c>
      <c r="K9" s="310"/>
      <c r="L9" s="310" t="s">
        <v>183</v>
      </c>
      <c r="M9" s="310"/>
      <c r="N9" s="310" t="s">
        <v>184</v>
      </c>
      <c r="O9" s="310"/>
      <c r="P9" s="310" t="s">
        <v>185</v>
      </c>
      <c r="Q9" s="310"/>
      <c r="R9" s="310" t="s">
        <v>186</v>
      </c>
      <c r="S9" s="310"/>
      <c r="T9" s="310" t="s">
        <v>187</v>
      </c>
      <c r="U9" s="310"/>
      <c r="V9" s="310" t="s">
        <v>188</v>
      </c>
      <c r="W9" s="310"/>
      <c r="X9" s="310" t="s">
        <v>189</v>
      </c>
      <c r="Y9" s="310"/>
      <c r="Z9" s="310" t="s">
        <v>190</v>
      </c>
      <c r="AA9" s="310"/>
      <c r="AB9" s="310"/>
      <c r="AC9" s="310"/>
      <c r="AD9" s="311"/>
      <c r="AE9" s="312"/>
      <c r="AF9" s="313" t="s">
        <v>145</v>
      </c>
      <c r="AG9" s="314"/>
      <c r="AH9" s="309" t="s">
        <v>170</v>
      </c>
      <c r="AI9" s="315"/>
      <c r="AJ9" s="309"/>
      <c r="AK9" s="315"/>
      <c r="AL9" s="316"/>
      <c r="AM9" s="306"/>
      <c r="AN9" s="307"/>
      <c r="AO9" s="307"/>
      <c r="AP9" s="308"/>
      <c r="AQ9" s="307"/>
      <c r="AR9" s="309" t="s">
        <v>180</v>
      </c>
      <c r="AS9" s="311"/>
      <c r="AT9" s="310" t="s">
        <v>191</v>
      </c>
      <c r="AU9" s="310"/>
      <c r="AV9" s="310" t="s">
        <v>192</v>
      </c>
      <c r="AW9" s="310"/>
      <c r="AX9" s="310" t="s">
        <v>193</v>
      </c>
      <c r="AY9" s="310"/>
      <c r="AZ9" s="310" t="s">
        <v>194</v>
      </c>
      <c r="BA9" s="310"/>
      <c r="BB9" s="310" t="s">
        <v>195</v>
      </c>
      <c r="BC9" s="310"/>
      <c r="BD9" s="310" t="s">
        <v>196</v>
      </c>
      <c r="BE9" s="310"/>
      <c r="BF9" s="310" t="s">
        <v>197</v>
      </c>
      <c r="BG9" s="310"/>
      <c r="BH9" s="310" t="s">
        <v>198</v>
      </c>
      <c r="BI9" s="310"/>
      <c r="BJ9" s="310" t="s">
        <v>187</v>
      </c>
      <c r="BK9" s="310"/>
      <c r="BL9" s="310" t="s">
        <v>199</v>
      </c>
      <c r="BM9" s="310"/>
      <c r="BN9" s="313" t="s">
        <v>145</v>
      </c>
      <c r="BO9" s="314"/>
      <c r="BP9" s="309" t="s">
        <v>170</v>
      </c>
      <c r="BQ9" s="315"/>
      <c r="BR9" s="317"/>
      <c r="BS9" s="318"/>
    </row>
    <row r="10" spans="1:92" s="335" customFormat="1" ht="13.5" hidden="1" customHeight="1" outlineLevel="1">
      <c r="A10" s="320"/>
      <c r="B10" s="321"/>
      <c r="C10" s="321"/>
      <c r="D10" s="322"/>
      <c r="E10" s="321"/>
      <c r="F10" s="323">
        <v>6</v>
      </c>
      <c r="G10" s="324"/>
      <c r="H10" s="325">
        <v>52</v>
      </c>
      <c r="I10" s="324"/>
      <c r="J10" s="325">
        <v>93</v>
      </c>
      <c r="K10" s="324"/>
      <c r="L10" s="325">
        <v>624</v>
      </c>
      <c r="M10" s="324"/>
      <c r="N10" s="325">
        <v>276</v>
      </c>
      <c r="O10" s="324"/>
      <c r="P10" s="325">
        <v>272</v>
      </c>
      <c r="Q10" s="324"/>
      <c r="R10" s="325">
        <v>204</v>
      </c>
      <c r="S10" s="324"/>
      <c r="T10" s="325">
        <v>39</v>
      </c>
      <c r="U10" s="324"/>
      <c r="V10" s="325">
        <v>95</v>
      </c>
      <c r="W10" s="324"/>
      <c r="X10" s="325">
        <v>740</v>
      </c>
      <c r="Y10" s="324"/>
      <c r="Z10" s="325">
        <v>604</v>
      </c>
      <c r="AA10" s="324"/>
      <c r="AB10" s="325"/>
      <c r="AC10" s="324"/>
      <c r="AD10" s="326"/>
      <c r="AE10" s="324"/>
      <c r="AF10" s="327"/>
      <c r="AG10" s="328"/>
      <c r="AH10" s="329">
        <v>2127</v>
      </c>
      <c r="AI10" s="330"/>
      <c r="AJ10" s="329"/>
      <c r="AK10" s="330"/>
      <c r="AL10" s="331"/>
      <c r="AM10" s="320"/>
      <c r="AN10" s="321"/>
      <c r="AO10" s="321"/>
      <c r="AP10" s="322"/>
      <c r="AQ10" s="321"/>
      <c r="AR10" s="323">
        <v>6</v>
      </c>
      <c r="AS10" s="332"/>
      <c r="AT10" s="325">
        <v>508</v>
      </c>
      <c r="AU10" s="324"/>
      <c r="AV10" s="325">
        <v>528</v>
      </c>
      <c r="AW10" s="324"/>
      <c r="AX10" s="325">
        <v>524</v>
      </c>
      <c r="AY10" s="324"/>
      <c r="AZ10" s="325">
        <v>400</v>
      </c>
      <c r="BA10" s="324"/>
      <c r="BB10" s="325">
        <v>800</v>
      </c>
      <c r="BC10" s="324"/>
      <c r="BD10" s="325">
        <v>389</v>
      </c>
      <c r="BE10" s="324"/>
      <c r="BF10" s="325">
        <v>520</v>
      </c>
      <c r="BG10" s="324"/>
      <c r="BH10" s="325">
        <v>804</v>
      </c>
      <c r="BI10" s="324"/>
      <c r="BJ10" s="325">
        <v>39</v>
      </c>
      <c r="BK10" s="324"/>
      <c r="BL10" s="325">
        <v>391</v>
      </c>
      <c r="BM10" s="324"/>
      <c r="BN10" s="327"/>
      <c r="BO10" s="328"/>
      <c r="BP10" s="329">
        <v>2127</v>
      </c>
      <c r="BQ10" s="330"/>
      <c r="BR10" s="333"/>
      <c r="BS10" s="334"/>
      <c r="BT10" s="319"/>
    </row>
    <row r="11" spans="1:92" ht="7.5" customHeight="1" collapsed="1" thickBot="1">
      <c r="A11" s="336"/>
      <c r="B11" s="337"/>
      <c r="C11" s="337"/>
      <c r="D11" s="338"/>
      <c r="E11" s="337"/>
      <c r="F11" s="339"/>
      <c r="G11" s="340"/>
      <c r="H11" s="341"/>
      <c r="I11" s="340"/>
      <c r="J11" s="341"/>
      <c r="K11" s="340"/>
      <c r="L11" s="341"/>
      <c r="M11" s="340"/>
      <c r="N11" s="341"/>
      <c r="O11" s="340"/>
      <c r="P11" s="341"/>
      <c r="Q11" s="340"/>
      <c r="R11" s="341"/>
      <c r="S11" s="340"/>
      <c r="T11" s="341"/>
      <c r="U11" s="340"/>
      <c r="V11" s="341"/>
      <c r="W11" s="340"/>
      <c r="X11" s="341"/>
      <c r="Y11" s="340"/>
      <c r="Z11" s="341"/>
      <c r="AA11" s="340"/>
      <c r="AB11" s="341"/>
      <c r="AC11" s="340"/>
      <c r="AD11" s="341"/>
      <c r="AE11" s="340"/>
      <c r="AF11" s="339"/>
      <c r="AG11" s="342"/>
      <c r="AH11" s="339"/>
      <c r="AI11" s="342"/>
      <c r="AJ11" s="339"/>
      <c r="AK11" s="342"/>
      <c r="AL11" s="321"/>
      <c r="AM11" s="336"/>
      <c r="AN11" s="337"/>
      <c r="AO11" s="337"/>
      <c r="AP11" s="338"/>
      <c r="AQ11" s="337"/>
      <c r="AR11" s="339"/>
      <c r="AS11" s="343"/>
      <c r="AT11" s="341"/>
      <c r="AU11" s="340"/>
      <c r="AV11" s="341"/>
      <c r="AW11" s="340"/>
      <c r="AX11" s="341"/>
      <c r="AY11" s="340"/>
      <c r="AZ11" s="341"/>
      <c r="BA11" s="340"/>
      <c r="BB11" s="341"/>
      <c r="BC11" s="340"/>
      <c r="BD11" s="341"/>
      <c r="BE11" s="340"/>
      <c r="BF11" s="341"/>
      <c r="BG11" s="340"/>
      <c r="BH11" s="341"/>
      <c r="BI11" s="340"/>
      <c r="BJ11" s="341"/>
      <c r="BK11" s="340"/>
      <c r="BL11" s="341"/>
      <c r="BM11" s="340"/>
      <c r="BN11" s="339"/>
      <c r="BO11" s="342"/>
      <c r="BP11" s="339"/>
      <c r="BQ11" s="342"/>
      <c r="BR11" s="344"/>
      <c r="BS11" s="345"/>
      <c r="BT11" s="319"/>
    </row>
    <row r="12" spans="1:92" s="296" customFormat="1" ht="18" customHeight="1" thickTop="1" thickBot="1">
      <c r="A12" s="346" t="s">
        <v>67</v>
      </c>
      <c r="B12" s="347" t="s">
        <v>68</v>
      </c>
      <c r="C12" s="347"/>
      <c r="D12" s="348" t="s">
        <v>69</v>
      </c>
      <c r="E12" s="349">
        <f>$R$5</f>
        <v>2023</v>
      </c>
      <c r="F12" s="350">
        <v>11696.417000000001</v>
      </c>
      <c r="G12" s="351">
        <f>IF(ISERROR(F12/F13),"",IF(F12/F13=0,"-",IF(F12/F13&gt;2,"+++",F12/F13-1)))</f>
        <v>-0.26653139536298309</v>
      </c>
      <c r="H12" s="352">
        <v>44304.268000000004</v>
      </c>
      <c r="I12" s="351" t="str">
        <f>IF(ISERROR(H12/H13),"",IF(H12/H13=0,"-",IF(H12/H13&gt;2,"+++",H12/H13-1)))</f>
        <v>+++</v>
      </c>
      <c r="J12" s="352">
        <v>1359.316</v>
      </c>
      <c r="K12" s="351">
        <f>IF(ISERROR(J12/J13),"",IF(J12/J13=0,"-",IF(J12/J13&gt;2,"+++",J12/J13-1)))</f>
        <v>-0.16327437604874173</v>
      </c>
      <c r="L12" s="352">
        <v>96.25</v>
      </c>
      <c r="M12" s="351" t="str">
        <f>IF(ISERROR(L12/L13),"",IF(L12/L13=0,"-",IF(L12/L13&gt;2,"+++",L12/L13-1)))</f>
        <v/>
      </c>
      <c r="N12" s="352">
        <v>0</v>
      </c>
      <c r="O12" s="351" t="str">
        <f>IF(ISERROR(N12/N13),"",IF(N12/N13=0,"-",IF(N12/N13&gt;2,"+++",N12/N13-1)))</f>
        <v/>
      </c>
      <c r="P12" s="352">
        <v>0</v>
      </c>
      <c r="Q12" s="351" t="str">
        <f>IF(ISERROR(P12/P13),"",IF(P12/P13=0,"-",IF(P12/P13&gt;2,"+++",P12/P13-1)))</f>
        <v/>
      </c>
      <c r="R12" s="352">
        <v>4416.6030000000001</v>
      </c>
      <c r="S12" s="351">
        <f>IF(ISERROR(R12/R13),"",IF(R12/R13=0,"-",IF(R12/R13&gt;2,"+++",R12/R13-1)))</f>
        <v>0.78489640648698589</v>
      </c>
      <c r="T12" s="352">
        <v>665.11899999999991</v>
      </c>
      <c r="U12" s="351">
        <f>IF(ISERROR(T12/T13),"",IF(T12/T13=0,"-",IF(T12/T13&gt;2,"+++",T12/T13-1)))</f>
        <v>-0.29991895248721134</v>
      </c>
      <c r="V12" s="352">
        <v>1187.7170000000001</v>
      </c>
      <c r="W12" s="351">
        <f>IF(ISERROR(V12/V13),"",IF(V12/V13=0,"-",IF(V12/V13&gt;2,"+++",V12/V13-1)))</f>
        <v>-0.14306627378774139</v>
      </c>
      <c r="X12" s="352">
        <v>0</v>
      </c>
      <c r="Y12" s="351" t="str">
        <f>IF(ISERROR(X12/X13),"",IF(X12/X13=0,"-",IF(X12/X13&gt;2,"+++",X12/X13-1)))</f>
        <v/>
      </c>
      <c r="Z12" s="352">
        <v>1015.259</v>
      </c>
      <c r="AA12" s="351">
        <f>IF(ISERROR(Z12/Z13),"",IF(Z12/Z13=0,"-",IF(Z12/Z13&gt;2,"+++",Z12/Z13-1)))</f>
        <v>-0.23225099517235537</v>
      </c>
      <c r="AB12" s="352">
        <v>0</v>
      </c>
      <c r="AC12" s="351" t="str">
        <f>IF(ISERROR(AB12/AB13),"",IF(AB12/AB13=0,"-",IF(AB12/AB13&gt;2,"+++",AB12/AB13-1)))</f>
        <v/>
      </c>
      <c r="AD12" s="352"/>
      <c r="AE12" s="351"/>
      <c r="AF12" s="350">
        <f>AH12-Z12-X12-V12-T12-R12-P12-N12-L12-J12-H12-F12</f>
        <v>41312.040999999976</v>
      </c>
      <c r="AG12" s="353">
        <f>IF(ISERROR(AF12/AF13),"",IF(AF12/AF13=0,"-",IF(AF12/AF13&gt;2,"+++",AF12/AF13-1)))</f>
        <v>-0.30087641667703957</v>
      </c>
      <c r="AH12" s="350">
        <v>106052.99</v>
      </c>
      <c r="AI12" s="353">
        <f>IF(ISERROR(AH12/AH13),"",IF(AH12/AH13=0,"-",IF(AH12/AH13&gt;2,"+++",AH12/AH13-1)))</f>
        <v>0.17840794386122827</v>
      </c>
      <c r="AJ12" s="350"/>
      <c r="AK12" s="565"/>
      <c r="AL12" s="355"/>
      <c r="AM12" s="346" t="s">
        <v>67</v>
      </c>
      <c r="AN12" s="347" t="s">
        <v>68</v>
      </c>
      <c r="AO12" s="347"/>
      <c r="AP12" s="348" t="s">
        <v>69</v>
      </c>
      <c r="AQ12" s="349">
        <f t="shared" ref="AQ12:AQ74" si="18">$R$5</f>
        <v>2023</v>
      </c>
      <c r="AR12" s="350">
        <v>12.621</v>
      </c>
      <c r="AS12" s="356">
        <f>IF(ISERROR(AR12/AR13),"",IF(AR12/AR13=0,"-",IF(AR12/AR13&gt;2,"+++",AR12/AR13-1)))</f>
        <v>-0.92769117065708739</v>
      </c>
      <c r="AT12" s="352">
        <v>0</v>
      </c>
      <c r="AU12" s="351" t="str">
        <f>IF(ISERROR(AT12/AT13),"",IF(AT12/AT13=0,"-",IF(AT12/AT13&gt;2,"+++",AT12/AT13-1)))</f>
        <v/>
      </c>
      <c r="AV12" s="352">
        <v>0</v>
      </c>
      <c r="AW12" s="351" t="str">
        <f>IF(ISERROR(AV12/AV13),"",IF(AV12/AV13=0,"-",IF(AV12/AV13&gt;2,"+++",AV12/AV13-1)))</f>
        <v/>
      </c>
      <c r="AX12" s="352">
        <v>0</v>
      </c>
      <c r="AY12" s="351" t="str">
        <f>IF(ISERROR(AX12/AX13),"",IF(AX12/AX13=0,"-",IF(AX12/AX13&gt;2,"+++",AX12/AX13-1)))</f>
        <v/>
      </c>
      <c r="AZ12" s="352">
        <v>0</v>
      </c>
      <c r="BA12" s="351" t="str">
        <f>IF(ISERROR(AZ12/AZ13),"",IF(AZ12/AZ13=0,"-",IF(AZ12/AZ13&gt;2,"+++",AZ12/AZ13-1)))</f>
        <v/>
      </c>
      <c r="BB12" s="352">
        <v>0</v>
      </c>
      <c r="BC12" s="351" t="str">
        <f>IF(ISERROR(BB12/BB13),"",IF(BB12/BB13=0,"-",IF(BB12/BB13&gt;2,"+++",BB12/BB13-1)))</f>
        <v/>
      </c>
      <c r="BD12" s="352">
        <v>0</v>
      </c>
      <c r="BE12" s="351" t="str">
        <f>IF(ISERROR(BD12/BD13),"",IF(BD12/BD13=0,"-",IF(BD12/BD13&gt;2,"+++",BD12/BD13-1)))</f>
        <v/>
      </c>
      <c r="BF12" s="352">
        <v>0</v>
      </c>
      <c r="BG12" s="351" t="str">
        <f>IF(ISERROR(BF12/BF13),"",IF(BF12/BF13=0,"-",IF(BF12/BF13&gt;2,"+++",BF12/BF13-1)))</f>
        <v/>
      </c>
      <c r="BH12" s="352">
        <v>0</v>
      </c>
      <c r="BI12" s="351" t="str">
        <f>IF(ISERROR(BH12/BH13),"",IF(BH12/BH13=0,"-",IF(BH12/BH13&gt;2,"+++",BH12/BH13-1)))</f>
        <v/>
      </c>
      <c r="BJ12" s="352">
        <v>46.816000000000003</v>
      </c>
      <c r="BK12" s="351">
        <f>IF(ISERROR(BJ12/BJ13),"",IF(BJ12/BJ13=0,"-",IF(BJ12/BJ13&gt;2,"+++",BJ12/BJ13-1)))</f>
        <v>-0.68100734522560336</v>
      </c>
      <c r="BL12" s="352">
        <v>0</v>
      </c>
      <c r="BM12" s="351" t="str">
        <f t="shared" ref="BM12" si="19">IF(ISERROR(BL12/BL13),"",IF(BL12/BL13=0,"-",IF(BL12/BL13&gt;2,"+++",BL12/BL13-1)))</f>
        <v/>
      </c>
      <c r="BN12" s="350">
        <f>BP12-SUM(BL12,BJ12,BH12,BF12,BD12,BB12,AZ12,AX12,AV12,AT12,AR12)</f>
        <v>0</v>
      </c>
      <c r="BO12" s="353" t="str">
        <f>IF(ISERROR(BN12/BN13),"",IF(BN12/BN13=0,"-",IF(BN12/BN13&gt;2,"+++",BN12/BN13-1)))</f>
        <v>-</v>
      </c>
      <c r="BP12" s="350">
        <v>59.436999999999991</v>
      </c>
      <c r="BQ12" s="353">
        <f>IF(ISERROR(BP12/BP13),"",IF(BP12/BP13=0,"-",IF(BP12/BP13&gt;2,"+++",BP12/BP13-1)))</f>
        <v>-0.81567350483013135</v>
      </c>
      <c r="BR12" s="357"/>
      <c r="BS12" s="566"/>
      <c r="BT12" s="359"/>
      <c r="CI12" s="360" t="s">
        <v>70</v>
      </c>
      <c r="CJ12" s="361" t="str">
        <f>VLOOKUP($K$4,$CI$13:$CJ$16,2,0)</f>
        <v>4+</v>
      </c>
      <c r="CL12" s="362">
        <v>1</v>
      </c>
      <c r="CM12" s="363">
        <v>2010</v>
      </c>
      <c r="CN12" s="364" t="s">
        <v>71</v>
      </c>
    </row>
    <row r="13" spans="1:92" s="296" customFormat="1" ht="18" customHeight="1" thickBot="1">
      <c r="A13" s="365"/>
      <c r="B13" s="366"/>
      <c r="C13" s="366"/>
      <c r="D13" s="367" t="str">
        <f>D12</f>
        <v>0102 Pure Bred Breeding</v>
      </c>
      <c r="E13" s="368">
        <f>E12-1</f>
        <v>2022</v>
      </c>
      <c r="F13" s="369">
        <v>15946.718000000001</v>
      </c>
      <c r="G13" s="370"/>
      <c r="H13" s="371">
        <v>7201.4870000000001</v>
      </c>
      <c r="I13" s="370"/>
      <c r="J13" s="371">
        <v>1624.5660000000003</v>
      </c>
      <c r="K13" s="370"/>
      <c r="L13" s="371">
        <v>0</v>
      </c>
      <c r="M13" s="370"/>
      <c r="N13" s="371">
        <v>0</v>
      </c>
      <c r="O13" s="370"/>
      <c r="P13" s="371">
        <v>0</v>
      </c>
      <c r="Q13" s="370"/>
      <c r="R13" s="371">
        <v>2474.4310000000005</v>
      </c>
      <c r="S13" s="370"/>
      <c r="T13" s="371">
        <v>950.06</v>
      </c>
      <c r="U13" s="370"/>
      <c r="V13" s="371">
        <v>1386.008</v>
      </c>
      <c r="W13" s="370"/>
      <c r="X13" s="371">
        <v>0</v>
      </c>
      <c r="Y13" s="370"/>
      <c r="Z13" s="371">
        <v>1322.384</v>
      </c>
      <c r="AA13" s="370"/>
      <c r="AB13" s="371">
        <v>0</v>
      </c>
      <c r="AC13" s="370"/>
      <c r="AD13" s="371"/>
      <c r="AE13" s="370"/>
      <c r="AF13" s="369">
        <f>AH13-Z13-X13-V13-T13-R13-P13-N13-L13-J13-H13-F13</f>
        <v>59091.185000000005</v>
      </c>
      <c r="AG13" s="372"/>
      <c r="AH13" s="369">
        <v>89996.839000000007</v>
      </c>
      <c r="AI13" s="372"/>
      <c r="AJ13" s="369"/>
      <c r="AK13" s="567"/>
      <c r="AL13" s="355"/>
      <c r="AM13" s="365"/>
      <c r="AN13" s="366"/>
      <c r="AO13" s="366"/>
      <c r="AP13" s="367" t="str">
        <f>AP12</f>
        <v>0102 Pure Bred Breeding</v>
      </c>
      <c r="AQ13" s="368">
        <f t="shared" ref="AQ13:AQ75" si="20">AQ12-1</f>
        <v>2022</v>
      </c>
      <c r="AR13" s="369">
        <v>174.54299999999998</v>
      </c>
      <c r="AS13" s="373"/>
      <c r="AT13" s="371">
        <v>0</v>
      </c>
      <c r="AU13" s="370"/>
      <c r="AV13" s="371">
        <v>0</v>
      </c>
      <c r="AW13" s="370"/>
      <c r="AX13" s="371">
        <v>0</v>
      </c>
      <c r="AY13" s="370"/>
      <c r="AZ13" s="371">
        <v>0</v>
      </c>
      <c r="BA13" s="370"/>
      <c r="BB13" s="371">
        <v>0</v>
      </c>
      <c r="BC13" s="370"/>
      <c r="BD13" s="371">
        <v>0</v>
      </c>
      <c r="BE13" s="370"/>
      <c r="BF13" s="371">
        <v>0</v>
      </c>
      <c r="BG13" s="370"/>
      <c r="BH13" s="371">
        <v>0</v>
      </c>
      <c r="BI13" s="370"/>
      <c r="BJ13" s="371">
        <v>146.762</v>
      </c>
      <c r="BK13" s="370"/>
      <c r="BL13" s="371">
        <v>0</v>
      </c>
      <c r="BM13" s="370"/>
      <c r="BN13" s="369">
        <f t="shared" ref="BN13:BN76" si="21">BP13-SUM(BL13,BJ13,BH13,BF13,BD13,BB13,AZ13,AX13,AV13,AT13,AR13)</f>
        <v>1.1499999999999773</v>
      </c>
      <c r="BO13" s="372"/>
      <c r="BP13" s="369">
        <v>322.45499999999993</v>
      </c>
      <c r="BQ13" s="372"/>
      <c r="BR13" s="374"/>
      <c r="BS13" s="568"/>
      <c r="BT13" s="359"/>
      <c r="CI13" s="376" t="s">
        <v>72</v>
      </c>
      <c r="CJ13" s="377">
        <v>1</v>
      </c>
      <c r="CL13" s="362">
        <v>2</v>
      </c>
      <c r="CM13" s="363">
        <f t="shared" ref="CM13:CM19" si="22">1+CM12</f>
        <v>2011</v>
      </c>
      <c r="CN13" s="364" t="s">
        <v>73</v>
      </c>
    </row>
    <row r="14" spans="1:92" ht="17.100000000000001" customHeight="1">
      <c r="A14" s="378" t="s">
        <v>67</v>
      </c>
      <c r="B14" s="379" t="s">
        <v>74</v>
      </c>
      <c r="C14" s="379"/>
      <c r="D14" s="348" t="s">
        <v>75</v>
      </c>
      <c r="E14" s="380">
        <f>$R$5</f>
        <v>2023</v>
      </c>
      <c r="F14" s="381">
        <v>21280.495999999999</v>
      </c>
      <c r="G14" s="382" t="str">
        <f>IF(ISERROR(F14/F15),"",IF(F14/F15=0,"-",IF(F14/F15&gt;2,"+++",F14/F15-1)))</f>
        <v>+++</v>
      </c>
      <c r="H14" s="383">
        <v>38774.678</v>
      </c>
      <c r="I14" s="382" t="str">
        <f>IF(ISERROR(H14/H15),"",IF(H14/H15=0,"-",IF(H14/H15&gt;2,"+++",H14/H15-1)))</f>
        <v>+++</v>
      </c>
      <c r="J14" s="383">
        <v>4775.530999999999</v>
      </c>
      <c r="K14" s="382">
        <f>IF(ISERROR(J14/J15),"",IF(J14/J15=0,"-",IF(J14/J15&gt;2,"+++",J14/J15-1)))</f>
        <v>0.10506405534933827</v>
      </c>
      <c r="L14" s="383">
        <v>50191.667999999998</v>
      </c>
      <c r="M14" s="382">
        <f>IF(ISERROR(L14/L15),"",IF(L14/L15=0,"-",IF(L14/L15&gt;2,"+++",L14/L15-1)))</f>
        <v>-0.34748478564885532</v>
      </c>
      <c r="N14" s="383">
        <v>0</v>
      </c>
      <c r="O14" s="382" t="str">
        <f>IF(ISERROR(N14/N15),"",IF(N14/N15=0,"-",IF(N14/N15&gt;2,"+++",N14/N15-1)))</f>
        <v/>
      </c>
      <c r="P14" s="383">
        <v>0</v>
      </c>
      <c r="Q14" s="382" t="str">
        <f>IF(ISERROR(P14/P15),"",IF(P14/P15=0,"-",IF(P14/P15&gt;2,"+++",P14/P15-1)))</f>
        <v/>
      </c>
      <c r="R14" s="383">
        <v>35095.874000000011</v>
      </c>
      <c r="S14" s="382" t="str">
        <f>IF(ISERROR(R14/R15),"",IF(R14/R15=0,"-",IF(R14/R15&gt;2,"+++",R14/R15-1)))</f>
        <v>+++</v>
      </c>
      <c r="T14" s="383">
        <v>1279.9630000000004</v>
      </c>
      <c r="U14" s="382">
        <f>IF(ISERROR(T14/T15),"",IF(T14/T15=0,"-",IF(T14/T15&gt;2,"+++",T14/T15-1)))</f>
        <v>-3.9399997898626249E-2</v>
      </c>
      <c r="V14" s="383">
        <v>36995.211000000018</v>
      </c>
      <c r="W14" s="382">
        <f>IF(ISERROR(V14/V15),"",IF(V14/V15=0,"-",IF(V14/V15&gt;2,"+++",V14/V15-1)))</f>
        <v>0.38046555548188032</v>
      </c>
      <c r="X14" s="383">
        <v>0</v>
      </c>
      <c r="Y14" s="382" t="str">
        <f>IF(ISERROR(X14/X15),"",IF(X14/X15=0,"-",IF(X14/X15&gt;2,"+++",X14/X15-1)))</f>
        <v/>
      </c>
      <c r="Z14" s="383">
        <v>36529.900000000016</v>
      </c>
      <c r="AA14" s="382">
        <f>IF(ISERROR(Z14/Z15),"",IF(Z14/Z15=0,"-",IF(Z14/Z15&gt;2,"+++",Z14/Z15-1)))</f>
        <v>3.1182618679197693E-2</v>
      </c>
      <c r="AB14" s="383">
        <v>0</v>
      </c>
      <c r="AC14" s="382" t="str">
        <f>IF(ISERROR(AB14/AB15),"",IF(AB14/AB15=0,"-",IF(AB14/AB15&gt;2,"+++",AB14/AB15-1)))</f>
        <v/>
      </c>
      <c r="AD14" s="383"/>
      <c r="AE14" s="382"/>
      <c r="AF14" s="381">
        <f>AH14-Z14-X14-V14-T14-R14-P14-N14-L14-J14-H14-F14</f>
        <v>57322.155999999974</v>
      </c>
      <c r="AG14" s="384">
        <f>IF(ISERROR(AF14/AF15),"",IF(AF14/AF15=0,"-",IF(AF14/AF15&gt;2,"+++",AF14/AF15-1)))</f>
        <v>-0.38882782609585753</v>
      </c>
      <c r="AH14" s="381">
        <v>282245.47700000001</v>
      </c>
      <c r="AI14" s="384">
        <f>IF(ISERROR(AH14/AH15),"",IF(AH14/AH15=0,"-",IF(AH14/AH15&gt;2,"+++",AH14/AH15-1)))</f>
        <v>3.9668058966275677E-2</v>
      </c>
      <c r="AJ14" s="381"/>
      <c r="AK14" s="569"/>
      <c r="AL14" s="386"/>
      <c r="AM14" s="378" t="s">
        <v>67</v>
      </c>
      <c r="AN14" s="379" t="s">
        <v>74</v>
      </c>
      <c r="AO14" s="379"/>
      <c r="AP14" s="348" t="s">
        <v>75</v>
      </c>
      <c r="AQ14" s="380">
        <f t="shared" si="18"/>
        <v>2023</v>
      </c>
      <c r="AR14" s="381">
        <v>96.644999999999953</v>
      </c>
      <c r="AS14" s="387">
        <f>IF(ISERROR(AR14/AR15),"",IF(AR14/AR15=0,"-",IF(AR14/AR15&gt;2,"+++",AR14/AR15-1)))</f>
        <v>-0.89428658622624613</v>
      </c>
      <c r="AT14" s="383">
        <v>0</v>
      </c>
      <c r="AU14" s="382" t="str">
        <f>IF(ISERROR(AT14/AT15),"",IF(AT14/AT15=0,"-",IF(AT14/AT15&gt;2,"+++",AT14/AT15-1)))</f>
        <v/>
      </c>
      <c r="AV14" s="383">
        <v>0</v>
      </c>
      <c r="AW14" s="382" t="str">
        <f>IF(ISERROR(AV14/AV15),"",IF(AV14/AV15=0,"-",IF(AV14/AV15&gt;2,"+++",AV14/AV15-1)))</f>
        <v/>
      </c>
      <c r="AX14" s="383">
        <v>0</v>
      </c>
      <c r="AY14" s="382" t="str">
        <f>IF(ISERROR(AX14/AX15),"",IF(AX14/AX15=0,"-",IF(AX14/AX15&gt;2,"+++",AX14/AX15-1)))</f>
        <v/>
      </c>
      <c r="AZ14" s="383">
        <v>3.4000000000000002E-2</v>
      </c>
      <c r="BA14" s="382" t="str">
        <f>IF(ISERROR(AZ14/AZ15),"",IF(AZ14/AZ15=0,"-",IF(AZ14/AZ15&gt;2,"+++",AZ14/AZ15-1)))</f>
        <v/>
      </c>
      <c r="BB14" s="383">
        <v>0</v>
      </c>
      <c r="BC14" s="382" t="str">
        <f>IF(ISERROR(BB14/BB15),"",IF(BB14/BB15=0,"-",IF(BB14/BB15&gt;2,"+++",BB14/BB15-1)))</f>
        <v/>
      </c>
      <c r="BD14" s="383">
        <v>0</v>
      </c>
      <c r="BE14" s="382" t="str">
        <f>IF(ISERROR(BD14/BD15),"",IF(BD14/BD15=0,"-",IF(BD14/BD15&gt;2,"+++",BD14/BD15-1)))</f>
        <v/>
      </c>
      <c r="BF14" s="383">
        <v>0</v>
      </c>
      <c r="BG14" s="382" t="str">
        <f>IF(ISERROR(BF14/BF15),"",IF(BF14/BF15=0,"-",IF(BF14/BF15&gt;2,"+++",BF14/BF15-1)))</f>
        <v/>
      </c>
      <c r="BH14" s="383">
        <v>0</v>
      </c>
      <c r="BI14" s="382" t="str">
        <f>IF(ISERROR(BH14/BH15),"",IF(BH14/BH15=0,"-",IF(BH14/BH15&gt;2,"+++",BH14/BH15-1)))</f>
        <v/>
      </c>
      <c r="BJ14" s="383">
        <v>36.081999999999994</v>
      </c>
      <c r="BK14" s="382" t="str">
        <f>IF(ISERROR(BJ14/BJ15),"",IF(BJ14/BJ15=0,"-",IF(BJ14/BJ15&gt;2,"+++",BJ14/BJ15-1)))</f>
        <v>+++</v>
      </c>
      <c r="BL14" s="383">
        <v>0</v>
      </c>
      <c r="BM14" s="382" t="str">
        <f t="shared" ref="BM14" si="23">IF(ISERROR(BL14/BL15),"",IF(BL14/BL15=0,"-",IF(BL14/BL15&gt;2,"+++",BL14/BL15-1)))</f>
        <v/>
      </c>
      <c r="BN14" s="381">
        <f t="shared" si="21"/>
        <v>93.117000000000218</v>
      </c>
      <c r="BO14" s="384">
        <f>IF(ISERROR(BN14/BN15),"",IF(BN14/BN15=0,"-",IF(BN14/BN15&gt;2,"+++",BN14/BN15-1)))</f>
        <v>-0.80834050295772686</v>
      </c>
      <c r="BP14" s="381">
        <v>225.87800000000016</v>
      </c>
      <c r="BQ14" s="384">
        <f>IF(ISERROR(BP14/BP15),"",IF(BP14/BP15=0,"-",IF(BP14/BP15&gt;2,"+++",BP14/BP15-1)))</f>
        <v>-0.84070539334226135</v>
      </c>
      <c r="BR14" s="388"/>
      <c r="BS14" s="570"/>
      <c r="BT14" s="390"/>
      <c r="CI14" s="391" t="s">
        <v>76</v>
      </c>
      <c r="CJ14" s="392" t="s">
        <v>77</v>
      </c>
      <c r="CL14" s="393">
        <v>3</v>
      </c>
      <c r="CM14" s="363">
        <f t="shared" si="22"/>
        <v>2012</v>
      </c>
      <c r="CN14" s="394" t="s">
        <v>78</v>
      </c>
    </row>
    <row r="15" spans="1:92" ht="17.100000000000001" customHeight="1" thickBot="1">
      <c r="A15" s="365"/>
      <c r="B15" s="366"/>
      <c r="C15" s="366"/>
      <c r="D15" s="348" t="s">
        <v>75</v>
      </c>
      <c r="E15" s="368">
        <f>E14-1</f>
        <v>2022</v>
      </c>
      <c r="F15" s="369">
        <v>10256.960000000006</v>
      </c>
      <c r="G15" s="395"/>
      <c r="H15" s="371">
        <v>17035.025000000001</v>
      </c>
      <c r="I15" s="395"/>
      <c r="J15" s="371">
        <v>4321.4969999999994</v>
      </c>
      <c r="K15" s="395"/>
      <c r="L15" s="371">
        <v>76920.303</v>
      </c>
      <c r="M15" s="395"/>
      <c r="N15" s="371">
        <v>0</v>
      </c>
      <c r="O15" s="395"/>
      <c r="P15" s="371">
        <v>0</v>
      </c>
      <c r="Q15" s="395"/>
      <c r="R15" s="371">
        <v>5595.4320000000016</v>
      </c>
      <c r="S15" s="395"/>
      <c r="T15" s="371">
        <v>1332.4619999999998</v>
      </c>
      <c r="U15" s="395"/>
      <c r="V15" s="371">
        <v>26799.083000000002</v>
      </c>
      <c r="W15" s="395"/>
      <c r="X15" s="371">
        <v>0</v>
      </c>
      <c r="Y15" s="395"/>
      <c r="Z15" s="371">
        <v>35425.248000000007</v>
      </c>
      <c r="AA15" s="395"/>
      <c r="AB15" s="371">
        <v>0</v>
      </c>
      <c r="AC15" s="395"/>
      <c r="AD15" s="371"/>
      <c r="AE15" s="395"/>
      <c r="AF15" s="369">
        <f>AH15-Z15-X15-V15-T15-R15-P15-N15-L15-J15-H15-F15</f>
        <v>93790.520000000033</v>
      </c>
      <c r="AG15" s="396"/>
      <c r="AH15" s="369">
        <v>271476.53000000009</v>
      </c>
      <c r="AI15" s="396"/>
      <c r="AJ15" s="369"/>
      <c r="AK15" s="571"/>
      <c r="AL15" s="386"/>
      <c r="AM15" s="365"/>
      <c r="AN15" s="366"/>
      <c r="AO15" s="366"/>
      <c r="AP15" s="348" t="s">
        <v>75</v>
      </c>
      <c r="AQ15" s="368">
        <f t="shared" si="20"/>
        <v>2022</v>
      </c>
      <c r="AR15" s="369">
        <v>914.21699999999998</v>
      </c>
      <c r="AS15" s="397"/>
      <c r="AT15" s="371">
        <v>0</v>
      </c>
      <c r="AU15" s="395"/>
      <c r="AV15" s="371">
        <v>0</v>
      </c>
      <c r="AW15" s="395"/>
      <c r="AX15" s="371">
        <v>0</v>
      </c>
      <c r="AY15" s="395"/>
      <c r="AZ15" s="371">
        <v>0</v>
      </c>
      <c r="BA15" s="395"/>
      <c r="BB15" s="371">
        <v>0</v>
      </c>
      <c r="BC15" s="395"/>
      <c r="BD15" s="371">
        <v>0</v>
      </c>
      <c r="BE15" s="395"/>
      <c r="BF15" s="371">
        <v>0</v>
      </c>
      <c r="BG15" s="395"/>
      <c r="BH15" s="371">
        <v>0</v>
      </c>
      <c r="BI15" s="395"/>
      <c r="BJ15" s="371">
        <v>17.926000000000002</v>
      </c>
      <c r="BK15" s="395"/>
      <c r="BL15" s="371">
        <v>0</v>
      </c>
      <c r="BM15" s="395"/>
      <c r="BN15" s="369">
        <f t="shared" si="21"/>
        <v>485.846</v>
      </c>
      <c r="BO15" s="396"/>
      <c r="BP15" s="369">
        <v>1417.989</v>
      </c>
      <c r="BQ15" s="396"/>
      <c r="BR15" s="374"/>
      <c r="BS15" s="572"/>
      <c r="BT15" s="390"/>
      <c r="CI15" s="391" t="s">
        <v>79</v>
      </c>
      <c r="CJ15" s="392" t="s">
        <v>80</v>
      </c>
      <c r="CL15" s="393">
        <v>4</v>
      </c>
      <c r="CM15" s="363">
        <f t="shared" si="22"/>
        <v>2013</v>
      </c>
      <c r="CN15" s="394" t="s">
        <v>81</v>
      </c>
    </row>
    <row r="16" spans="1:92" ht="17.100000000000001" customHeight="1" thickBot="1">
      <c r="A16" s="378" t="s">
        <v>82</v>
      </c>
      <c r="B16" s="399" t="s">
        <v>83</v>
      </c>
      <c r="C16" s="399"/>
      <c r="D16" s="400"/>
      <c r="E16" s="401">
        <f>$R$5</f>
        <v>2023</v>
      </c>
      <c r="F16" s="402">
        <f>F18+F20+F22+F24+F26+F28</f>
        <v>156871.14800000002</v>
      </c>
      <c r="G16" s="403">
        <f>IF(ISERROR(F16/F17),"",IF(F16/F17=0,"-",IF(F16/F17&gt;2,"+++",F16/F17-1)))</f>
        <v>1.8133283841267556E-2</v>
      </c>
      <c r="H16" s="404">
        <f>H18+H20+H22+H24+H26+H28</f>
        <v>42028.297000000006</v>
      </c>
      <c r="I16" s="403" t="str">
        <f>IF(ISERROR(H16/H17),"",IF(H16/H17=0,"-",IF(H16/H17&gt;2,"+++",H16/H17-1)))</f>
        <v>+++</v>
      </c>
      <c r="J16" s="404">
        <f>J18+J20+J22+J24+J26+J28</f>
        <v>36177.811999999998</v>
      </c>
      <c r="K16" s="403">
        <f>IF(ISERROR(J16/J17),"",IF(J16/J17=0,"-",IF(J16/J17&gt;2,"+++",J16/J17-1)))</f>
        <v>0.18069552459307769</v>
      </c>
      <c r="L16" s="404">
        <f>L18+L20+L22+L24+L26+L28</f>
        <v>8985.5220000000008</v>
      </c>
      <c r="M16" s="403">
        <f>IF(ISERROR(L16/L17),"",IF(L16/L17=0,"-",IF(L16/L17&gt;2,"+++",L16/L17-1)))</f>
        <v>-9.8261778515852272E-2</v>
      </c>
      <c r="N16" s="404">
        <f>N18+N20+N22+N24+N26+N28</f>
        <v>30.685999999999996</v>
      </c>
      <c r="O16" s="403">
        <f>IF(ISERROR(N16/N17),"",IF(N16/N17=0,"-",IF(N16/N17&gt;2,"+++",N16/N17-1)))</f>
        <v>0.13082252358490565</v>
      </c>
      <c r="P16" s="404">
        <f>P18+P20+P22+P24+P26+P28</f>
        <v>45.072000000000003</v>
      </c>
      <c r="Q16" s="403">
        <f>IF(ISERROR(P16/P17),"",IF(P16/P17=0,"-",IF(P16/P17&gt;2,"+++",P16/P17-1)))</f>
        <v>-0.54734717242626019</v>
      </c>
      <c r="R16" s="404">
        <f>R18+R20+R22+R24+R26+R28</f>
        <v>0.75800000000000001</v>
      </c>
      <c r="S16" s="403">
        <f>IF(ISERROR(R16/R17),"",IF(R16/R17=0,"-",IF(R16/R17&gt;2,"+++",R16/R17-1)))</f>
        <v>-0.53582363747703621</v>
      </c>
      <c r="T16" s="404">
        <f>T18+T20+T22+T24+T26+T28</f>
        <v>12543.091</v>
      </c>
      <c r="U16" s="403">
        <f>IF(ISERROR(T16/T17),"",IF(T16/T17=0,"-",IF(T16/T17&gt;2,"+++",T16/T17-1)))</f>
        <v>-0.28011964057322558</v>
      </c>
      <c r="V16" s="404">
        <f>V18+V20+V22+V24+V26+V28</f>
        <v>228.74700000000001</v>
      </c>
      <c r="W16" s="403">
        <f>IF(ISERROR(V16/V17),"",IF(V16/V17=0,"-",IF(V16/V17&gt;2,"+++",V16/V17-1)))</f>
        <v>1.4196723491985974E-2</v>
      </c>
      <c r="X16" s="404">
        <f>X18+X20+X22+X24+X26+X28</f>
        <v>109.22</v>
      </c>
      <c r="Y16" s="403">
        <f>IF(ISERROR(X16/X17),"",IF(X16/X17=0,"-",IF(X16/X17&gt;2,"+++",X16/X17-1)))</f>
        <v>-0.54316164599001171</v>
      </c>
      <c r="Z16" s="404">
        <f>Z18+Z20+Z22+Z24+Z26+Z28</f>
        <v>162.58900000000003</v>
      </c>
      <c r="AA16" s="403">
        <f>IF(ISERROR(Z16/Z17),"",IF(Z16/Z17=0,"-",IF(Z16/Z17&gt;2,"+++",Z16/Z17-1)))</f>
        <v>0.54927819333936823</v>
      </c>
      <c r="AB16" s="404">
        <f>AB18+AB20+AB22+AB24+AB26+AB28</f>
        <v>0</v>
      </c>
      <c r="AC16" s="403" t="str">
        <f>IF(ISERROR(AB16/AB17),"",IF(AB16/AB17=0,"-",IF(AB16/AB17&gt;2,"+++",AB16/AB17-1)))</f>
        <v/>
      </c>
      <c r="AD16" s="404"/>
      <c r="AE16" s="403"/>
      <c r="AF16" s="402">
        <f>AH16-Z16-X16-V16-T16-R16-P16-N16-L16-J16-H16-F16</f>
        <v>21962.559000000096</v>
      </c>
      <c r="AG16" s="405">
        <f>IF(ISERROR(AF16/AF17),"",IF(AF16/AF17=0,"-",IF(AF16/AF17&gt;2,"+++",AF16/AF17-1)))</f>
        <v>-0.19591714825775663</v>
      </c>
      <c r="AH16" s="402">
        <f>AH18+AH20+AH22+AH24+AH26+AH28</f>
        <v>279145.50099999999</v>
      </c>
      <c r="AI16" s="405">
        <f>IF(ISERROR(AH16/AH17),"",IF(AH16/AH17=0,"-",IF(AH16/AH17&gt;2,"+++",AH16/AH17-1)))</f>
        <v>0.16229298807713421</v>
      </c>
      <c r="AJ16" s="402"/>
      <c r="AK16" s="569"/>
      <c r="AL16" s="386"/>
      <c r="AM16" s="378" t="s">
        <v>82</v>
      </c>
      <c r="AN16" s="399" t="s">
        <v>83</v>
      </c>
      <c r="AO16" s="399"/>
      <c r="AP16" s="400"/>
      <c r="AQ16" s="401">
        <f t="shared" si="18"/>
        <v>2023</v>
      </c>
      <c r="AR16" s="402">
        <f>AR18+AR20+AR22+AR24+AR26+AR28</f>
        <v>60492.008000000002</v>
      </c>
      <c r="AS16" s="406">
        <f>IF(ISERROR(AR16/AR17),"",IF(AR16/AR17=0,"-",IF(AR16/AR17&gt;2,"+++",AR16/AR17-1)))</f>
        <v>-0.14912677902415217</v>
      </c>
      <c r="AT16" s="404">
        <f>AT18+AT20+AT22+AT24+AT26+AT28</f>
        <v>16294.269999999999</v>
      </c>
      <c r="AU16" s="403">
        <f>IF(ISERROR(AT16/AT17),"",IF(AT16/AT17=0,"-",IF(AT16/AT17&gt;2,"+++",AT16/AT17-1)))</f>
        <v>8.4404237425355078E-2</v>
      </c>
      <c r="AV16" s="404">
        <f>AV18+AV20+AV22+AV24+AV26+AV28</f>
        <v>45607.618000000002</v>
      </c>
      <c r="AW16" s="403">
        <f>IF(ISERROR(AV16/AV17),"",IF(AV16/AV17=0,"-",IF(AV16/AV17&gt;2,"+++",AV16/AV17-1)))</f>
        <v>1.5598004024124812E-2</v>
      </c>
      <c r="AX16" s="404">
        <f>AX18+AX20+AX22+AX24+AX26+AX28</f>
        <v>21509.97</v>
      </c>
      <c r="AY16" s="403">
        <f>IF(ISERROR(AX16/AX17),"",IF(AX16/AX17=0,"-",IF(AX16/AX17&gt;2,"+++",AX16/AX17-1)))</f>
        <v>5.1283241808190105E-2</v>
      </c>
      <c r="AZ16" s="404">
        <f>AZ18+AZ20+AZ22+AZ24+AZ26+AZ28</f>
        <v>14126.514999999999</v>
      </c>
      <c r="BA16" s="403">
        <f>IF(ISERROR(AZ16/AZ17),"",IF(AZ16/AZ17=0,"-",IF(AZ16/AZ17&gt;2,"+++",AZ16/AZ17-1)))</f>
        <v>5.8412166905648322E-2</v>
      </c>
      <c r="BB16" s="404">
        <f>BB18+BB20+BB22+BB24+BB26+BB28</f>
        <v>5561.0099999999993</v>
      </c>
      <c r="BC16" s="403">
        <f>IF(ISERROR(BB16/BB17),"",IF(BB16/BB17=0,"-",IF(BB16/BB17&gt;2,"+++",BB16/BB17-1)))</f>
        <v>-4.0753334156709786E-2</v>
      </c>
      <c r="BD16" s="404">
        <f>BD18+BD20+BD22+BD24+BD26+BD28</f>
        <v>2481.8050000000003</v>
      </c>
      <c r="BE16" s="403">
        <f>IF(ISERROR(BD16/BD17),"",IF(BD16/BD17=0,"-",IF(BD16/BD17&gt;2,"+++",BD16/BD17-1)))</f>
        <v>0.52537034009457795</v>
      </c>
      <c r="BF16" s="404">
        <f>BF18+BF20+BF22+BF24+BF26+BF28</f>
        <v>1822.3410000000001</v>
      </c>
      <c r="BG16" s="403">
        <f>IF(ISERROR(BF16/BF17),"",IF(BF16/BF17=0,"-",IF(BF16/BF17&gt;2,"+++",BF16/BF17-1)))</f>
        <v>-2.6175584773133642E-2</v>
      </c>
      <c r="BH16" s="404">
        <f>BH18+BH20+BH22+BH24+BH26+BH28</f>
        <v>1165.7080000000001</v>
      </c>
      <c r="BI16" s="403">
        <f>IF(ISERROR(BH16/BH17),"",IF(BH16/BH17=0,"-",IF(BH16/BH17&gt;2,"+++",BH16/BH17-1)))</f>
        <v>-0.12563287483817165</v>
      </c>
      <c r="BJ16" s="404">
        <f>BJ18+BJ20+BJ22+BJ24+BJ26+BJ28</f>
        <v>11.186</v>
      </c>
      <c r="BK16" s="403">
        <f>IF(ISERROR(BJ16/BJ17),"",IF(BJ16/BJ17=0,"-",IF(BJ16/BJ17&gt;2,"+++",BJ16/BJ17-1)))</f>
        <v>-0.9347949006417916</v>
      </c>
      <c r="BL16" s="404">
        <f t="shared" ref="BL16:BL17" si="24">BL18+BL20+BL22+BL24+BL26+BL28</f>
        <v>0</v>
      </c>
      <c r="BM16" s="403" t="str">
        <f t="shared" ref="BM16" si="25">IF(ISERROR(BL16/BL17),"",IF(BL16/BL17=0,"-",IF(BL16/BL17&gt;2,"+++",BL16/BL17-1)))</f>
        <v/>
      </c>
      <c r="BN16" s="402">
        <f t="shared" si="21"/>
        <v>2090.1229999999923</v>
      </c>
      <c r="BO16" s="405">
        <f>IF(ISERROR(BN16/BN17),"",IF(BN16/BN17=0,"-",IF(BN16/BN17&gt;2,"+++",BN16/BN17-1)))</f>
        <v>-0.33383489320471793</v>
      </c>
      <c r="BP16" s="402">
        <f>BP18+BP20+BP22+BP24+BP26+BP28</f>
        <v>171162.554</v>
      </c>
      <c r="BQ16" s="405">
        <f>IF(ISERROR(BP16/BP17),"",IF(BP16/BP17=0,"-",IF(BP16/BP17&gt;2,"+++",BP16/BP17-1)))</f>
        <v>-4.2568735655980738E-2</v>
      </c>
      <c r="BR16" s="407"/>
      <c r="BS16" s="570"/>
      <c r="BT16" s="390"/>
      <c r="CI16" s="391" t="s">
        <v>2</v>
      </c>
      <c r="CJ16" s="392" t="s">
        <v>84</v>
      </c>
      <c r="CL16" s="393">
        <v>5</v>
      </c>
      <c r="CM16" s="363">
        <f t="shared" si="22"/>
        <v>2014</v>
      </c>
      <c r="CN16" s="394" t="s">
        <v>85</v>
      </c>
    </row>
    <row r="17" spans="1:92" ht="17.100000000000001" customHeight="1" thickBot="1">
      <c r="A17" s="365"/>
      <c r="B17" s="408"/>
      <c r="C17" s="408"/>
      <c r="D17" s="367"/>
      <c r="E17" s="368">
        <f>E16-1</f>
        <v>2022</v>
      </c>
      <c r="F17" s="369">
        <f>F19+F21+F23+F25+F27+F29</f>
        <v>154077.22200000001</v>
      </c>
      <c r="G17" s="395"/>
      <c r="H17" s="371">
        <f>H19+H21+H23+H25+H27+H29</f>
        <v>49.372</v>
      </c>
      <c r="I17" s="395"/>
      <c r="J17" s="371">
        <f>J19+J21+J23+J25+J27+J29</f>
        <v>30641.101999999999</v>
      </c>
      <c r="K17" s="395"/>
      <c r="L17" s="371">
        <f>L19+L21+L23+L25+L27+L29</f>
        <v>9964.6680000000015</v>
      </c>
      <c r="M17" s="395"/>
      <c r="N17" s="371">
        <f>N19+N21+N23+N25+N27+N29</f>
        <v>27.135999999999999</v>
      </c>
      <c r="O17" s="395"/>
      <c r="P17" s="371">
        <f>P19+P21+P23+P25+P27+P29</f>
        <v>99.573000000000022</v>
      </c>
      <c r="Q17" s="395"/>
      <c r="R17" s="371">
        <f>R19+R21+R23+R25+R27+R29</f>
        <v>1.633</v>
      </c>
      <c r="S17" s="395"/>
      <c r="T17" s="371">
        <f>T19+T21+T23+T25+T27+T29</f>
        <v>17423.855</v>
      </c>
      <c r="U17" s="395"/>
      <c r="V17" s="371">
        <f>V19+V21+V23+V25+V27+V29</f>
        <v>225.54500000000002</v>
      </c>
      <c r="W17" s="395"/>
      <c r="X17" s="371">
        <f>X19+X21+X23+X25+X27+X29</f>
        <v>239.078</v>
      </c>
      <c r="Y17" s="395"/>
      <c r="Z17" s="371">
        <f>Z19+Z21+Z23+Z25+Z27+Z29</f>
        <v>104.94500000000002</v>
      </c>
      <c r="AA17" s="395"/>
      <c r="AB17" s="371">
        <f>AB19+AB21+AB23+AB25+AB27+AB29</f>
        <v>0</v>
      </c>
      <c r="AC17" s="395"/>
      <c r="AD17" s="371"/>
      <c r="AE17" s="395"/>
      <c r="AF17" s="369">
        <f t="shared" ref="AF17:AF77" si="26">AH17-Z17-X17-V17-T17-R17-P17-N17-L17-J17-H17-F17</f>
        <v>27313.800999999949</v>
      </c>
      <c r="AG17" s="396"/>
      <c r="AH17" s="369">
        <f>AH19+AH21+AH23+AH25+AH27+AH29</f>
        <v>240167.93</v>
      </c>
      <c r="AI17" s="396"/>
      <c r="AJ17" s="369"/>
      <c r="AK17" s="571"/>
      <c r="AL17" s="386"/>
      <c r="AM17" s="365"/>
      <c r="AN17" s="408"/>
      <c r="AO17" s="408"/>
      <c r="AP17" s="367"/>
      <c r="AQ17" s="368">
        <f t="shared" si="20"/>
        <v>2022</v>
      </c>
      <c r="AR17" s="369">
        <f>AR19+AR21+AR23+AR25+AR27+AR29</f>
        <v>71094.032000000007</v>
      </c>
      <c r="AS17" s="397"/>
      <c r="AT17" s="371">
        <f>AT19+AT21+AT23+AT25+AT27+AT29</f>
        <v>15026.011</v>
      </c>
      <c r="AU17" s="395"/>
      <c r="AV17" s="371">
        <f>AV19+AV21+AV23+AV25+AV27+AV29</f>
        <v>44907.156000000003</v>
      </c>
      <c r="AW17" s="395"/>
      <c r="AX17" s="371">
        <f>AX19+AX21+AX23+AX25+AX27+AX29</f>
        <v>20460.68</v>
      </c>
      <c r="AY17" s="395"/>
      <c r="AZ17" s="371">
        <f>AZ19+AZ21+AZ23+AZ25+AZ27+AZ29</f>
        <v>13346.894000000004</v>
      </c>
      <c r="BA17" s="395"/>
      <c r="BB17" s="371">
        <f>BB19+BB21+BB23+BB25+BB27+BB29</f>
        <v>5797.268</v>
      </c>
      <c r="BC17" s="395"/>
      <c r="BD17" s="371">
        <f>BD19+BD21+BD23+BD25+BD27+BD29</f>
        <v>1627.0180000000003</v>
      </c>
      <c r="BE17" s="395"/>
      <c r="BF17" s="371">
        <f>BF19+BF21+BF23+BF25+BF27+BF29</f>
        <v>1871.3239999999996</v>
      </c>
      <c r="BG17" s="395"/>
      <c r="BH17" s="371">
        <f>BH19+BH21+BH23+BH25+BH27+BH29</f>
        <v>1333.2020000000002</v>
      </c>
      <c r="BI17" s="395"/>
      <c r="BJ17" s="371">
        <f>BJ19+BJ21+BJ23+BJ25+BJ27+BJ29</f>
        <v>171.55099999999996</v>
      </c>
      <c r="BK17" s="395"/>
      <c r="BL17" s="371">
        <f t="shared" si="24"/>
        <v>0</v>
      </c>
      <c r="BM17" s="395"/>
      <c r="BN17" s="369">
        <f t="shared" si="21"/>
        <v>3137.5449999999837</v>
      </c>
      <c r="BO17" s="396"/>
      <c r="BP17" s="369">
        <f>BP19+BP21+BP23+BP25+BP27+BP29</f>
        <v>178772.68099999998</v>
      </c>
      <c r="BQ17" s="396"/>
      <c r="BR17" s="374"/>
      <c r="BS17" s="572"/>
      <c r="BT17" s="390"/>
      <c r="CI17" s="409" t="s">
        <v>86</v>
      </c>
      <c r="CJ17" s="410"/>
      <c r="CL17" s="393">
        <v>6</v>
      </c>
      <c r="CM17" s="363">
        <f t="shared" si="22"/>
        <v>2015</v>
      </c>
      <c r="CN17" s="394" t="s">
        <v>87</v>
      </c>
    </row>
    <row r="18" spans="1:92" ht="17.100000000000001" hidden="1" customHeight="1" outlineLevel="1">
      <c r="A18" s="411"/>
      <c r="B18" s="412" t="s">
        <v>88</v>
      </c>
      <c r="C18" s="413" t="s">
        <v>89</v>
      </c>
      <c r="D18" s="414" t="s">
        <v>90</v>
      </c>
      <c r="E18" s="415">
        <f>$R$5</f>
        <v>2023</v>
      </c>
      <c r="F18" s="416">
        <v>18775.118000000002</v>
      </c>
      <c r="G18" s="382">
        <f>IF(ISERROR(F18/F19),"",IF(F18/F19=0,"-",IF(F18/F19&gt;2,"+++",F18/F19-1)))</f>
        <v>0.3713759017424656</v>
      </c>
      <c r="H18" s="417">
        <v>5914.7599999999993</v>
      </c>
      <c r="I18" s="382" t="str">
        <f>IF(ISERROR(H18/H19),"",IF(H18/H19=0,"-",IF(H18/H19&gt;2,"+++",H18/H19-1)))</f>
        <v/>
      </c>
      <c r="J18" s="417">
        <v>5183.9209999999994</v>
      </c>
      <c r="K18" s="382">
        <f>IF(ISERROR(J18/J19),"",IF(J18/J19=0,"-",IF(J18/J19&gt;2,"+++",J18/J19-1)))</f>
        <v>0.19216283573498161</v>
      </c>
      <c r="L18" s="417">
        <v>0</v>
      </c>
      <c r="M18" s="382" t="str">
        <f>IF(ISERROR(L18/L19),"",IF(L18/L19=0,"-",IF(L18/L19&gt;2,"+++",L18/L19-1)))</f>
        <v/>
      </c>
      <c r="N18" s="417">
        <v>0</v>
      </c>
      <c r="O18" s="382" t="str">
        <f>IF(ISERROR(N18/N19),"",IF(N18/N19=0,"-",IF(N18/N19&gt;2,"+++",N18/N19-1)))</f>
        <v/>
      </c>
      <c r="P18" s="417">
        <v>0</v>
      </c>
      <c r="Q18" s="382" t="str">
        <f>IF(ISERROR(P18/P19),"",IF(P18/P19=0,"-",IF(P18/P19&gt;2,"+++",P18/P19-1)))</f>
        <v>-</v>
      </c>
      <c r="R18" s="417">
        <v>0</v>
      </c>
      <c r="S18" s="382" t="str">
        <f>IF(ISERROR(R18/R19),"",IF(R18/R19=0,"-",IF(R18/R19&gt;2,"+++",R18/R19-1)))</f>
        <v/>
      </c>
      <c r="T18" s="417">
        <v>6790.6170000000002</v>
      </c>
      <c r="U18" s="382">
        <f>IF(ISERROR(T18/T19),"",IF(T18/T19=0,"-",IF(T18/T19&gt;2,"+++",T18/T19-1)))</f>
        <v>-0.39411367553907606</v>
      </c>
      <c r="V18" s="417">
        <v>38.773000000000003</v>
      </c>
      <c r="W18" s="382" t="str">
        <f>IF(ISERROR(V18/V19),"",IF(V18/V19=0,"-",IF(V18/V19&gt;2,"+++",V18/V19-1)))</f>
        <v/>
      </c>
      <c r="X18" s="417">
        <v>0.09</v>
      </c>
      <c r="Y18" s="382">
        <f>IF(ISERROR(X18/X19),"",IF(X18/X19=0,"-",IF(X18/X19&gt;2,"+++",X18/X19-1)))</f>
        <v>-0.93076923076923079</v>
      </c>
      <c r="Z18" s="417">
        <v>0.59099999999999997</v>
      </c>
      <c r="AA18" s="382" t="str">
        <f>IF(ISERROR(Z18/Z19),"",IF(Z18/Z19=0,"-",IF(Z18/Z19&gt;2,"+++",Z18/Z19-1)))</f>
        <v/>
      </c>
      <c r="AB18" s="417">
        <v>0</v>
      </c>
      <c r="AC18" s="382" t="str">
        <f>IF(ISERROR(AB18/AB19),"",IF(AB18/AB19=0,"-",IF(AB18/AB19&gt;2,"+++",AB18/AB19-1)))</f>
        <v/>
      </c>
      <c r="AD18" s="417"/>
      <c r="AE18" s="382"/>
      <c r="AF18" s="416">
        <f t="shared" si="26"/>
        <v>2192.3050000000003</v>
      </c>
      <c r="AG18" s="384">
        <f>IF(ISERROR(AF18/AF19),"",IF(AF18/AF19=0,"-",IF(AF18/AF19&gt;2,"+++",AF18/AF19-1)))</f>
        <v>-3.2606167954510101E-2</v>
      </c>
      <c r="AH18" s="416">
        <v>38896.174999999996</v>
      </c>
      <c r="AI18" s="384">
        <f>IF(ISERROR(AH18/AH19),"",IF(AH18/AH19=0,"-",IF(AH18/AH19&gt;2,"+++",AH18/AH19-1)))</f>
        <v>0.23421982829837917</v>
      </c>
      <c r="AJ18" s="416"/>
      <c r="AK18" s="569"/>
      <c r="AL18" s="386"/>
      <c r="AM18" s="411"/>
      <c r="AN18" s="412" t="s">
        <v>88</v>
      </c>
      <c r="AO18" s="413" t="s">
        <v>89</v>
      </c>
      <c r="AP18" s="414" t="s">
        <v>90</v>
      </c>
      <c r="AQ18" s="415">
        <f t="shared" si="18"/>
        <v>2023</v>
      </c>
      <c r="AR18" s="416">
        <v>15905.609</v>
      </c>
      <c r="AS18" s="387">
        <f>IF(ISERROR(AR18/AR19),"",IF(AR18/AR19=0,"-",IF(AR18/AR19&gt;2,"+++",AR18/AR19-1)))</f>
        <v>-0.22768566820597613</v>
      </c>
      <c r="AT18" s="417">
        <v>0</v>
      </c>
      <c r="AU18" s="382" t="str">
        <f>IF(ISERROR(AT18/AT19),"",IF(AT18/AT19=0,"-",IF(AT18/AT19&gt;2,"+++",AT18/AT19-1)))</f>
        <v/>
      </c>
      <c r="AV18" s="417">
        <v>0</v>
      </c>
      <c r="AW18" s="382" t="str">
        <f>IF(ISERROR(AV18/AV19),"",IF(AV18/AV19=0,"-",IF(AV18/AV19&gt;2,"+++",AV18/AV19-1)))</f>
        <v/>
      </c>
      <c r="AX18" s="417">
        <v>0</v>
      </c>
      <c r="AY18" s="382" t="str">
        <f>IF(ISERROR(AX18/AX19),"",IF(AX18/AX19=0,"-",IF(AX18/AX19&gt;2,"+++",AX18/AX19-1)))</f>
        <v/>
      </c>
      <c r="AZ18" s="417">
        <v>0</v>
      </c>
      <c r="BA18" s="382" t="str">
        <f>IF(ISERROR(AZ18/AZ19),"",IF(AZ18/AZ19=0,"-",IF(AZ18/AZ19&gt;2,"+++",AZ18/AZ19-1)))</f>
        <v/>
      </c>
      <c r="BB18" s="417">
        <v>0</v>
      </c>
      <c r="BC18" s="382" t="str">
        <f>IF(ISERROR(BB18/BB19),"",IF(BB18/BB19=0,"-",IF(BB18/BB19&gt;2,"+++",BB18/BB19-1)))</f>
        <v/>
      </c>
      <c r="BD18" s="417">
        <v>0</v>
      </c>
      <c r="BE18" s="382" t="str">
        <f>IF(ISERROR(BD18/BD19),"",IF(BD18/BD19=0,"-",IF(BD18/BD19&gt;2,"+++",BD18/BD19-1)))</f>
        <v/>
      </c>
      <c r="BF18" s="417">
        <v>0</v>
      </c>
      <c r="BG18" s="382" t="str">
        <f>IF(ISERROR(BF18/BF19),"",IF(BF18/BF19=0,"-",IF(BF18/BF19&gt;2,"+++",BF18/BF19-1)))</f>
        <v/>
      </c>
      <c r="BH18" s="417">
        <v>0</v>
      </c>
      <c r="BI18" s="382" t="str">
        <f>IF(ISERROR(BH18/BH19),"",IF(BH18/BH19=0,"-",IF(BH18/BH19&gt;2,"+++",BH18/BH19-1)))</f>
        <v/>
      </c>
      <c r="BJ18" s="417">
        <v>0.64300000000000002</v>
      </c>
      <c r="BK18" s="382" t="str">
        <f>IF(ISERROR(BJ18/BJ19),"",IF(BJ18/BJ19=0,"-",IF(BJ18/BJ19&gt;2,"+++",BJ18/BJ19-1)))</f>
        <v/>
      </c>
      <c r="BL18" s="417">
        <v>0</v>
      </c>
      <c r="BM18" s="382" t="str">
        <f t="shared" ref="BM18" si="27">IF(ISERROR(BL18/BL19),"",IF(BL18/BL19=0,"-",IF(BL18/BL19&gt;2,"+++",BL18/BL19-1)))</f>
        <v/>
      </c>
      <c r="BN18" s="416">
        <f t="shared" si="21"/>
        <v>2.6399999999994179</v>
      </c>
      <c r="BO18" s="384">
        <f>IF(ISERROR(BN18/BN19),"",IF(BN18/BN19=0,"-",IF(BN18/BN19&gt;2,"+++",BN18/BN19-1)))</f>
        <v>-0.89224929594711289</v>
      </c>
      <c r="BP18" s="416">
        <v>15908.892</v>
      </c>
      <c r="BQ18" s="384">
        <f>IF(ISERROR(BP18/BP19),"",IF(BP18/BP19=0,"-",IF(BP18/BP19&gt;2,"+++",BP18/BP19-1)))</f>
        <v>-0.22844415767878112</v>
      </c>
      <c r="BR18" s="418"/>
      <c r="BS18" s="570"/>
      <c r="BT18" s="390"/>
      <c r="CI18" s="391" t="s">
        <v>91</v>
      </c>
      <c r="CJ18" s="392">
        <v>1</v>
      </c>
      <c r="CL18" s="393">
        <v>7</v>
      </c>
      <c r="CM18" s="363">
        <f t="shared" si="22"/>
        <v>2016</v>
      </c>
      <c r="CN18" s="394" t="s">
        <v>92</v>
      </c>
    </row>
    <row r="19" spans="1:92" ht="17.100000000000001" hidden="1" customHeight="1" outlineLevel="1" thickBot="1">
      <c r="A19" s="411"/>
      <c r="B19" s="420"/>
      <c r="C19" s="421"/>
      <c r="D19" s="422" t="s">
        <v>90</v>
      </c>
      <c r="E19" s="423">
        <f>E18-1</f>
        <v>2022</v>
      </c>
      <c r="F19" s="424">
        <v>13690.716</v>
      </c>
      <c r="G19" s="425"/>
      <c r="H19" s="426">
        <v>0</v>
      </c>
      <c r="I19" s="425"/>
      <c r="J19" s="426">
        <v>4348.3329999999996</v>
      </c>
      <c r="K19" s="425"/>
      <c r="L19" s="426">
        <v>0</v>
      </c>
      <c r="M19" s="425"/>
      <c r="N19" s="426">
        <v>0</v>
      </c>
      <c r="O19" s="425"/>
      <c r="P19" s="426">
        <v>0.5</v>
      </c>
      <c r="Q19" s="425"/>
      <c r="R19" s="426">
        <v>0</v>
      </c>
      <c r="S19" s="425"/>
      <c r="T19" s="426">
        <v>11207.741</v>
      </c>
      <c r="U19" s="425"/>
      <c r="V19" s="426">
        <v>0</v>
      </c>
      <c r="W19" s="425"/>
      <c r="X19" s="426">
        <v>1.3</v>
      </c>
      <c r="Y19" s="425"/>
      <c r="Z19" s="426">
        <v>0</v>
      </c>
      <c r="AA19" s="425"/>
      <c r="AB19" s="426">
        <v>0</v>
      </c>
      <c r="AC19" s="425"/>
      <c r="AD19" s="426"/>
      <c r="AE19" s="425"/>
      <c r="AF19" s="424">
        <f t="shared" si="26"/>
        <v>2266.1970000000074</v>
      </c>
      <c r="AG19" s="427"/>
      <c r="AH19" s="424">
        <v>31514.787000000004</v>
      </c>
      <c r="AI19" s="427"/>
      <c r="AJ19" s="424"/>
      <c r="AK19" s="573"/>
      <c r="AL19" s="386"/>
      <c r="AM19" s="411"/>
      <c r="AN19" s="420"/>
      <c r="AO19" s="421"/>
      <c r="AP19" s="422" t="s">
        <v>90</v>
      </c>
      <c r="AQ19" s="423">
        <f t="shared" si="20"/>
        <v>2022</v>
      </c>
      <c r="AR19" s="424">
        <v>20594.735000000004</v>
      </c>
      <c r="AS19" s="428"/>
      <c r="AT19" s="426">
        <v>0</v>
      </c>
      <c r="AU19" s="425"/>
      <c r="AV19" s="426">
        <v>0</v>
      </c>
      <c r="AW19" s="425"/>
      <c r="AX19" s="426">
        <v>0</v>
      </c>
      <c r="AY19" s="425"/>
      <c r="AZ19" s="426">
        <v>0</v>
      </c>
      <c r="BA19" s="425"/>
      <c r="BB19" s="426">
        <v>0</v>
      </c>
      <c r="BC19" s="425"/>
      <c r="BD19" s="426">
        <v>0</v>
      </c>
      <c r="BE19" s="425"/>
      <c r="BF19" s="426">
        <v>0</v>
      </c>
      <c r="BG19" s="425"/>
      <c r="BH19" s="426">
        <v>0</v>
      </c>
      <c r="BI19" s="425"/>
      <c r="BJ19" s="426">
        <v>0</v>
      </c>
      <c r="BK19" s="425"/>
      <c r="BL19" s="426">
        <v>0</v>
      </c>
      <c r="BM19" s="425"/>
      <c r="BN19" s="424">
        <f t="shared" si="21"/>
        <v>24.500999999996566</v>
      </c>
      <c r="BO19" s="427"/>
      <c r="BP19" s="424">
        <v>20619.236000000001</v>
      </c>
      <c r="BQ19" s="427"/>
      <c r="BR19" s="429"/>
      <c r="BS19" s="574"/>
      <c r="BT19" s="390"/>
      <c r="CI19" s="391" t="s">
        <v>5</v>
      </c>
      <c r="CJ19" s="392">
        <v>2</v>
      </c>
      <c r="CL19" s="393">
        <v>8</v>
      </c>
      <c r="CM19" s="363">
        <f t="shared" si="22"/>
        <v>2017</v>
      </c>
      <c r="CN19" s="394" t="s">
        <v>93</v>
      </c>
    </row>
    <row r="20" spans="1:92" s="296" customFormat="1" ht="18" hidden="1" customHeight="1" outlineLevel="1" thickBot="1">
      <c r="A20" s="411"/>
      <c r="B20" s="412" t="s">
        <v>94</v>
      </c>
      <c r="C20" s="413" t="s">
        <v>95</v>
      </c>
      <c r="D20" s="414" t="s">
        <v>96</v>
      </c>
      <c r="E20" s="415">
        <f>$R$5</f>
        <v>2023</v>
      </c>
      <c r="F20" s="416">
        <v>1806.8230000000001</v>
      </c>
      <c r="G20" s="431">
        <f>IF(ISERROR(F20/F21),"",IF(F20/F21=0,"-",IF(F20/F21&gt;2,"+++",F20/F21-1)))</f>
        <v>-9.5437897004990391E-2</v>
      </c>
      <c r="H20" s="417">
        <v>32330.554000000007</v>
      </c>
      <c r="I20" s="431" t="str">
        <f>IF(ISERROR(H20/H21),"",IF(H20/H21=0,"-",IF(H20/H21&gt;2,"+++",H20/H21-1)))</f>
        <v/>
      </c>
      <c r="J20" s="417">
        <v>1350.645</v>
      </c>
      <c r="K20" s="431">
        <f>IF(ISERROR(J20/J21),"",IF(J20/J21=0,"-",IF(J20/J21&gt;2,"+++",J20/J21-1)))</f>
        <v>-0.1874015946998161</v>
      </c>
      <c r="L20" s="417">
        <v>0</v>
      </c>
      <c r="M20" s="431" t="str">
        <f>IF(ISERROR(L20/L21),"",IF(L20/L21=0,"-",IF(L20/L21&gt;2,"+++",L20/L21-1)))</f>
        <v/>
      </c>
      <c r="N20" s="417">
        <v>0</v>
      </c>
      <c r="O20" s="431" t="str">
        <f>IF(ISERROR(N20/N21),"",IF(N20/N21=0,"-",IF(N20/N21&gt;2,"+++",N20/N21-1)))</f>
        <v/>
      </c>
      <c r="P20" s="417">
        <v>0</v>
      </c>
      <c r="Q20" s="431" t="str">
        <f>IF(ISERROR(P20/P21),"",IF(P20/P21=0,"-",IF(P20/P21&gt;2,"+++",P20/P21-1)))</f>
        <v/>
      </c>
      <c r="R20" s="417">
        <v>0</v>
      </c>
      <c r="S20" s="431" t="str">
        <f>IF(ISERROR(R20/R21),"",IF(R20/R21=0,"-",IF(R20/R21&gt;2,"+++",R20/R21-1)))</f>
        <v/>
      </c>
      <c r="T20" s="417">
        <v>13.135</v>
      </c>
      <c r="U20" s="431">
        <f>IF(ISERROR(T20/T21),"",IF(T20/T21=0,"-",IF(T20/T21&gt;2,"+++",T20/T21-1)))</f>
        <v>-0.91028740813594511</v>
      </c>
      <c r="V20" s="417">
        <v>15.964999999999998</v>
      </c>
      <c r="W20" s="431" t="str">
        <f>IF(ISERROR(V20/V21),"",IF(V20/V21=0,"-",IF(V20/V21&gt;2,"+++",V20/V21-1)))</f>
        <v>+++</v>
      </c>
      <c r="X20" s="417">
        <v>3.4609999999999999</v>
      </c>
      <c r="Y20" s="431">
        <f>IF(ISERROR(X20/X21),"",IF(X20/X21=0,"-",IF(X20/X21&gt;2,"+++",X20/X21-1)))</f>
        <v>-0.34163971847061059</v>
      </c>
      <c r="Z20" s="417">
        <v>0</v>
      </c>
      <c r="AA20" s="431" t="str">
        <f>IF(ISERROR(Z20/Z21),"",IF(Z20/Z21=0,"-",IF(Z20/Z21&gt;2,"+++",Z20/Z21-1)))</f>
        <v/>
      </c>
      <c r="AB20" s="417">
        <v>0</v>
      </c>
      <c r="AC20" s="431" t="str">
        <f>IF(ISERROR(AB20/AB21),"",IF(AB20/AB21=0,"-",IF(AB20/AB21&gt;2,"+++",AB20/AB21-1)))</f>
        <v/>
      </c>
      <c r="AD20" s="417"/>
      <c r="AE20" s="431"/>
      <c r="AF20" s="416">
        <f t="shared" si="26"/>
        <v>920.11199999998666</v>
      </c>
      <c r="AG20" s="432">
        <f>IF(ISERROR(AF20/AF21),"",IF(AF20/AF21=0,"-",IF(AF20/AF21&gt;2,"+++",AF20/AF21-1)))</f>
        <v>-0.62907593906943782</v>
      </c>
      <c r="AH20" s="416">
        <v>36440.694999999992</v>
      </c>
      <c r="AI20" s="432" t="str">
        <f>IF(ISERROR(AH20/AH21),"",IF(AH20/AH21=0,"-",IF(AH20/AH21&gt;2,"+++",AH20/AH21-1)))</f>
        <v>+++</v>
      </c>
      <c r="AJ20" s="416"/>
      <c r="AK20" s="575"/>
      <c r="AL20" s="355"/>
      <c r="AM20" s="411"/>
      <c r="AN20" s="412" t="s">
        <v>94</v>
      </c>
      <c r="AO20" s="413" t="s">
        <v>95</v>
      </c>
      <c r="AP20" s="414" t="s">
        <v>96</v>
      </c>
      <c r="AQ20" s="415">
        <f t="shared" si="18"/>
        <v>2023</v>
      </c>
      <c r="AR20" s="416">
        <v>4654.7880000000005</v>
      </c>
      <c r="AS20" s="433">
        <f>IF(ISERROR(AR20/AR21),"",IF(AR20/AR21=0,"-",IF(AR20/AR21&gt;2,"+++",AR20/AR21-1)))</f>
        <v>-0.44654630353377545</v>
      </c>
      <c r="AT20" s="417">
        <v>0</v>
      </c>
      <c r="AU20" s="431" t="str">
        <f>IF(ISERROR(AT20/AT21),"",IF(AT20/AT21=0,"-",IF(AT20/AT21&gt;2,"+++",AT20/AT21-1)))</f>
        <v/>
      </c>
      <c r="AV20" s="417">
        <v>0.245</v>
      </c>
      <c r="AW20" s="431" t="str">
        <f>IF(ISERROR(AV20/AV21),"",IF(AV20/AV21=0,"-",IF(AV20/AV21&gt;2,"+++",AV20/AV21-1)))</f>
        <v/>
      </c>
      <c r="AX20" s="417">
        <v>0</v>
      </c>
      <c r="AY20" s="431" t="str">
        <f>IF(ISERROR(AX20/AX21),"",IF(AX20/AX21=0,"-",IF(AX20/AX21&gt;2,"+++",AX20/AX21-1)))</f>
        <v/>
      </c>
      <c r="AZ20" s="417">
        <v>0</v>
      </c>
      <c r="BA20" s="431" t="str">
        <f>IF(ISERROR(AZ20/AZ21),"",IF(AZ20/AZ21=0,"-",IF(AZ20/AZ21&gt;2,"+++",AZ20/AZ21-1)))</f>
        <v>-</v>
      </c>
      <c r="BB20" s="417">
        <v>0</v>
      </c>
      <c r="BC20" s="431" t="str">
        <f>IF(ISERROR(BB20/BB21),"",IF(BB20/BB21=0,"-",IF(BB20/BB21&gt;2,"+++",BB20/BB21-1)))</f>
        <v>-</v>
      </c>
      <c r="BD20" s="417">
        <v>0</v>
      </c>
      <c r="BE20" s="431" t="str">
        <f>IF(ISERROR(BD20/BD21),"",IF(BD20/BD21=0,"-",IF(BD20/BD21&gt;2,"+++",BD20/BD21-1)))</f>
        <v/>
      </c>
      <c r="BF20" s="417">
        <v>0</v>
      </c>
      <c r="BG20" s="431" t="str">
        <f>IF(ISERROR(BF20/BF21),"",IF(BF20/BF21=0,"-",IF(BF20/BF21&gt;2,"+++",BF20/BF21-1)))</f>
        <v/>
      </c>
      <c r="BH20" s="417">
        <v>0</v>
      </c>
      <c r="BI20" s="431" t="str">
        <f>IF(ISERROR(BH20/BH21),"",IF(BH20/BH21=0,"-",IF(BH20/BH21&gt;2,"+++",BH20/BH21-1)))</f>
        <v/>
      </c>
      <c r="BJ20" s="417">
        <v>0</v>
      </c>
      <c r="BK20" s="431" t="str">
        <f>IF(ISERROR(BJ20/BJ21),"",IF(BJ20/BJ21=0,"-",IF(BJ20/BJ21&gt;2,"+++",BJ20/BJ21-1)))</f>
        <v/>
      </c>
      <c r="BL20" s="417">
        <v>0</v>
      </c>
      <c r="BM20" s="431" t="str">
        <f t="shared" ref="BM20" si="28">IF(ISERROR(BL20/BL21),"",IF(BL20/BL21=0,"-",IF(BL20/BL21&gt;2,"+++",BL20/BL21-1)))</f>
        <v/>
      </c>
      <c r="BN20" s="416">
        <f t="shared" si="21"/>
        <v>0.12799999999970169</v>
      </c>
      <c r="BO20" s="432">
        <f>IF(ISERROR(BN20/BN21),"",IF(BN20/BN21=0,"-",IF(BN20/BN21&gt;2,"+++",BN20/BN21-1)))</f>
        <v>-0.99005207118988747</v>
      </c>
      <c r="BP20" s="416">
        <v>4655.1610000000001</v>
      </c>
      <c r="BQ20" s="432">
        <f>IF(ISERROR(BP20/BP21),"",IF(BP20/BP21=0,"-",IF(BP20/BP21&gt;2,"+++",BP20/BP21-1)))</f>
        <v>-0.44844625990777809</v>
      </c>
      <c r="BR20" s="418"/>
      <c r="BS20" s="576"/>
      <c r="BT20" s="359"/>
      <c r="CI20" s="360" t="s">
        <v>97</v>
      </c>
      <c r="CJ20" s="361">
        <f>VLOOKUP($K$5,$CI$21:$CJ$22,2,0)</f>
        <v>8</v>
      </c>
      <c r="CL20" s="362">
        <v>9</v>
      </c>
      <c r="CM20" s="363">
        <v>2018</v>
      </c>
      <c r="CN20" s="364" t="s">
        <v>98</v>
      </c>
    </row>
    <row r="21" spans="1:92" s="296" customFormat="1" ht="18" hidden="1" customHeight="1" outlineLevel="1">
      <c r="A21" s="411"/>
      <c r="B21" s="420"/>
      <c r="C21" s="421"/>
      <c r="D21" s="422" t="s">
        <v>96</v>
      </c>
      <c r="E21" s="423">
        <f>E20-1</f>
        <v>2022</v>
      </c>
      <c r="F21" s="424">
        <v>1997.4560000000001</v>
      </c>
      <c r="G21" s="435"/>
      <c r="H21" s="426">
        <v>0</v>
      </c>
      <c r="I21" s="435"/>
      <c r="J21" s="426">
        <v>1662.1310000000001</v>
      </c>
      <c r="K21" s="435"/>
      <c r="L21" s="426">
        <v>0</v>
      </c>
      <c r="M21" s="435"/>
      <c r="N21" s="426">
        <v>0</v>
      </c>
      <c r="O21" s="435"/>
      <c r="P21" s="426">
        <v>0</v>
      </c>
      <c r="Q21" s="435"/>
      <c r="R21" s="426">
        <v>0</v>
      </c>
      <c r="S21" s="435"/>
      <c r="T21" s="426">
        <v>146.41200000000001</v>
      </c>
      <c r="U21" s="435"/>
      <c r="V21" s="426">
        <v>1.653</v>
      </c>
      <c r="W21" s="435"/>
      <c r="X21" s="426">
        <v>5.2569999999999997</v>
      </c>
      <c r="Y21" s="435"/>
      <c r="Z21" s="426">
        <v>0</v>
      </c>
      <c r="AA21" s="435"/>
      <c r="AB21" s="426">
        <v>0</v>
      </c>
      <c r="AC21" s="435"/>
      <c r="AD21" s="426"/>
      <c r="AE21" s="435"/>
      <c r="AF21" s="424">
        <f t="shared" si="26"/>
        <v>2480.5939999999991</v>
      </c>
      <c r="AG21" s="436"/>
      <c r="AH21" s="424">
        <v>6293.5029999999997</v>
      </c>
      <c r="AI21" s="436"/>
      <c r="AJ21" s="424"/>
      <c r="AK21" s="577"/>
      <c r="AL21" s="355"/>
      <c r="AM21" s="411"/>
      <c r="AN21" s="420"/>
      <c r="AO21" s="421"/>
      <c r="AP21" s="422" t="s">
        <v>96</v>
      </c>
      <c r="AQ21" s="423">
        <f t="shared" si="20"/>
        <v>2022</v>
      </c>
      <c r="AR21" s="424">
        <v>8410.4380000000001</v>
      </c>
      <c r="AS21" s="437"/>
      <c r="AT21" s="426">
        <v>0</v>
      </c>
      <c r="AU21" s="435"/>
      <c r="AV21" s="426">
        <v>0</v>
      </c>
      <c r="AW21" s="435"/>
      <c r="AX21" s="426">
        <v>0</v>
      </c>
      <c r="AY21" s="435"/>
      <c r="AZ21" s="426">
        <v>0.80600000000000005</v>
      </c>
      <c r="BA21" s="435"/>
      <c r="BB21" s="426">
        <v>15.975</v>
      </c>
      <c r="BC21" s="435"/>
      <c r="BD21" s="426">
        <v>0</v>
      </c>
      <c r="BE21" s="435"/>
      <c r="BF21" s="426">
        <v>0</v>
      </c>
      <c r="BG21" s="435"/>
      <c r="BH21" s="426">
        <v>0</v>
      </c>
      <c r="BI21" s="435"/>
      <c r="BJ21" s="426">
        <v>0</v>
      </c>
      <c r="BK21" s="435"/>
      <c r="BL21" s="426">
        <v>0</v>
      </c>
      <c r="BM21" s="435"/>
      <c r="BN21" s="424">
        <f t="shared" si="21"/>
        <v>12.86699999999837</v>
      </c>
      <c r="BO21" s="436"/>
      <c r="BP21" s="424">
        <v>8440.0859999999993</v>
      </c>
      <c r="BQ21" s="436"/>
      <c r="BR21" s="429"/>
      <c r="BS21" s="578"/>
      <c r="BT21" s="359"/>
      <c r="CI21" s="376" t="s">
        <v>99</v>
      </c>
      <c r="CJ21" s="377">
        <v>8</v>
      </c>
      <c r="CL21" s="362">
        <v>10</v>
      </c>
      <c r="CM21" s="363">
        <v>2019</v>
      </c>
      <c r="CN21" s="364" t="s">
        <v>100</v>
      </c>
    </row>
    <row r="22" spans="1:92" ht="17.100000000000001" hidden="1" customHeight="1" outlineLevel="1">
      <c r="A22" s="411"/>
      <c r="B22" s="412" t="s">
        <v>101</v>
      </c>
      <c r="C22" s="413" t="s">
        <v>102</v>
      </c>
      <c r="D22" s="414" t="s">
        <v>103</v>
      </c>
      <c r="E22" s="415">
        <f>$R$5</f>
        <v>2023</v>
      </c>
      <c r="F22" s="416">
        <v>284.80600000000004</v>
      </c>
      <c r="G22" s="382" t="str">
        <f>IF(ISERROR(F22/F23),"",IF(F22/F23=0,"-",IF(F22/F23&gt;2,"+++",F22/F23-1)))</f>
        <v>+++</v>
      </c>
      <c r="H22" s="417">
        <v>256.37200000000001</v>
      </c>
      <c r="I22" s="382" t="str">
        <f>IF(ISERROR(H22/H23),"",IF(H22/H23=0,"-",IF(H22/H23&gt;2,"+++",H22/H23-1)))</f>
        <v/>
      </c>
      <c r="J22" s="417">
        <v>24697.171999999995</v>
      </c>
      <c r="K22" s="382">
        <f>IF(ISERROR(J22/J23),"",IF(J22/J23=0,"-",IF(J22/J23&gt;2,"+++",J22/J23-1)))</f>
        <v>0.18018973316151854</v>
      </c>
      <c r="L22" s="417">
        <v>0</v>
      </c>
      <c r="M22" s="382" t="str">
        <f>IF(ISERROR(L22/L23),"",IF(L22/L23=0,"-",IF(L22/L23&gt;2,"+++",L22/L23-1)))</f>
        <v/>
      </c>
      <c r="N22" s="417">
        <v>25.007999999999999</v>
      </c>
      <c r="O22" s="382" t="str">
        <f>IF(ISERROR(N22/N23),"",IF(N22/N23=0,"-",IF(N22/N23&gt;2,"+++",N22/N23-1)))</f>
        <v/>
      </c>
      <c r="P22" s="417">
        <v>0</v>
      </c>
      <c r="Q22" s="382" t="str">
        <f>IF(ISERROR(P22/P23),"",IF(P22/P23=0,"-",IF(P22/P23&gt;2,"+++",P22/P23-1)))</f>
        <v/>
      </c>
      <c r="R22" s="417">
        <v>0</v>
      </c>
      <c r="S22" s="382" t="str">
        <f>IF(ISERROR(R22/R23),"",IF(R22/R23=0,"-",IF(R22/R23&gt;2,"+++",R22/R23-1)))</f>
        <v/>
      </c>
      <c r="T22" s="417">
        <v>73.392999999999986</v>
      </c>
      <c r="U22" s="382">
        <f>IF(ISERROR(T22/T23),"",IF(T22/T23=0,"-",IF(T22/T23&gt;2,"+++",T22/T23-1)))</f>
        <v>-0.30900172295293415</v>
      </c>
      <c r="V22" s="417">
        <v>143.786</v>
      </c>
      <c r="W22" s="382">
        <f>IF(ISERROR(V22/V23),"",IF(V22/V23=0,"-",IF(V22/V23&gt;2,"+++",V22/V23-1)))</f>
        <v>-0.15919536869188944</v>
      </c>
      <c r="X22" s="417">
        <v>5.8680000000000012</v>
      </c>
      <c r="Y22" s="382">
        <f>IF(ISERROR(X22/X23),"",IF(X22/X23=0,"-",IF(X22/X23&gt;2,"+++",X22/X23-1)))</f>
        <v>0.15922560252864493</v>
      </c>
      <c r="Z22" s="417">
        <v>0</v>
      </c>
      <c r="AA22" s="382" t="str">
        <f>IF(ISERROR(Z22/Z23),"",IF(Z22/Z23=0,"-",IF(Z22/Z23&gt;2,"+++",Z22/Z23-1)))</f>
        <v/>
      </c>
      <c r="AB22" s="417">
        <v>0</v>
      </c>
      <c r="AC22" s="382" t="str">
        <f>IF(ISERROR(AB22/AB23),"",IF(AB22/AB23=0,"-",IF(AB22/AB23&gt;2,"+++",AB22/AB23-1)))</f>
        <v/>
      </c>
      <c r="AD22" s="417"/>
      <c r="AE22" s="382"/>
      <c r="AF22" s="416">
        <f t="shared" si="26"/>
        <v>8882.9030000000093</v>
      </c>
      <c r="AG22" s="384">
        <f>IF(ISERROR(AF22/AF23),"",IF(AF22/AF23=0,"-",IF(AF22/AF23&gt;2,"+++",AF22/AF23-1)))</f>
        <v>-0.2008686993053691</v>
      </c>
      <c r="AH22" s="416">
        <v>34369.308000000005</v>
      </c>
      <c r="AI22" s="384">
        <f>IF(ISERROR(AH22/AH23),"",IF(AH22/AH23=0,"-",IF(AH22/AH23&gt;2,"+++",AH22/AH23-1)))</f>
        <v>6.0208336829387088E-2</v>
      </c>
      <c r="AJ22" s="416"/>
      <c r="AK22" s="569"/>
      <c r="AL22" s="386"/>
      <c r="AM22" s="411"/>
      <c r="AN22" s="412" t="s">
        <v>101</v>
      </c>
      <c r="AO22" s="413" t="s">
        <v>102</v>
      </c>
      <c r="AP22" s="414" t="s">
        <v>103</v>
      </c>
      <c r="AQ22" s="415">
        <f t="shared" si="18"/>
        <v>2023</v>
      </c>
      <c r="AR22" s="416">
        <v>314.97699999999998</v>
      </c>
      <c r="AS22" s="387">
        <f>IF(ISERROR(AR22/AR23),"",IF(AR22/AR23=0,"-",IF(AR22/AR23&gt;2,"+++",AR22/AR23-1)))</f>
        <v>-0.46283666825269321</v>
      </c>
      <c r="AT22" s="417">
        <v>0</v>
      </c>
      <c r="AU22" s="382" t="str">
        <f>IF(ISERROR(AT22/AT23),"",IF(AT22/AT23=0,"-",IF(AT22/AT23&gt;2,"+++",AT22/AT23-1)))</f>
        <v/>
      </c>
      <c r="AV22" s="417">
        <v>0</v>
      </c>
      <c r="AW22" s="382" t="str">
        <f>IF(ISERROR(AV22/AV23),"",IF(AV22/AV23=0,"-",IF(AV22/AV23&gt;2,"+++",AV22/AV23-1)))</f>
        <v/>
      </c>
      <c r="AX22" s="417">
        <v>0</v>
      </c>
      <c r="AY22" s="382" t="str">
        <f>IF(ISERROR(AX22/AX23),"",IF(AX22/AX23=0,"-",IF(AX22/AX23&gt;2,"+++",AX22/AX23-1)))</f>
        <v/>
      </c>
      <c r="AZ22" s="417">
        <v>0</v>
      </c>
      <c r="BA22" s="382" t="str">
        <f>IF(ISERROR(AZ22/AZ23),"",IF(AZ22/AZ23=0,"-",IF(AZ22/AZ23&gt;2,"+++",AZ22/AZ23-1)))</f>
        <v/>
      </c>
      <c r="BB22" s="417">
        <v>0</v>
      </c>
      <c r="BC22" s="382" t="str">
        <f>IF(ISERROR(BB22/BB23),"",IF(BB22/BB23=0,"-",IF(BB22/BB23&gt;2,"+++",BB22/BB23-1)))</f>
        <v/>
      </c>
      <c r="BD22" s="417">
        <v>0</v>
      </c>
      <c r="BE22" s="382" t="str">
        <f>IF(ISERROR(BD22/BD23),"",IF(BD22/BD23=0,"-",IF(BD22/BD23&gt;2,"+++",BD22/BD23-1)))</f>
        <v/>
      </c>
      <c r="BF22" s="417">
        <v>0</v>
      </c>
      <c r="BG22" s="382" t="str">
        <f>IF(ISERROR(BF22/BF23),"",IF(BF22/BF23=0,"-",IF(BF22/BF23&gt;2,"+++",BF22/BF23-1)))</f>
        <v/>
      </c>
      <c r="BH22" s="417">
        <v>0</v>
      </c>
      <c r="BI22" s="382" t="str">
        <f>IF(ISERROR(BH22/BH23),"",IF(BH22/BH23=0,"-",IF(BH22/BH23&gt;2,"+++",BH22/BH23-1)))</f>
        <v/>
      </c>
      <c r="BJ22" s="417">
        <v>0</v>
      </c>
      <c r="BK22" s="382" t="str">
        <f>IF(ISERROR(BJ22/BJ23),"",IF(BJ22/BJ23=0,"-",IF(BJ22/BJ23&gt;2,"+++",BJ22/BJ23-1)))</f>
        <v/>
      </c>
      <c r="BL22" s="417">
        <v>0</v>
      </c>
      <c r="BM22" s="382" t="str">
        <f t="shared" ref="BM22" si="29">IF(ISERROR(BL22/BL23),"",IF(BL22/BL23=0,"-",IF(BL22/BL23&gt;2,"+++",BL22/BL23-1)))</f>
        <v/>
      </c>
      <c r="BN22" s="416">
        <f t="shared" si="21"/>
        <v>2.4000000000000909E-2</v>
      </c>
      <c r="BO22" s="384" t="str">
        <f>IF(ISERROR(BN22/BN23),"",IF(BN22/BN23=0,"-",IF(BN22/BN23&gt;2,"+++",BN22/BN23-1)))</f>
        <v/>
      </c>
      <c r="BP22" s="416">
        <v>315.00099999999998</v>
      </c>
      <c r="BQ22" s="384">
        <f>IF(ISERROR(BP22/BP23),"",IF(BP22/BP23=0,"-",IF(BP22/BP23&gt;2,"+++",BP22/BP23-1)))</f>
        <v>-0.46279573853413614</v>
      </c>
      <c r="BR22" s="418"/>
      <c r="BS22" s="570"/>
      <c r="BT22" s="390"/>
      <c r="CI22" s="391" t="s">
        <v>8</v>
      </c>
      <c r="CJ22" s="392">
        <v>9</v>
      </c>
      <c r="CL22" s="393">
        <v>11</v>
      </c>
      <c r="CM22" s="363">
        <v>2020</v>
      </c>
      <c r="CN22" s="394" t="s">
        <v>104</v>
      </c>
    </row>
    <row r="23" spans="1:92" ht="17.100000000000001" hidden="1" customHeight="1" outlineLevel="1">
      <c r="A23" s="411"/>
      <c r="B23" s="420"/>
      <c r="C23" s="421"/>
      <c r="D23" s="422" t="s">
        <v>103</v>
      </c>
      <c r="E23" s="423">
        <f>E22-1</f>
        <v>2022</v>
      </c>
      <c r="F23" s="424">
        <v>93.078000000000017</v>
      </c>
      <c r="G23" s="439"/>
      <c r="H23" s="426">
        <v>0</v>
      </c>
      <c r="I23" s="439"/>
      <c r="J23" s="426">
        <v>20926.441999999999</v>
      </c>
      <c r="K23" s="439"/>
      <c r="L23" s="426">
        <v>0</v>
      </c>
      <c r="M23" s="439"/>
      <c r="N23" s="426">
        <v>0</v>
      </c>
      <c r="O23" s="439"/>
      <c r="P23" s="426">
        <v>0</v>
      </c>
      <c r="Q23" s="439"/>
      <c r="R23" s="426">
        <v>0</v>
      </c>
      <c r="S23" s="439"/>
      <c r="T23" s="426">
        <v>106.21299999999998</v>
      </c>
      <c r="U23" s="439"/>
      <c r="V23" s="426">
        <v>171.01000000000002</v>
      </c>
      <c r="W23" s="439"/>
      <c r="X23" s="426">
        <v>5.0620000000000003</v>
      </c>
      <c r="Y23" s="439"/>
      <c r="Z23" s="426">
        <v>0</v>
      </c>
      <c r="AA23" s="439"/>
      <c r="AB23" s="426">
        <v>0</v>
      </c>
      <c r="AC23" s="439"/>
      <c r="AD23" s="426"/>
      <c r="AE23" s="439"/>
      <c r="AF23" s="424">
        <f t="shared" si="26"/>
        <v>11115.699000000002</v>
      </c>
      <c r="AG23" s="440"/>
      <c r="AH23" s="424">
        <v>32417.504000000001</v>
      </c>
      <c r="AI23" s="440"/>
      <c r="AJ23" s="424"/>
      <c r="AK23" s="579"/>
      <c r="AL23" s="386"/>
      <c r="AM23" s="411"/>
      <c r="AN23" s="420"/>
      <c r="AO23" s="421"/>
      <c r="AP23" s="422" t="s">
        <v>103</v>
      </c>
      <c r="AQ23" s="423">
        <f t="shared" si="20"/>
        <v>2022</v>
      </c>
      <c r="AR23" s="424">
        <v>586.37099999999987</v>
      </c>
      <c r="AS23" s="441"/>
      <c r="AT23" s="426">
        <v>0</v>
      </c>
      <c r="AU23" s="439"/>
      <c r="AV23" s="426">
        <v>0</v>
      </c>
      <c r="AW23" s="439"/>
      <c r="AX23" s="426">
        <v>0</v>
      </c>
      <c r="AY23" s="439"/>
      <c r="AZ23" s="426">
        <v>0</v>
      </c>
      <c r="BA23" s="439"/>
      <c r="BB23" s="426">
        <v>0</v>
      </c>
      <c r="BC23" s="439"/>
      <c r="BD23" s="426">
        <v>0</v>
      </c>
      <c r="BE23" s="439"/>
      <c r="BF23" s="426">
        <v>0</v>
      </c>
      <c r="BG23" s="439"/>
      <c r="BH23" s="426">
        <v>0</v>
      </c>
      <c r="BI23" s="439"/>
      <c r="BJ23" s="426">
        <v>0</v>
      </c>
      <c r="BK23" s="439"/>
      <c r="BL23" s="426">
        <v>0</v>
      </c>
      <c r="BM23" s="439"/>
      <c r="BN23" s="424">
        <f t="shared" si="21"/>
        <v>0</v>
      </c>
      <c r="BO23" s="440"/>
      <c r="BP23" s="424">
        <v>586.37099999999987</v>
      </c>
      <c r="BQ23" s="440"/>
      <c r="BR23" s="429"/>
      <c r="BS23" s="580"/>
      <c r="BT23" s="390"/>
      <c r="CI23" s="394"/>
      <c r="CJ23" s="394"/>
      <c r="CL23" s="393">
        <v>12</v>
      </c>
      <c r="CN23" s="394" t="s">
        <v>105</v>
      </c>
    </row>
    <row r="24" spans="1:92" ht="17.100000000000001" hidden="1" customHeight="1" outlineLevel="1">
      <c r="A24" s="411"/>
      <c r="B24" s="412" t="s">
        <v>106</v>
      </c>
      <c r="C24" s="413" t="s">
        <v>107</v>
      </c>
      <c r="D24" s="414" t="s">
        <v>108</v>
      </c>
      <c r="E24" s="415">
        <f>$R$5</f>
        <v>2023</v>
      </c>
      <c r="F24" s="416">
        <v>2003.0650000000001</v>
      </c>
      <c r="G24" s="382">
        <f>IF(ISERROR(F24/F25),"",IF(F24/F25=0,"-",IF(F24/F25&gt;2,"+++",F24/F25-1)))</f>
        <v>6.0970170915000121E-2</v>
      </c>
      <c r="H24" s="417">
        <v>0</v>
      </c>
      <c r="I24" s="382" t="str">
        <f>IF(ISERROR(H24/H25),"",IF(H24/H25=0,"-",IF(H24/H25&gt;2,"+++",H24/H25-1)))</f>
        <v/>
      </c>
      <c r="J24" s="417">
        <v>393.55199999999991</v>
      </c>
      <c r="K24" s="382" t="str">
        <f>IF(ISERROR(J24/J25),"",IF(J24/J25=0,"-",IF(J24/J25&gt;2,"+++",J24/J25-1)))</f>
        <v>+++</v>
      </c>
      <c r="L24" s="417">
        <v>0</v>
      </c>
      <c r="M24" s="382" t="str">
        <f>IF(ISERROR(L24/L25),"",IF(L24/L25=0,"-",IF(L24/L25&gt;2,"+++",L24/L25-1)))</f>
        <v/>
      </c>
      <c r="N24" s="417">
        <v>0</v>
      </c>
      <c r="O24" s="382" t="str">
        <f>IF(ISERROR(N24/N25),"",IF(N24/N25=0,"-",IF(N24/N25&gt;2,"+++",N24/N25-1)))</f>
        <v/>
      </c>
      <c r="P24" s="417">
        <v>0</v>
      </c>
      <c r="Q24" s="382" t="str">
        <f>IF(ISERROR(P24/P25),"",IF(P24/P25=0,"-",IF(P24/P25&gt;2,"+++",P24/P25-1)))</f>
        <v>-</v>
      </c>
      <c r="R24" s="417">
        <v>0.504</v>
      </c>
      <c r="S24" s="382" t="str">
        <f>IF(ISERROR(R24/R25),"",IF(R24/R25=0,"-",IF(R24/R25&gt;2,"+++",R24/R25-1)))</f>
        <v/>
      </c>
      <c r="T24" s="417">
        <v>839.38099999999986</v>
      </c>
      <c r="U24" s="382">
        <f>IF(ISERROR(T24/T25),"",IF(T24/T25=0,"-",IF(T24/T25&gt;2,"+++",T24/T25-1)))</f>
        <v>-0.2275672880133105</v>
      </c>
      <c r="V24" s="417">
        <v>0</v>
      </c>
      <c r="W24" s="382" t="str">
        <f>IF(ISERROR(V24/V25),"",IF(V24/V25=0,"-",IF(V24/V25&gt;2,"+++",V24/V25-1)))</f>
        <v/>
      </c>
      <c r="X24" s="417">
        <v>2.9119999999999999</v>
      </c>
      <c r="Y24" s="382">
        <f>IF(ISERROR(X24/X25),"",IF(X24/X25=0,"-",IF(X24/X25&gt;2,"+++",X24/X25-1)))</f>
        <v>-0.3961012028204064</v>
      </c>
      <c r="Z24" s="417">
        <v>0</v>
      </c>
      <c r="AA24" s="382" t="str">
        <f>IF(ISERROR(Z24/Z25),"",IF(Z24/Z25=0,"-",IF(Z24/Z25&gt;2,"+++",Z24/Z25-1)))</f>
        <v/>
      </c>
      <c r="AB24" s="417">
        <v>0</v>
      </c>
      <c r="AC24" s="382" t="str">
        <f>IF(ISERROR(AB24/AB25),"",IF(AB24/AB25=0,"-",IF(AB24/AB25&gt;2,"+++",AB24/AB25-1)))</f>
        <v/>
      </c>
      <c r="AD24" s="417"/>
      <c r="AE24" s="382"/>
      <c r="AF24" s="416">
        <f t="shared" si="26"/>
        <v>1697.2030000000009</v>
      </c>
      <c r="AG24" s="384">
        <f>IF(ISERROR(AF24/AF25),"",IF(AF24/AF25=0,"-",IF(AF24/AF25&gt;2,"+++",AF24/AF25-1)))</f>
        <v>-0.52846041430508328</v>
      </c>
      <c r="AH24" s="416">
        <v>4936.6170000000011</v>
      </c>
      <c r="AI24" s="384">
        <f>IF(ISERROR(AH24/AH25),"",IF(AH24/AH25=0,"-",IF(AH24/AH25&gt;2,"+++",AH24/AH25-1)))</f>
        <v>-0.26163475410993375</v>
      </c>
      <c r="AJ24" s="416"/>
      <c r="AK24" s="569"/>
      <c r="AL24" s="386"/>
      <c r="AM24" s="411"/>
      <c r="AN24" s="412" t="s">
        <v>106</v>
      </c>
      <c r="AO24" s="413" t="s">
        <v>107</v>
      </c>
      <c r="AP24" s="414" t="s">
        <v>108</v>
      </c>
      <c r="AQ24" s="415">
        <f t="shared" si="18"/>
        <v>2023</v>
      </c>
      <c r="AR24" s="416">
        <v>1322.2929999999999</v>
      </c>
      <c r="AS24" s="387">
        <f>IF(ISERROR(AR24/AR25),"",IF(AR24/AR25=0,"-",IF(AR24/AR25&gt;2,"+++",AR24/AR25-1)))</f>
        <v>-0.2830255689520178</v>
      </c>
      <c r="AT24" s="417">
        <v>0</v>
      </c>
      <c r="AU24" s="382" t="str">
        <f>IF(ISERROR(AT24/AT25),"",IF(AT24/AT25=0,"-",IF(AT24/AT25&gt;2,"+++",AT24/AT25-1)))</f>
        <v/>
      </c>
      <c r="AV24" s="417">
        <v>0</v>
      </c>
      <c r="AW24" s="382" t="str">
        <f>IF(ISERROR(AV24/AV25),"",IF(AV24/AV25=0,"-",IF(AV24/AV25&gt;2,"+++",AV24/AV25-1)))</f>
        <v>-</v>
      </c>
      <c r="AX24" s="417">
        <v>0</v>
      </c>
      <c r="AY24" s="382" t="str">
        <f>IF(ISERROR(AX24/AX25),"",IF(AX24/AX25=0,"-",IF(AX24/AX25&gt;2,"+++",AX24/AX25-1)))</f>
        <v/>
      </c>
      <c r="AZ24" s="417">
        <v>0</v>
      </c>
      <c r="BA24" s="382" t="str">
        <f>IF(ISERROR(AZ24/AZ25),"",IF(AZ24/AZ25=0,"-",IF(AZ24/AZ25&gt;2,"+++",AZ24/AZ25-1)))</f>
        <v/>
      </c>
      <c r="BB24" s="417">
        <v>0</v>
      </c>
      <c r="BC24" s="382" t="str">
        <f>IF(ISERROR(BB24/BB25),"",IF(BB24/BB25=0,"-",IF(BB24/BB25&gt;2,"+++",BB24/BB25-1)))</f>
        <v/>
      </c>
      <c r="BD24" s="417">
        <v>0</v>
      </c>
      <c r="BE24" s="382" t="str">
        <f>IF(ISERROR(BD24/BD25),"",IF(BD24/BD25=0,"-",IF(BD24/BD25&gt;2,"+++",BD24/BD25-1)))</f>
        <v/>
      </c>
      <c r="BF24" s="417">
        <v>0</v>
      </c>
      <c r="BG24" s="382" t="str">
        <f>IF(ISERROR(BF24/BF25),"",IF(BF24/BF25=0,"-",IF(BF24/BF25&gt;2,"+++",BF24/BF25-1)))</f>
        <v/>
      </c>
      <c r="BH24" s="417">
        <v>0</v>
      </c>
      <c r="BI24" s="382" t="str">
        <f>IF(ISERROR(BH24/BH25),"",IF(BH24/BH25=0,"-",IF(BH24/BH25&gt;2,"+++",BH24/BH25-1)))</f>
        <v/>
      </c>
      <c r="BJ24" s="417">
        <v>6.5000000000000002E-2</v>
      </c>
      <c r="BK24" s="382">
        <f>IF(ISERROR(BJ24/BJ25),"",IF(BJ24/BJ25=0,"-",IF(BJ24/BJ25&gt;2,"+++",BJ24/BJ25-1)))</f>
        <v>-0.45378151260504196</v>
      </c>
      <c r="BL24" s="417">
        <v>0</v>
      </c>
      <c r="BM24" s="382" t="str">
        <f t="shared" ref="BM24" si="30">IF(ISERROR(BL24/BL25),"",IF(BL24/BL25=0,"-",IF(BL24/BL25&gt;2,"+++",BL24/BL25-1)))</f>
        <v/>
      </c>
      <c r="BN24" s="416">
        <f t="shared" si="21"/>
        <v>312.8149999999996</v>
      </c>
      <c r="BO24" s="384">
        <f>IF(ISERROR(BN24/BN25),"",IF(BN24/BN25=0,"-",IF(BN24/BN25&gt;2,"+++",BN24/BN25-1)))</f>
        <v>7.4098236819061025E-2</v>
      </c>
      <c r="BP24" s="416">
        <v>1635.1729999999995</v>
      </c>
      <c r="BQ24" s="384">
        <f>IF(ISERROR(BP24/BP25),"",IF(BP24/BP25=0,"-",IF(BP24/BP25&gt;2,"+++",BP24/BP25-1)))</f>
        <v>-0.23488078504623944</v>
      </c>
      <c r="BR24" s="418"/>
      <c r="BS24" s="570"/>
      <c r="BT24" s="390"/>
      <c r="CI24" s="394"/>
      <c r="CJ24" s="394"/>
    </row>
    <row r="25" spans="1:92" ht="17.100000000000001" hidden="1" customHeight="1" outlineLevel="1">
      <c r="A25" s="411"/>
      <c r="B25" s="420"/>
      <c r="C25" s="421"/>
      <c r="D25" s="422" t="s">
        <v>108</v>
      </c>
      <c r="E25" s="423">
        <f>E24-1</f>
        <v>2022</v>
      </c>
      <c r="F25" s="424">
        <v>1887.9559999999999</v>
      </c>
      <c r="G25" s="439"/>
      <c r="H25" s="426">
        <v>0</v>
      </c>
      <c r="I25" s="439"/>
      <c r="J25" s="426">
        <v>106.976</v>
      </c>
      <c r="K25" s="439"/>
      <c r="L25" s="426">
        <v>0</v>
      </c>
      <c r="M25" s="439"/>
      <c r="N25" s="426">
        <v>0</v>
      </c>
      <c r="O25" s="439"/>
      <c r="P25" s="426">
        <v>0.16799999999999998</v>
      </c>
      <c r="Q25" s="439"/>
      <c r="R25" s="426">
        <v>0</v>
      </c>
      <c r="S25" s="439"/>
      <c r="T25" s="426">
        <v>1086.672</v>
      </c>
      <c r="U25" s="439"/>
      <c r="V25" s="426">
        <v>0</v>
      </c>
      <c r="W25" s="439"/>
      <c r="X25" s="426">
        <v>4.8219999999999992</v>
      </c>
      <c r="Y25" s="439"/>
      <c r="Z25" s="426">
        <v>0</v>
      </c>
      <c r="AA25" s="439"/>
      <c r="AB25" s="426">
        <v>0</v>
      </c>
      <c r="AC25" s="439"/>
      <c r="AD25" s="426"/>
      <c r="AE25" s="439"/>
      <c r="AF25" s="424">
        <f t="shared" si="26"/>
        <v>3599.2800000000016</v>
      </c>
      <c r="AG25" s="440"/>
      <c r="AH25" s="424">
        <v>6685.8740000000007</v>
      </c>
      <c r="AI25" s="440"/>
      <c r="AJ25" s="424"/>
      <c r="AK25" s="579"/>
      <c r="AL25" s="386"/>
      <c r="AM25" s="411"/>
      <c r="AN25" s="420"/>
      <c r="AO25" s="421"/>
      <c r="AP25" s="422" t="s">
        <v>108</v>
      </c>
      <c r="AQ25" s="423">
        <f t="shared" si="20"/>
        <v>2022</v>
      </c>
      <c r="AR25" s="424">
        <v>1844.2679999999998</v>
      </c>
      <c r="AS25" s="441"/>
      <c r="AT25" s="426">
        <v>0</v>
      </c>
      <c r="AU25" s="439"/>
      <c r="AV25" s="426">
        <v>1.526</v>
      </c>
      <c r="AW25" s="439"/>
      <c r="AX25" s="426">
        <v>0</v>
      </c>
      <c r="AY25" s="439"/>
      <c r="AZ25" s="426">
        <v>0</v>
      </c>
      <c r="BA25" s="439"/>
      <c r="BB25" s="426">
        <v>0</v>
      </c>
      <c r="BC25" s="439"/>
      <c r="BD25" s="426">
        <v>0</v>
      </c>
      <c r="BE25" s="439"/>
      <c r="BF25" s="426">
        <v>0</v>
      </c>
      <c r="BG25" s="439"/>
      <c r="BH25" s="426">
        <v>0</v>
      </c>
      <c r="BI25" s="439"/>
      <c r="BJ25" s="426">
        <v>0.11899999999999999</v>
      </c>
      <c r="BK25" s="439"/>
      <c r="BL25" s="426">
        <v>0</v>
      </c>
      <c r="BM25" s="439"/>
      <c r="BN25" s="424">
        <f t="shared" si="21"/>
        <v>291.23500000000035</v>
      </c>
      <c r="BO25" s="440"/>
      <c r="BP25" s="424">
        <v>2137.1480000000001</v>
      </c>
      <c r="BQ25" s="440"/>
      <c r="BR25" s="429"/>
      <c r="BS25" s="580"/>
      <c r="BT25" s="390"/>
      <c r="CI25" s="394"/>
      <c r="CJ25" s="394"/>
    </row>
    <row r="26" spans="1:92" ht="17.100000000000001" hidden="1" customHeight="1" outlineLevel="1">
      <c r="A26" s="411"/>
      <c r="B26" s="412" t="s">
        <v>109</v>
      </c>
      <c r="C26" s="413" t="s">
        <v>110</v>
      </c>
      <c r="D26" s="414" t="s">
        <v>111</v>
      </c>
      <c r="E26" s="415">
        <f>$R$5</f>
        <v>2023</v>
      </c>
      <c r="F26" s="416">
        <v>4384.6230000000005</v>
      </c>
      <c r="G26" s="382">
        <f>IF(ISERROR(F26/F27),"",IF(F26/F27=0,"-",IF(F26/F27&gt;2,"+++",F26/F27-1)))</f>
        <v>-0.61546132734342751</v>
      </c>
      <c r="H26" s="417">
        <v>0</v>
      </c>
      <c r="I26" s="382" t="str">
        <f>IF(ISERROR(H26/H27),"",IF(H26/H27=0,"-",IF(H26/H27&gt;2,"+++",H26/H27-1)))</f>
        <v/>
      </c>
      <c r="J26" s="417">
        <v>3657.1090000000008</v>
      </c>
      <c r="K26" s="382">
        <f>IF(ISERROR(J26/J27),"",IF(J26/J27=0,"-",IF(J26/J27&gt;2,"+++",J26/J27-1)))</f>
        <v>0.10250354602445833</v>
      </c>
      <c r="L26" s="417">
        <v>1532.5060000000001</v>
      </c>
      <c r="M26" s="382">
        <f>IF(ISERROR(L26/L27),"",IF(L26/L27=0,"-",IF(L26/L27&gt;2,"+++",L26/L27-1)))</f>
        <v>1.615093478889329E-2</v>
      </c>
      <c r="N26" s="417">
        <v>5.6</v>
      </c>
      <c r="O26" s="382" t="str">
        <f>IF(ISERROR(N26/N27),"",IF(N26/N27=0,"-",IF(N26/N27&gt;2,"+++",N26/N27-1)))</f>
        <v/>
      </c>
      <c r="P26" s="417">
        <v>6.8999999999999992E-2</v>
      </c>
      <c r="Q26" s="382" t="str">
        <f>IF(ISERROR(P26/P27),"",IF(P26/P27=0,"-",IF(P26/P27&gt;2,"+++",P26/P27-1)))</f>
        <v>+++</v>
      </c>
      <c r="R26" s="417">
        <v>0</v>
      </c>
      <c r="S26" s="382" t="str">
        <f>IF(ISERROR(R26/R27),"",IF(R26/R27=0,"-",IF(R26/R27&gt;2,"+++",R26/R27-1)))</f>
        <v>-</v>
      </c>
      <c r="T26" s="417">
        <v>243.76400000000001</v>
      </c>
      <c r="U26" s="382">
        <f>IF(ISERROR(T26/T27),"",IF(T26/T27=0,"-",IF(T26/T27&gt;2,"+++",T26/T27-1)))</f>
        <v>-0.13779918860510099</v>
      </c>
      <c r="V26" s="417">
        <v>1.49</v>
      </c>
      <c r="W26" s="382">
        <f>IF(ISERROR(V26/V27),"",IF(V26/V27=0,"-",IF(V26/V27&gt;2,"+++",V26/V27-1)))</f>
        <v>-0.96248174447298185</v>
      </c>
      <c r="X26" s="417">
        <v>12.798999999999998</v>
      </c>
      <c r="Y26" s="382">
        <f>IF(ISERROR(X26/X27),"",IF(X26/X27=0,"-",IF(X26/X27&gt;2,"+++",X26/X27-1)))</f>
        <v>-0.92002024645687008</v>
      </c>
      <c r="Z26" s="417">
        <v>5.9390000000000009</v>
      </c>
      <c r="AA26" s="382" t="str">
        <f>IF(ISERROR(Z26/Z27),"",IF(Z26/Z27=0,"-",IF(Z26/Z27&gt;2,"+++",Z26/Z27-1)))</f>
        <v>+++</v>
      </c>
      <c r="AB26" s="417">
        <v>0</v>
      </c>
      <c r="AC26" s="382" t="str">
        <f>IF(ISERROR(AB26/AB27),"",IF(AB26/AB27=0,"-",IF(AB26/AB27&gt;2,"+++",AB26/AB27-1)))</f>
        <v/>
      </c>
      <c r="AD26" s="417"/>
      <c r="AE26" s="382"/>
      <c r="AF26" s="416">
        <f t="shared" si="26"/>
        <v>3449.222999999999</v>
      </c>
      <c r="AG26" s="384">
        <f>IF(ISERROR(AF26/AF27),"",IF(AF26/AF27=0,"-",IF(AF26/AF27&gt;2,"+++",AF26/AF27-1)))</f>
        <v>3.8203040603483451E-2</v>
      </c>
      <c r="AH26" s="416">
        <v>13293.121999999999</v>
      </c>
      <c r="AI26" s="384">
        <f>IF(ISERROR(AH26/AH27),"",IF(AH26/AH27=0,"-",IF(AH26/AH27&gt;2,"+++",AH26/AH27-1)))</f>
        <v>-0.33650230063332431</v>
      </c>
      <c r="AJ26" s="416"/>
      <c r="AK26" s="569"/>
      <c r="AL26" s="386"/>
      <c r="AM26" s="411"/>
      <c r="AN26" s="412" t="s">
        <v>109</v>
      </c>
      <c r="AO26" s="413" t="s">
        <v>110</v>
      </c>
      <c r="AP26" s="414" t="s">
        <v>111</v>
      </c>
      <c r="AQ26" s="415">
        <f t="shared" si="18"/>
        <v>2023</v>
      </c>
      <c r="AR26" s="416">
        <v>3870.9669999999996</v>
      </c>
      <c r="AS26" s="387">
        <f>IF(ISERROR(AR26/AR27),"",IF(AR26/AR27=0,"-",IF(AR26/AR27&gt;2,"+++",AR26/AR27-1)))</f>
        <v>-0.13711861588277041</v>
      </c>
      <c r="AT26" s="417">
        <v>0</v>
      </c>
      <c r="AU26" s="382" t="str">
        <f>IF(ISERROR(AT26/AT27),"",IF(AT26/AT27=0,"-",IF(AT26/AT27&gt;2,"+++",AT26/AT27-1)))</f>
        <v/>
      </c>
      <c r="AV26" s="417">
        <v>6.8540000000000001</v>
      </c>
      <c r="AW26" s="382">
        <f>IF(ISERROR(AV26/AV27),"",IF(AV26/AV27=0,"-",IF(AV26/AV27&gt;2,"+++",AV26/AV27-1)))</f>
        <v>-6.8876511343567426E-2</v>
      </c>
      <c r="AX26" s="417">
        <v>0</v>
      </c>
      <c r="AY26" s="382" t="str">
        <f>IF(ISERROR(AX26/AX27),"",IF(AX26/AX27=0,"-",IF(AX26/AX27&gt;2,"+++",AX26/AX27-1)))</f>
        <v/>
      </c>
      <c r="AZ26" s="417">
        <v>1163.5100000000002</v>
      </c>
      <c r="BA26" s="382">
        <f>IF(ISERROR(AZ26/AZ27),"",IF(AZ26/AZ27=0,"-",IF(AZ26/AZ27&gt;2,"+++",AZ26/AZ27-1)))</f>
        <v>0.21783646695436776</v>
      </c>
      <c r="BB26" s="417">
        <v>314.99899999999997</v>
      </c>
      <c r="BC26" s="382">
        <f>IF(ISERROR(BB26/BB27),"",IF(BB26/BB27=0,"-",IF(BB26/BB27&gt;2,"+++",BB26/BB27-1)))</f>
        <v>2.8366687342887831E-2</v>
      </c>
      <c r="BD26" s="417">
        <v>0</v>
      </c>
      <c r="BE26" s="382" t="str">
        <f>IF(ISERROR(BD26/BD27),"",IF(BD26/BD27=0,"-",IF(BD26/BD27&gt;2,"+++",BD26/BD27-1)))</f>
        <v/>
      </c>
      <c r="BF26" s="417">
        <v>0</v>
      </c>
      <c r="BG26" s="382" t="str">
        <f>IF(ISERROR(BF26/BF27),"",IF(BF26/BF27=0,"-",IF(BF26/BF27&gt;2,"+++",BF26/BF27-1)))</f>
        <v/>
      </c>
      <c r="BH26" s="417">
        <v>6.2769999999999992</v>
      </c>
      <c r="BI26" s="382">
        <f>IF(ISERROR(BH26/BH27),"",IF(BH26/BH27=0,"-",IF(BH26/BH27&gt;2,"+++",BH26/BH27-1)))</f>
        <v>-0.56867999725142582</v>
      </c>
      <c r="BJ26" s="417">
        <v>0</v>
      </c>
      <c r="BK26" s="382" t="str">
        <f>IF(ISERROR(BJ26/BJ27),"",IF(BJ26/BJ27=0,"-",IF(BJ26/BJ27&gt;2,"+++",BJ26/BJ27-1)))</f>
        <v>-</v>
      </c>
      <c r="BL26" s="417">
        <v>0</v>
      </c>
      <c r="BM26" s="382" t="str">
        <f t="shared" ref="BM26" si="31">IF(ISERROR(BL26/BL27),"",IF(BL26/BL27=0,"-",IF(BL26/BL27&gt;2,"+++",BL26/BL27-1)))</f>
        <v/>
      </c>
      <c r="BN26" s="416">
        <f t="shared" si="21"/>
        <v>102.23000000000047</v>
      </c>
      <c r="BO26" s="384">
        <f>IF(ISERROR(BN26/BN27),"",IF(BN26/BN27=0,"-",IF(BN26/BN27&gt;2,"+++",BN26/BN27-1)))</f>
        <v>3.9990233878293591E-2</v>
      </c>
      <c r="BP26" s="416">
        <v>5464.8370000000004</v>
      </c>
      <c r="BQ26" s="384">
        <f>IF(ISERROR(BP26/BP27),"",IF(BP26/BP27=0,"-",IF(BP26/BP27&gt;2,"+++",BP26/BP27-1)))</f>
        <v>-6.873106093526371E-2</v>
      </c>
      <c r="BR26" s="418"/>
      <c r="BS26" s="570"/>
      <c r="BT26" s="390"/>
      <c r="CI26" s="394"/>
      <c r="CJ26" s="394"/>
    </row>
    <row r="27" spans="1:92" ht="17.100000000000001" hidden="1" customHeight="1" outlineLevel="1">
      <c r="A27" s="411"/>
      <c r="B27" s="420"/>
      <c r="C27" s="421"/>
      <c r="D27" s="422" t="s">
        <v>111</v>
      </c>
      <c r="E27" s="423">
        <f>E26-1</f>
        <v>2022</v>
      </c>
      <c r="F27" s="424">
        <v>11402.294</v>
      </c>
      <c r="G27" s="439"/>
      <c r="H27" s="426">
        <v>0</v>
      </c>
      <c r="I27" s="439"/>
      <c r="J27" s="426">
        <v>3317.0950000000003</v>
      </c>
      <c r="K27" s="439"/>
      <c r="L27" s="426">
        <v>1508.1480000000001</v>
      </c>
      <c r="M27" s="439"/>
      <c r="N27" s="426">
        <v>0</v>
      </c>
      <c r="O27" s="439"/>
      <c r="P27" s="426">
        <v>0.02</v>
      </c>
      <c r="Q27" s="439"/>
      <c r="R27" s="426">
        <v>0.29899999999999999</v>
      </c>
      <c r="S27" s="439"/>
      <c r="T27" s="426">
        <v>282.72299999999996</v>
      </c>
      <c r="U27" s="439"/>
      <c r="V27" s="426">
        <v>39.713999999999999</v>
      </c>
      <c r="W27" s="439"/>
      <c r="X27" s="426">
        <v>160.02799999999999</v>
      </c>
      <c r="Y27" s="439"/>
      <c r="Z27" s="426">
        <v>2.2959999999999998</v>
      </c>
      <c r="AA27" s="439"/>
      <c r="AB27" s="426">
        <v>0</v>
      </c>
      <c r="AC27" s="439"/>
      <c r="AD27" s="426"/>
      <c r="AE27" s="439"/>
      <c r="AF27" s="424">
        <f t="shared" si="26"/>
        <v>3322.3010000000049</v>
      </c>
      <c r="AG27" s="440"/>
      <c r="AH27" s="424">
        <v>20034.918000000001</v>
      </c>
      <c r="AI27" s="440"/>
      <c r="AJ27" s="424"/>
      <c r="AK27" s="579"/>
      <c r="AL27" s="386"/>
      <c r="AM27" s="411"/>
      <c r="AN27" s="420"/>
      <c r="AO27" s="421"/>
      <c r="AP27" s="422" t="s">
        <v>111</v>
      </c>
      <c r="AQ27" s="423">
        <f t="shared" si="20"/>
        <v>2022</v>
      </c>
      <c r="AR27" s="424">
        <v>4486.094000000001</v>
      </c>
      <c r="AS27" s="441"/>
      <c r="AT27" s="426">
        <v>0</v>
      </c>
      <c r="AU27" s="439"/>
      <c r="AV27" s="426">
        <v>7.3609999999999998</v>
      </c>
      <c r="AW27" s="439"/>
      <c r="AX27" s="426">
        <v>0</v>
      </c>
      <c r="AY27" s="439"/>
      <c r="AZ27" s="426">
        <v>955.39099999999996</v>
      </c>
      <c r="BA27" s="439"/>
      <c r="BB27" s="426">
        <v>306.31</v>
      </c>
      <c r="BC27" s="439"/>
      <c r="BD27" s="426">
        <v>0</v>
      </c>
      <c r="BE27" s="439"/>
      <c r="BF27" s="426">
        <v>0</v>
      </c>
      <c r="BG27" s="439"/>
      <c r="BH27" s="426">
        <v>14.553000000000001</v>
      </c>
      <c r="BI27" s="439"/>
      <c r="BJ27" s="426">
        <v>0.154</v>
      </c>
      <c r="BK27" s="439"/>
      <c r="BL27" s="426">
        <v>0</v>
      </c>
      <c r="BM27" s="439"/>
      <c r="BN27" s="424">
        <f t="shared" si="21"/>
        <v>98.298999999998159</v>
      </c>
      <c r="BO27" s="440"/>
      <c r="BP27" s="424">
        <v>5868.1619999999994</v>
      </c>
      <c r="BQ27" s="440"/>
      <c r="BR27" s="429"/>
      <c r="BS27" s="580"/>
      <c r="BT27" s="390"/>
      <c r="CI27" s="394"/>
      <c r="CJ27" s="394"/>
    </row>
    <row r="28" spans="1:92" ht="17.100000000000001" hidden="1" customHeight="1" outlineLevel="1">
      <c r="A28" s="411"/>
      <c r="B28" s="412" t="s">
        <v>112</v>
      </c>
      <c r="C28" s="413" t="s">
        <v>113</v>
      </c>
      <c r="D28" s="414" t="s">
        <v>114</v>
      </c>
      <c r="E28" s="415">
        <f>$R$5</f>
        <v>2023</v>
      </c>
      <c r="F28" s="416">
        <v>129616.713</v>
      </c>
      <c r="G28" s="382">
        <f>IF(ISERROR(F28/F29),"",IF(F28/F29=0,"-",IF(F28/F29&gt;2,"+++",F28/F29-1)))</f>
        <v>3.6886239495500739E-2</v>
      </c>
      <c r="H28" s="417">
        <v>3526.6110000000003</v>
      </c>
      <c r="I28" s="382" t="str">
        <f>IF(ISERROR(H28/H29),"",IF(H28/H29=0,"-",IF(H28/H29&gt;2,"+++",H28/H29-1)))</f>
        <v>+++</v>
      </c>
      <c r="J28" s="417">
        <v>895.41300000000001</v>
      </c>
      <c r="K28" s="382" t="str">
        <f>IF(ISERROR(J28/J29),"",IF(J28/J29=0,"-",IF(J28/J29&gt;2,"+++",J28/J29-1)))</f>
        <v>+++</v>
      </c>
      <c r="L28" s="417">
        <v>7453.0160000000005</v>
      </c>
      <c r="M28" s="382">
        <f>IF(ISERROR(L28/L29),"",IF(L28/L29=0,"-",IF(L28/L29&gt;2,"+++",L28/L29-1)))</f>
        <v>-0.11866630718073157</v>
      </c>
      <c r="N28" s="417">
        <v>7.8E-2</v>
      </c>
      <c r="O28" s="382">
        <f>IF(ISERROR(N28/N29),"",IF(N28/N29=0,"-",IF(N28/N29&gt;2,"+++",N28/N29-1)))</f>
        <v>-0.99712558962264153</v>
      </c>
      <c r="P28" s="417">
        <v>45.003</v>
      </c>
      <c r="Q28" s="382">
        <f>IF(ISERROR(P28/P29),"",IF(P28/P29=0,"-",IF(P28/P29&gt;2,"+++",P28/P29-1)))</f>
        <v>-0.54489558578146347</v>
      </c>
      <c r="R28" s="417">
        <v>0.254</v>
      </c>
      <c r="S28" s="382">
        <f>IF(ISERROR(R28/R29),"",IF(R28/R29=0,"-",IF(R28/R29&gt;2,"+++",R28/R29-1)))</f>
        <v>-0.80959520239880067</v>
      </c>
      <c r="T28" s="417">
        <v>4582.8010000000004</v>
      </c>
      <c r="U28" s="382">
        <f>IF(ISERROR(T28/T29),"",IF(T28/T29=0,"-",IF(T28/T29&gt;2,"+++",T28/T29-1)))</f>
        <v>-2.4581560586263151E-3</v>
      </c>
      <c r="V28" s="417">
        <v>28.732999999999997</v>
      </c>
      <c r="W28" s="382" t="str">
        <f>IF(ISERROR(V28/V29),"",IF(V28/V29=0,"-",IF(V28/V29&gt;2,"+++",V28/V29-1)))</f>
        <v>+++</v>
      </c>
      <c r="X28" s="417">
        <v>84.09</v>
      </c>
      <c r="Y28" s="382">
        <f>IF(ISERROR(X28/X29),"",IF(X28/X29=0,"-",IF(X28/X29&gt;2,"+++",X28/X29-1)))</f>
        <v>0.34309763771981672</v>
      </c>
      <c r="Z28" s="417">
        <v>156.05900000000003</v>
      </c>
      <c r="AA28" s="382">
        <f>IF(ISERROR(Z28/Z29),"",IF(Z28/Z29=0,"-",IF(Z28/Z29&gt;2,"+++",Z28/Z29-1)))</f>
        <v>0.52031680776237477</v>
      </c>
      <c r="AB28" s="417">
        <v>0</v>
      </c>
      <c r="AC28" s="382" t="str">
        <f>IF(ISERROR(AB28/AB29),"",IF(AB28/AB29=0,"-",IF(AB28/AB29&gt;2,"+++",AB28/AB29-1)))</f>
        <v/>
      </c>
      <c r="AD28" s="417"/>
      <c r="AE28" s="382"/>
      <c r="AF28" s="416">
        <f t="shared" si="26"/>
        <v>4820.8129999999801</v>
      </c>
      <c r="AG28" s="384">
        <f>IF(ISERROR(AF28/AF29),"",IF(AF28/AF29=0,"-",IF(AF28/AF29&gt;2,"+++",AF28/AF29-1)))</f>
        <v>6.4260562991623527E-2</v>
      </c>
      <c r="AH28" s="416">
        <v>151209.584</v>
      </c>
      <c r="AI28" s="384">
        <f>IF(ISERROR(AH28/AH29),"",IF(AH28/AH29=0,"-",IF(AH28/AH29&gt;2,"+++",AH28/AH29-1)))</f>
        <v>5.5775485530983548E-2</v>
      </c>
      <c r="AJ28" s="416"/>
      <c r="AK28" s="569"/>
      <c r="AL28" s="386"/>
      <c r="AM28" s="411"/>
      <c r="AN28" s="412" t="s">
        <v>112</v>
      </c>
      <c r="AO28" s="413" t="s">
        <v>113</v>
      </c>
      <c r="AP28" s="414" t="s">
        <v>114</v>
      </c>
      <c r="AQ28" s="415">
        <f t="shared" si="18"/>
        <v>2023</v>
      </c>
      <c r="AR28" s="416">
        <v>34423.374000000003</v>
      </c>
      <c r="AS28" s="387">
        <f>IF(ISERROR(AR28/AR29),"",IF(AR28/AR29=0,"-",IF(AR28/AR29&gt;2,"+++",AR28/AR29-1)))</f>
        <v>-2.1288221246563266E-2</v>
      </c>
      <c r="AT28" s="417">
        <v>16294.269999999999</v>
      </c>
      <c r="AU28" s="382">
        <f>IF(ISERROR(AT28/AT29),"",IF(AT28/AT29=0,"-",IF(AT28/AT29&gt;2,"+++",AT28/AT29-1)))</f>
        <v>8.4404237425355078E-2</v>
      </c>
      <c r="AV28" s="417">
        <v>45600.519</v>
      </c>
      <c r="AW28" s="382">
        <f>IF(ISERROR(AV28/AV29),"",IF(AV28/AV29=0,"-",IF(AV28/AV29&gt;2,"+++",AV28/AV29-1)))</f>
        <v>1.5640914797851124E-2</v>
      </c>
      <c r="AX28" s="417">
        <v>21509.97</v>
      </c>
      <c r="AY28" s="382">
        <f>IF(ISERROR(AX28/AX29),"",IF(AX28/AX29=0,"-",IF(AX28/AX29&gt;2,"+++",AX28/AX29-1)))</f>
        <v>5.1283241808190105E-2</v>
      </c>
      <c r="AZ28" s="417">
        <v>12963.004999999999</v>
      </c>
      <c r="BA28" s="382">
        <f>IF(ISERROR(AZ28/AZ29),"",IF(AZ28/AZ29=0,"-",IF(AZ28/AZ29&gt;2,"+++",AZ28/AZ29-1)))</f>
        <v>4.6188523535035664E-2</v>
      </c>
      <c r="BB28" s="417">
        <v>5246.0109999999995</v>
      </c>
      <c r="BC28" s="382">
        <f>IF(ISERROR(BB28/BB29),"",IF(BB28/BB29=0,"-",IF(BB28/BB29&gt;2,"+++",BB28/BB29-1)))</f>
        <v>-4.1821499719725264E-2</v>
      </c>
      <c r="BD28" s="417">
        <v>2481.8050000000003</v>
      </c>
      <c r="BE28" s="382">
        <f>IF(ISERROR(BD28/BD29),"",IF(BD28/BD29=0,"-",IF(BD28/BD29&gt;2,"+++",BD28/BD29-1)))</f>
        <v>0.52537034009457795</v>
      </c>
      <c r="BF28" s="417">
        <v>1822.3410000000001</v>
      </c>
      <c r="BG28" s="382">
        <f>IF(ISERROR(BF28/BF29),"",IF(BF28/BF29=0,"-",IF(BF28/BF29&gt;2,"+++",BF28/BF29-1)))</f>
        <v>-2.6175584773133642E-2</v>
      </c>
      <c r="BH28" s="417">
        <v>1159.431</v>
      </c>
      <c r="BI28" s="382">
        <f>IF(ISERROR(BH28/BH29),"",IF(BH28/BH29=0,"-",IF(BH28/BH29&gt;2,"+++",BH28/BH29-1)))</f>
        <v>-0.12074327588311984</v>
      </c>
      <c r="BJ28" s="417">
        <v>10.478</v>
      </c>
      <c r="BK28" s="382">
        <f>IF(ISERROR(BJ28/BJ29),"",IF(BJ28/BJ29=0,"-",IF(BJ28/BJ29&gt;2,"+++",BJ28/BJ29-1)))</f>
        <v>-0.93882460094115994</v>
      </c>
      <c r="BL28" s="417">
        <v>0</v>
      </c>
      <c r="BM28" s="382" t="str">
        <f t="shared" ref="BM28" si="32">IF(ISERROR(BL28/BL29),"",IF(BL28/BL29=0,"-",IF(BL28/BL29&gt;2,"+++",BL28/BL29-1)))</f>
        <v/>
      </c>
      <c r="BN28" s="416">
        <f t="shared" si="21"/>
        <v>1672.2859999999928</v>
      </c>
      <c r="BO28" s="384">
        <f>IF(ISERROR(BN28/BN29),"",IF(BN28/BN29=0,"-",IF(BN28/BN29&gt;2,"+++",BN28/BN29-1)))</f>
        <v>-0.38306667458606536</v>
      </c>
      <c r="BP28" s="416">
        <v>143183.49</v>
      </c>
      <c r="BQ28" s="384">
        <f>IF(ISERROR(BP28/BP29),"",IF(BP28/BP29=0,"-",IF(BP28/BP29&gt;2,"+++",BP28/BP29-1)))</f>
        <v>1.4610172081428896E-2</v>
      </c>
      <c r="BR28" s="418"/>
      <c r="BS28" s="570"/>
      <c r="BT28" s="390"/>
      <c r="CI28" s="394"/>
      <c r="CJ28" s="394"/>
    </row>
    <row r="29" spans="1:92" ht="17.100000000000001" hidden="1" customHeight="1" outlineLevel="1" thickBot="1">
      <c r="A29" s="443"/>
      <c r="B29" s="420"/>
      <c r="C29" s="421"/>
      <c r="D29" s="422" t="s">
        <v>114</v>
      </c>
      <c r="E29" s="423">
        <f>E28-1</f>
        <v>2022</v>
      </c>
      <c r="F29" s="444">
        <v>125005.72200000001</v>
      </c>
      <c r="G29" s="395"/>
      <c r="H29" s="445">
        <v>49.372</v>
      </c>
      <c r="I29" s="395"/>
      <c r="J29" s="445">
        <v>280.12500000000006</v>
      </c>
      <c r="K29" s="395"/>
      <c r="L29" s="445">
        <v>8456.52</v>
      </c>
      <c r="M29" s="395"/>
      <c r="N29" s="445">
        <v>27.135999999999999</v>
      </c>
      <c r="O29" s="395"/>
      <c r="P29" s="445">
        <v>98.885000000000019</v>
      </c>
      <c r="Q29" s="395"/>
      <c r="R29" s="445">
        <v>1.3340000000000001</v>
      </c>
      <c r="S29" s="395"/>
      <c r="T29" s="445">
        <v>4594.0939999999991</v>
      </c>
      <c r="U29" s="395"/>
      <c r="V29" s="445">
        <v>13.167999999999999</v>
      </c>
      <c r="W29" s="395"/>
      <c r="X29" s="445">
        <v>62.609000000000002</v>
      </c>
      <c r="Y29" s="395"/>
      <c r="Z29" s="445">
        <v>102.64900000000002</v>
      </c>
      <c r="AA29" s="395"/>
      <c r="AB29" s="445">
        <v>0</v>
      </c>
      <c r="AC29" s="395"/>
      <c r="AD29" s="445"/>
      <c r="AE29" s="395"/>
      <c r="AF29" s="444">
        <f t="shared" si="26"/>
        <v>4529.7299999999377</v>
      </c>
      <c r="AG29" s="396"/>
      <c r="AH29" s="444">
        <v>143221.34399999998</v>
      </c>
      <c r="AI29" s="396"/>
      <c r="AJ29" s="444"/>
      <c r="AK29" s="571"/>
      <c r="AL29" s="386"/>
      <c r="AM29" s="443"/>
      <c r="AN29" s="420"/>
      <c r="AO29" s="421"/>
      <c r="AP29" s="422" t="s">
        <v>114</v>
      </c>
      <c r="AQ29" s="423">
        <f t="shared" si="20"/>
        <v>2022</v>
      </c>
      <c r="AR29" s="444">
        <v>35172.126000000004</v>
      </c>
      <c r="AS29" s="397"/>
      <c r="AT29" s="445">
        <v>15026.011</v>
      </c>
      <c r="AU29" s="395"/>
      <c r="AV29" s="445">
        <v>44898.269</v>
      </c>
      <c r="AW29" s="395"/>
      <c r="AX29" s="445">
        <v>20460.68</v>
      </c>
      <c r="AY29" s="395"/>
      <c r="AZ29" s="445">
        <v>12390.697000000004</v>
      </c>
      <c r="BA29" s="395"/>
      <c r="BB29" s="445">
        <v>5474.9830000000002</v>
      </c>
      <c r="BC29" s="395"/>
      <c r="BD29" s="445">
        <v>1627.0180000000003</v>
      </c>
      <c r="BE29" s="395"/>
      <c r="BF29" s="445">
        <v>1871.3239999999996</v>
      </c>
      <c r="BG29" s="395"/>
      <c r="BH29" s="445">
        <v>1318.6490000000001</v>
      </c>
      <c r="BI29" s="395"/>
      <c r="BJ29" s="445">
        <v>171.27799999999996</v>
      </c>
      <c r="BK29" s="395"/>
      <c r="BL29" s="445">
        <v>0</v>
      </c>
      <c r="BM29" s="395"/>
      <c r="BN29" s="444">
        <f t="shared" si="21"/>
        <v>2710.6429999999818</v>
      </c>
      <c r="BO29" s="396"/>
      <c r="BP29" s="444">
        <v>141121.67799999999</v>
      </c>
      <c r="BQ29" s="396"/>
      <c r="BR29" s="446"/>
      <c r="BS29" s="572"/>
      <c r="BT29" s="390"/>
      <c r="CI29" s="394"/>
      <c r="CJ29" s="394"/>
    </row>
    <row r="30" spans="1:92" ht="17.100000000000001" customHeight="1" collapsed="1">
      <c r="A30" s="447" t="s">
        <v>115</v>
      </c>
      <c r="B30" s="399" t="s">
        <v>116</v>
      </c>
      <c r="C30" s="399"/>
      <c r="D30" s="400"/>
      <c r="E30" s="401">
        <f>$R$5</f>
        <v>2023</v>
      </c>
      <c r="F30" s="402">
        <f>F32+F34+F36+F38+F40+F42+F44+F46</f>
        <v>72396.709999999992</v>
      </c>
      <c r="G30" s="403">
        <f>IF(ISERROR(F30/F31),"",IF(F30/F31=0,"-",IF(F30/F31&gt;2,"+++",F30/F31-1)))</f>
        <v>-4.4992588792518218E-2</v>
      </c>
      <c r="H30" s="404">
        <f>H32+H34+H36+H38+H40+H42+H44+H46</f>
        <v>688.80399999999986</v>
      </c>
      <c r="I30" s="403" t="str">
        <f>IF(ISERROR(H30/H31),"",IF(H30/H31=0,"-",IF(H30/H31&gt;2,"+++",H30/H31-1)))</f>
        <v>+++</v>
      </c>
      <c r="J30" s="404">
        <f>J32+J34+J36+J38+J40+J42+J44+J46</f>
        <v>2239.9900000000007</v>
      </c>
      <c r="K30" s="403">
        <f>IF(ISERROR(J30/J31),"",IF(J30/J31=0,"-",IF(J30/J31&gt;2,"+++",J30/J31-1)))</f>
        <v>0.27486785992554563</v>
      </c>
      <c r="L30" s="404">
        <f>L32+L34+L36+L38+L40+L42+L44+L46</f>
        <v>4297.2350000000006</v>
      </c>
      <c r="M30" s="403">
        <f>IF(ISERROR(L30/L31),"",IF(L30/L31=0,"-",IF(L30/L31&gt;2,"+++",L30/L31-1)))</f>
        <v>-0.33460649786178331</v>
      </c>
      <c r="N30" s="404">
        <f>N32+N34+N36+N38+N40+N42+N44+N46</f>
        <v>5284.79</v>
      </c>
      <c r="O30" s="403">
        <f>IF(ISERROR(N30/N31),"",IF(N30/N31=0,"-",IF(N30/N31&gt;2,"+++",N30/N31-1)))</f>
        <v>-4.1685351673744542E-2</v>
      </c>
      <c r="P30" s="404">
        <f>P32+P34+P36+P38+P40+P42+P44+P46</f>
        <v>1174.0940000000001</v>
      </c>
      <c r="Q30" s="403">
        <f>IF(ISERROR(P30/P31),"",IF(P30/P31=0,"-",IF(P30/P31&gt;2,"+++",P30/P31-1)))</f>
        <v>-0.11134877222301709</v>
      </c>
      <c r="R30" s="404">
        <f>R32+R34+R36+R38+R40+R42+R44+R46</f>
        <v>2704.0699999999997</v>
      </c>
      <c r="S30" s="403">
        <f>IF(ISERROR(R30/R31),"",IF(R30/R31=0,"-",IF(R30/R31&gt;2,"+++",R30/R31-1)))</f>
        <v>-2.6391874327151399E-2</v>
      </c>
      <c r="T30" s="404">
        <f>T32+T34+T36+T38+T40+T42+T44+T46</f>
        <v>1068.4590000000001</v>
      </c>
      <c r="U30" s="403">
        <f>IF(ISERROR(T30/T31),"",IF(T30/T31=0,"-",IF(T30/T31&gt;2,"+++",T30/T31-1)))</f>
        <v>-5.5091558376092475E-2</v>
      </c>
      <c r="V30" s="404">
        <f>V32+V34+V36+V38+V40+V42+V44+V46</f>
        <v>596.96599999999989</v>
      </c>
      <c r="W30" s="403">
        <f>IF(ISERROR(V30/V31),"",IF(V30/V31=0,"-",IF(V30/V31&gt;2,"+++",V30/V31-1)))</f>
        <v>0.50263668605690182</v>
      </c>
      <c r="X30" s="404">
        <f>X32+X34+X36+X38+X40+X42+X44+X46</f>
        <v>5877.1939999999995</v>
      </c>
      <c r="Y30" s="403">
        <f>IF(ISERROR(X30/X31),"",IF(X30/X31=0,"-",IF(X30/X31&gt;2,"+++",X30/X31-1)))</f>
        <v>0.88806644540898882</v>
      </c>
      <c r="Z30" s="404">
        <f>Z32+Z34+Z36+Z38+Z40+Z42+Z44+Z46</f>
        <v>35.900999999999996</v>
      </c>
      <c r="AA30" s="403">
        <f>IF(ISERROR(Z30/Z31),"",IF(Z30/Z31=0,"-",IF(Z30/Z31&gt;2,"+++",Z30/Z31-1)))</f>
        <v>-0.75130922693266833</v>
      </c>
      <c r="AB30" s="404">
        <f>AB32+AB34+AB36+AB38+AB40+AB42+AB44+AB46</f>
        <v>0</v>
      </c>
      <c r="AC30" s="403" t="str">
        <f>IF(ISERROR(AB30/AB31),"",IF(AB30/AB31=0,"-",IF(AB30/AB31&gt;2,"+++",AB30/AB31-1)))</f>
        <v/>
      </c>
      <c r="AD30" s="404"/>
      <c r="AE30" s="403"/>
      <c r="AF30" s="402">
        <f t="shared" si="26"/>
        <v>53671.337999999989</v>
      </c>
      <c r="AG30" s="405">
        <f>IF(ISERROR(AF30/AF31),"",IF(AF30/AF31=0,"-",IF(AF30/AF31&gt;2,"+++",AF30/AF31-1)))</f>
        <v>-0.30518325933423995</v>
      </c>
      <c r="AH30" s="402">
        <f>AH32+AH34+AH36+AH38+AH40+AH42+AH44+AH46</f>
        <v>150035.55100000001</v>
      </c>
      <c r="AI30" s="405">
        <f>IF(ISERROR(AH30/AH31),"",IF(AH30/AH31=0,"-",IF(AH30/AH31&gt;2,"+++",AH30/AH31-1)))</f>
        <v>-0.1465806741376442</v>
      </c>
      <c r="AJ30" s="402"/>
      <c r="AK30" s="569"/>
      <c r="AL30" s="386"/>
      <c r="AM30" s="447" t="s">
        <v>115</v>
      </c>
      <c r="AN30" s="399" t="s">
        <v>116</v>
      </c>
      <c r="AO30" s="399"/>
      <c r="AP30" s="400"/>
      <c r="AQ30" s="401">
        <f t="shared" si="18"/>
        <v>2023</v>
      </c>
      <c r="AR30" s="402">
        <f>AR32+AR34+AR36+AR38+AR40+AR42+AR44+AR46</f>
        <v>15713.436999999998</v>
      </c>
      <c r="AS30" s="406">
        <f>IF(ISERROR(AR30/AR31),"",IF(AR30/AR31=0,"-",IF(AR30/AR31&gt;2,"+++",AR30/AR31-1)))</f>
        <v>5.0575095811415283E-2</v>
      </c>
      <c r="AT30" s="404">
        <f>AT32+AT34+AT36+AT38+AT40+AT42+AT44+AT46</f>
        <v>41119.373</v>
      </c>
      <c r="AU30" s="403">
        <f>IF(ISERROR(AT30/AT31),"",IF(AT30/AT31=0,"-",IF(AT30/AT31&gt;2,"+++",AT30/AT31-1)))</f>
        <v>2.0016618189505619E-2</v>
      </c>
      <c r="AV30" s="404">
        <f>AV32+AV34+AV36+AV38+AV40+AV42+AV44+AV46</f>
        <v>2900.2079999999996</v>
      </c>
      <c r="AW30" s="403">
        <f>IF(ISERROR(AV30/AV31),"",IF(AV30/AV31=0,"-",IF(AV30/AV31&gt;2,"+++",AV30/AV31-1)))</f>
        <v>-9.6514884784314803E-2</v>
      </c>
      <c r="AX30" s="404">
        <f>AX32+AX34+AX36+AX38+AX40+AX42+AX44+AX46</f>
        <v>10422.355000000001</v>
      </c>
      <c r="AY30" s="403">
        <f>IF(ISERROR(AX30/AX31),"",IF(AX30/AX31=0,"-",IF(AX30/AX31&gt;2,"+++",AX30/AX31-1)))</f>
        <v>0.23206447939128516</v>
      </c>
      <c r="AZ30" s="404">
        <f>AZ32+AZ34+AZ36+AZ38+AZ40+AZ42+AZ44+AZ46</f>
        <v>197.57699999999997</v>
      </c>
      <c r="BA30" s="403">
        <f>IF(ISERROR(AZ30/AZ31),"",IF(AZ30/AZ31=0,"-",IF(AZ30/AZ31&gt;2,"+++",AZ30/AZ31-1)))</f>
        <v>0.35687305991264462</v>
      </c>
      <c r="BB30" s="404">
        <f>BB32+BB34+BB36+BB38+BB40+BB42+BB44+BB46</f>
        <v>456.97800000000001</v>
      </c>
      <c r="BC30" s="403">
        <f>IF(ISERROR(BB30/BB31),"",IF(BB30/BB31=0,"-",IF(BB30/BB31&gt;2,"+++",BB30/BB31-1)))</f>
        <v>-0.34894144465023502</v>
      </c>
      <c r="BD30" s="404">
        <f>BD32+BD34+BD36+BD38+BD40+BD42+BD44+BD46</f>
        <v>3351.172</v>
      </c>
      <c r="BE30" s="403">
        <f>IF(ISERROR(BD30/BD31),"",IF(BD30/BD31=0,"-",IF(BD30/BD31&gt;2,"+++",BD30/BD31-1)))</f>
        <v>0.42845536529879902</v>
      </c>
      <c r="BF30" s="404">
        <f>BF32+BF34+BF36+BF38+BF40+BF42+BF44+BF46</f>
        <v>1844.2969999999998</v>
      </c>
      <c r="BG30" s="403">
        <f>IF(ISERROR(BF30/BF31),"",IF(BF30/BF31=0,"-",IF(BF30/BF31&gt;2,"+++",BF30/BF31-1)))</f>
        <v>-0.19296142898088409</v>
      </c>
      <c r="BH30" s="404">
        <f>BH32+BH34+BH36+BH38+BH40+BH42+BH44+BH46</f>
        <v>2030.1730000000002</v>
      </c>
      <c r="BI30" s="403">
        <f>IF(ISERROR(BH30/BH31),"",IF(BH30/BH31=0,"-",IF(BH30/BH31&gt;2,"+++",BH30/BH31-1)))</f>
        <v>-0.15662155599617977</v>
      </c>
      <c r="BJ30" s="404">
        <f>BJ32+BJ34+BJ36+BJ38+BJ40+BJ42+BJ44+BJ46</f>
        <v>24.409999999999997</v>
      </c>
      <c r="BK30" s="403">
        <f>IF(ISERROR(BJ30/BJ31),"",IF(BJ30/BJ31=0,"-",IF(BJ30/BJ31&gt;2,"+++",BJ30/BJ31-1)))</f>
        <v>-0.94765060370155907</v>
      </c>
      <c r="BL30" s="404">
        <f t="shared" ref="BL30:BL31" si="33">BL32+BL34+BL36+BL38+BL40+BL42+BL44+BL46</f>
        <v>1238.1279999999999</v>
      </c>
      <c r="BM30" s="403">
        <f t="shared" ref="BM30" si="34">IF(ISERROR(BL30/BL31),"",IF(BL30/BL31=0,"-",IF(BL30/BL31&gt;2,"+++",BL30/BL31-1)))</f>
        <v>0.73399511506487092</v>
      </c>
      <c r="BN30" s="402">
        <f t="shared" si="21"/>
        <v>231.4199999999837</v>
      </c>
      <c r="BO30" s="405">
        <f>IF(ISERROR(BN30/BN31),"",IF(BN30/BN31=0,"-",IF(BN30/BN31&gt;2,"+++",BN30/BN31-1)))</f>
        <v>-0.7371550458121876</v>
      </c>
      <c r="BP30" s="402">
        <f>BP32+BP34+BP36+BP38+BP40+BP42+BP44+BP46</f>
        <v>79529.527999999991</v>
      </c>
      <c r="BQ30" s="405">
        <f>IF(ISERROR(BP30/BP31),"",IF(BP30/BP31=0,"-",IF(BP30/BP31&gt;2,"+++",BP30/BP31-1)))</f>
        <v>3.4389593622555337E-2</v>
      </c>
      <c r="BR30" s="407"/>
      <c r="BS30" s="570"/>
      <c r="BT30" s="390"/>
      <c r="CI30" s="394"/>
      <c r="CJ30" s="394"/>
    </row>
    <row r="31" spans="1:92" ht="17.100000000000001" customHeight="1" thickBot="1">
      <c r="A31" s="448"/>
      <c r="B31" s="408"/>
      <c r="C31" s="408"/>
      <c r="D31" s="367"/>
      <c r="E31" s="368">
        <f>E30-1</f>
        <v>2022</v>
      </c>
      <c r="F31" s="369">
        <f>F33+F35+F37+F39+F41+F43+F45+F47</f>
        <v>75807.484999999986</v>
      </c>
      <c r="G31" s="395"/>
      <c r="H31" s="371">
        <f>H33+H35+H37+H39+H41+H43+H45+H47</f>
        <v>138.71800000000002</v>
      </c>
      <c r="I31" s="395"/>
      <c r="J31" s="371">
        <f>J33+J35+J37+J39+J41+J43+J45+J47</f>
        <v>1757.0369999999998</v>
      </c>
      <c r="K31" s="395"/>
      <c r="L31" s="371">
        <f>L33+L35+L37+L39+L41+L43+L45+L47</f>
        <v>6458.1859999999997</v>
      </c>
      <c r="M31" s="395"/>
      <c r="N31" s="371">
        <f>N33+N35+N37+N39+N41+N43+N45+N47</f>
        <v>5514.6710000000003</v>
      </c>
      <c r="O31" s="395"/>
      <c r="P31" s="371">
        <f>P33+P35+P37+P39+P41+P43+P45+P47</f>
        <v>1321.2090000000003</v>
      </c>
      <c r="Q31" s="395"/>
      <c r="R31" s="371">
        <f>R33+R35+R37+R39+R41+R43+R45+R47</f>
        <v>2777.3700000000003</v>
      </c>
      <c r="S31" s="395"/>
      <c r="T31" s="371">
        <f>T33+T35+T37+T39+T41+T43+T45+T47</f>
        <v>1130.7540000000001</v>
      </c>
      <c r="U31" s="395"/>
      <c r="V31" s="371">
        <f>V33+V35+V37+V39+V41+V43+V45+V47</f>
        <v>397.279</v>
      </c>
      <c r="W31" s="395"/>
      <c r="X31" s="371">
        <f>X33+X35+X37+X39+X41+X43+X45+X47</f>
        <v>3112.8109999999997</v>
      </c>
      <c r="Y31" s="395"/>
      <c r="Z31" s="371">
        <f>Z33+Z35+Z37+Z39+Z41+Z43+Z45+Z47</f>
        <v>144.35999999999999</v>
      </c>
      <c r="AA31" s="395"/>
      <c r="AB31" s="371">
        <f>AB33+AB35+AB37+AB39+AB41+AB43+AB45+AB47</f>
        <v>0</v>
      </c>
      <c r="AC31" s="395"/>
      <c r="AD31" s="371"/>
      <c r="AE31" s="395"/>
      <c r="AF31" s="369">
        <f t="shared" si="26"/>
        <v>77245.315000000061</v>
      </c>
      <c r="AG31" s="396"/>
      <c r="AH31" s="369">
        <f>AH33+AH35+AH37+AH39+AH41+AH43+AH45+AH47</f>
        <v>175805.19500000001</v>
      </c>
      <c r="AI31" s="396"/>
      <c r="AJ31" s="369"/>
      <c r="AK31" s="571"/>
      <c r="AL31" s="386"/>
      <c r="AM31" s="448"/>
      <c r="AN31" s="408"/>
      <c r="AO31" s="408"/>
      <c r="AP31" s="367"/>
      <c r="AQ31" s="368">
        <f t="shared" si="20"/>
        <v>2022</v>
      </c>
      <c r="AR31" s="369">
        <f>AR33+AR35+AR37+AR39+AR41+AR43+AR45+AR47</f>
        <v>14956.986000000001</v>
      </c>
      <c r="AS31" s="397"/>
      <c r="AT31" s="371">
        <f>AT33+AT35+AT37+AT39+AT41+AT43+AT45+AT47</f>
        <v>40312.453999999991</v>
      </c>
      <c r="AU31" s="395"/>
      <c r="AV31" s="371">
        <f>AV33+AV35+AV37+AV39+AV41+AV43+AV45+AV47</f>
        <v>3210.0230000000001</v>
      </c>
      <c r="AW31" s="395"/>
      <c r="AX31" s="371">
        <f>AX33+AX35+AX37+AX39+AX41+AX43+AX45+AX47</f>
        <v>8459.2609999999986</v>
      </c>
      <c r="AY31" s="395"/>
      <c r="AZ31" s="371">
        <f>AZ33+AZ35+AZ37+AZ39+AZ41+AZ43+AZ45+AZ47</f>
        <v>145.61199999999997</v>
      </c>
      <c r="BA31" s="395"/>
      <c r="BB31" s="371">
        <f>BB33+BB35+BB37+BB39+BB41+BB43+BB45+BB47</f>
        <v>701.9</v>
      </c>
      <c r="BC31" s="395"/>
      <c r="BD31" s="371">
        <f>BD33+BD35+BD37+BD39+BD41+BD43+BD45+BD47</f>
        <v>2346.0109999999995</v>
      </c>
      <c r="BE31" s="395"/>
      <c r="BF31" s="371">
        <f>BF33+BF35+BF37+BF39+BF41+BF43+BF45+BF47</f>
        <v>2285.2649999999999</v>
      </c>
      <c r="BG31" s="395"/>
      <c r="BH31" s="371">
        <f>BH33+BH35+BH37+BH39+BH41+BH43+BH45+BH47</f>
        <v>2407.1910000000003</v>
      </c>
      <c r="BI31" s="395"/>
      <c r="BJ31" s="371">
        <f>BJ33+BJ35+BJ37+BJ39+BJ41+BJ43+BJ45+BJ47</f>
        <v>466.29</v>
      </c>
      <c r="BK31" s="395"/>
      <c r="BL31" s="371">
        <f t="shared" si="33"/>
        <v>714.03200000000004</v>
      </c>
      <c r="BM31" s="395"/>
      <c r="BN31" s="369">
        <f t="shared" si="21"/>
        <v>880.44300000001385</v>
      </c>
      <c r="BO31" s="396"/>
      <c r="BP31" s="369">
        <f>BP33+BP35+BP37+BP39+BP41+BP43+BP45+BP47</f>
        <v>76885.468000000008</v>
      </c>
      <c r="BQ31" s="396"/>
      <c r="BR31" s="374"/>
      <c r="BS31" s="572"/>
      <c r="BT31" s="390"/>
      <c r="CI31" s="394"/>
      <c r="CJ31" s="394"/>
    </row>
    <row r="32" spans="1:92" ht="17.100000000000001" hidden="1" customHeight="1" outlineLevel="1">
      <c r="A32" s="411"/>
      <c r="B32" s="412" t="s">
        <v>88</v>
      </c>
      <c r="C32" s="413" t="s">
        <v>89</v>
      </c>
      <c r="D32" s="414" t="s">
        <v>117</v>
      </c>
      <c r="E32" s="415">
        <f>$R$5</f>
        <v>2023</v>
      </c>
      <c r="F32" s="416">
        <v>44.994999999999997</v>
      </c>
      <c r="G32" s="382" t="str">
        <f>IF(ISERROR(F32/F33),"",IF(F32/F33=0,"-",IF(F32/F33&gt;2,"+++",F32/F33-1)))</f>
        <v>+++</v>
      </c>
      <c r="H32" s="417">
        <v>0</v>
      </c>
      <c r="I32" s="382" t="str">
        <f>IF(ISERROR(H32/H33),"",IF(H32/H33=0,"-",IF(H32/H33&gt;2,"+++",H32/H33-1)))</f>
        <v/>
      </c>
      <c r="J32" s="417">
        <v>0</v>
      </c>
      <c r="K32" s="382" t="str">
        <f>IF(ISERROR(J32/J33),"",IF(J32/J33=0,"-",IF(J32/J33&gt;2,"+++",J32/J33-1)))</f>
        <v/>
      </c>
      <c r="L32" s="417">
        <v>0</v>
      </c>
      <c r="M32" s="382" t="str">
        <f>IF(ISERROR(L32/L33),"",IF(L32/L33=0,"-",IF(L32/L33&gt;2,"+++",L32/L33-1)))</f>
        <v/>
      </c>
      <c r="N32" s="417">
        <v>56</v>
      </c>
      <c r="O32" s="382" t="str">
        <f>IF(ISERROR(N32/N33),"",IF(N32/N33=0,"-",IF(N32/N33&gt;2,"+++",N32/N33-1)))</f>
        <v/>
      </c>
      <c r="P32" s="417">
        <v>1.21</v>
      </c>
      <c r="Q32" s="382">
        <f>IF(ISERROR(P32/P33),"",IF(P32/P33=0,"-",IF(P32/P33&gt;2,"+++",P32/P33-1)))</f>
        <v>-0.95189058089141587</v>
      </c>
      <c r="R32" s="417">
        <v>0.53500000000000003</v>
      </c>
      <c r="S32" s="382" t="str">
        <f>IF(ISERROR(R32/R33),"",IF(R32/R33=0,"-",IF(R32/R33&gt;2,"+++",R32/R33-1)))</f>
        <v/>
      </c>
      <c r="T32" s="417">
        <v>0.72</v>
      </c>
      <c r="U32" s="382">
        <f>IF(ISERROR(T32/T33),"",IF(T32/T33=0,"-",IF(T32/T33&gt;2,"+++",T32/T33-1)))</f>
        <v>-0.82494529540481398</v>
      </c>
      <c r="V32" s="417">
        <v>3.3720000000000003</v>
      </c>
      <c r="W32" s="382" t="str">
        <f>IF(ISERROR(V32/V33),"",IF(V32/V33=0,"-",IF(V32/V33&gt;2,"+++",V32/V33-1)))</f>
        <v>+++</v>
      </c>
      <c r="X32" s="417">
        <v>109.873</v>
      </c>
      <c r="Y32" s="382" t="str">
        <f>IF(ISERROR(X32/X33),"",IF(X32/X33=0,"-",IF(X32/X33&gt;2,"+++",X32/X33-1)))</f>
        <v/>
      </c>
      <c r="Z32" s="417">
        <v>0</v>
      </c>
      <c r="AA32" s="382" t="str">
        <f>IF(ISERROR(Z32/Z33),"",IF(Z32/Z33=0,"-",IF(Z32/Z33&gt;2,"+++",Z32/Z33-1)))</f>
        <v>-</v>
      </c>
      <c r="AB32" s="417">
        <v>0</v>
      </c>
      <c r="AC32" s="382" t="str">
        <f>IF(ISERROR(AB32/AB33),"",IF(AB32/AB33=0,"-",IF(AB32/AB33&gt;2,"+++",AB32/AB33-1)))</f>
        <v/>
      </c>
      <c r="AD32" s="417"/>
      <c r="AE32" s="382"/>
      <c r="AF32" s="416">
        <f t="shared" si="26"/>
        <v>107.38500000000002</v>
      </c>
      <c r="AG32" s="384">
        <f>IF(ISERROR(AF32/AF33),"",IF(AF32/AF33=0,"-",IF(AF32/AF33&gt;2,"+++",AF32/AF33-1)))</f>
        <v>0.66315610141403525</v>
      </c>
      <c r="AH32" s="416">
        <v>324.09000000000003</v>
      </c>
      <c r="AI32" s="384" t="str">
        <f>IF(ISERROR(AH32/AH33),"",IF(AH32/AH33=0,"-",IF(AH32/AH33&gt;2,"+++",AH32/AH33-1)))</f>
        <v>+++</v>
      </c>
      <c r="AJ32" s="416"/>
      <c r="AK32" s="569"/>
      <c r="AL32" s="386"/>
      <c r="AM32" s="411"/>
      <c r="AN32" s="412" t="s">
        <v>88</v>
      </c>
      <c r="AO32" s="413" t="s">
        <v>89</v>
      </c>
      <c r="AP32" s="414" t="s">
        <v>117</v>
      </c>
      <c r="AQ32" s="415">
        <f t="shared" si="18"/>
        <v>2023</v>
      </c>
      <c r="AR32" s="416">
        <v>4.4669999999999996</v>
      </c>
      <c r="AS32" s="387" t="str">
        <f>IF(ISERROR(AR32/AR33),"",IF(AR32/AR33=0,"-",IF(AR32/AR33&gt;2,"+++",AR32/AR33-1)))</f>
        <v>+++</v>
      </c>
      <c r="AT32" s="417">
        <v>0</v>
      </c>
      <c r="AU32" s="382" t="str">
        <f>IF(ISERROR(AT32/AT33),"",IF(AT32/AT33=0,"-",IF(AT32/AT33&gt;2,"+++",AT32/AT33-1)))</f>
        <v/>
      </c>
      <c r="AV32" s="417">
        <v>0</v>
      </c>
      <c r="AW32" s="382" t="str">
        <f>IF(ISERROR(AV32/AV33),"",IF(AV32/AV33=0,"-",IF(AV32/AV33&gt;2,"+++",AV32/AV33-1)))</f>
        <v/>
      </c>
      <c r="AX32" s="417">
        <v>0</v>
      </c>
      <c r="AY32" s="382" t="str">
        <f>IF(ISERROR(AX32/AX33),"",IF(AX32/AX33=0,"-",IF(AX32/AX33&gt;2,"+++",AX32/AX33-1)))</f>
        <v/>
      </c>
      <c r="AZ32" s="417">
        <v>0</v>
      </c>
      <c r="BA32" s="382" t="str">
        <f>IF(ISERROR(AZ32/AZ33),"",IF(AZ32/AZ33=0,"-",IF(AZ32/AZ33&gt;2,"+++",AZ32/AZ33-1)))</f>
        <v/>
      </c>
      <c r="BB32" s="417">
        <v>0</v>
      </c>
      <c r="BC32" s="382" t="str">
        <f>IF(ISERROR(BB32/BB33),"",IF(BB32/BB33=0,"-",IF(BB32/BB33&gt;2,"+++",BB32/BB33-1)))</f>
        <v/>
      </c>
      <c r="BD32" s="417">
        <v>0</v>
      </c>
      <c r="BE32" s="382" t="str">
        <f>IF(ISERROR(BD32/BD33),"",IF(BD32/BD33=0,"-",IF(BD32/BD33&gt;2,"+++",BD32/BD33-1)))</f>
        <v/>
      </c>
      <c r="BF32" s="417">
        <v>0</v>
      </c>
      <c r="BG32" s="382" t="str">
        <f>IF(ISERROR(BF32/BF33),"",IF(BF32/BF33=0,"-",IF(BF32/BF33&gt;2,"+++",BF32/BF33-1)))</f>
        <v/>
      </c>
      <c r="BH32" s="417">
        <v>0</v>
      </c>
      <c r="BI32" s="382" t="str">
        <f>IF(ISERROR(BH32/BH33),"",IF(BH32/BH33=0,"-",IF(BH32/BH33&gt;2,"+++",BH32/BH33-1)))</f>
        <v>-</v>
      </c>
      <c r="BJ32" s="417">
        <v>0</v>
      </c>
      <c r="BK32" s="382" t="str">
        <f>IF(ISERROR(BJ32/BJ33),"",IF(BJ32/BJ33=0,"-",IF(BJ32/BJ33&gt;2,"+++",BJ32/BJ33-1)))</f>
        <v/>
      </c>
      <c r="BL32" s="417">
        <v>0</v>
      </c>
      <c r="BM32" s="382" t="str">
        <f t="shared" ref="BM32" si="35">IF(ISERROR(BL32/BL33),"",IF(BL32/BL33=0,"-",IF(BL32/BL33&gt;2,"+++",BL32/BL33-1)))</f>
        <v/>
      </c>
      <c r="BN32" s="416">
        <f t="shared" si="21"/>
        <v>1.000000000000334E-3</v>
      </c>
      <c r="BO32" s="384">
        <f>IF(ISERROR(BN32/BN33),"",IF(BN32/BN33=0,"-",IF(BN32/BN33&gt;2,"+++",BN32/BN33-1)))</f>
        <v>-0.74999999999991673</v>
      </c>
      <c r="BP32" s="416">
        <v>4.468</v>
      </c>
      <c r="BQ32" s="384" t="str">
        <f>IF(ISERROR(BP32/BP33),"",IF(BP32/BP33=0,"-",IF(BP32/BP33&gt;2,"+++",BP32/BP33-1)))</f>
        <v>+++</v>
      </c>
      <c r="BR32" s="418"/>
      <c r="BS32" s="570"/>
      <c r="BT32" s="390"/>
      <c r="CI32" s="394"/>
      <c r="CJ32" s="394"/>
    </row>
    <row r="33" spans="1:94" ht="17.100000000000001" hidden="1" customHeight="1" outlineLevel="1">
      <c r="A33" s="411"/>
      <c r="B33" s="420"/>
      <c r="C33" s="421"/>
      <c r="D33" s="449" t="s">
        <v>117</v>
      </c>
      <c r="E33" s="423">
        <f>E32-1</f>
        <v>2022</v>
      </c>
      <c r="F33" s="424">
        <v>0.90700000000000003</v>
      </c>
      <c r="G33" s="439"/>
      <c r="H33" s="426">
        <v>0</v>
      </c>
      <c r="I33" s="439"/>
      <c r="J33" s="426">
        <v>0</v>
      </c>
      <c r="K33" s="439"/>
      <c r="L33" s="426">
        <v>0</v>
      </c>
      <c r="M33" s="439"/>
      <c r="N33" s="426">
        <v>0</v>
      </c>
      <c r="O33" s="439"/>
      <c r="P33" s="426">
        <v>25.151</v>
      </c>
      <c r="Q33" s="439"/>
      <c r="R33" s="426">
        <v>0</v>
      </c>
      <c r="S33" s="439"/>
      <c r="T33" s="426">
        <v>4.1129999999999995</v>
      </c>
      <c r="U33" s="439"/>
      <c r="V33" s="426">
        <v>0.59799999999999998</v>
      </c>
      <c r="W33" s="439"/>
      <c r="X33" s="426">
        <v>0</v>
      </c>
      <c r="Y33" s="439"/>
      <c r="Z33" s="426">
        <v>0.30299999999999999</v>
      </c>
      <c r="AA33" s="439"/>
      <c r="AB33" s="426">
        <v>0</v>
      </c>
      <c r="AC33" s="439"/>
      <c r="AD33" s="426"/>
      <c r="AE33" s="439"/>
      <c r="AF33" s="424">
        <f t="shared" si="26"/>
        <v>64.567000000000007</v>
      </c>
      <c r="AG33" s="440"/>
      <c r="AH33" s="424">
        <v>95.638999999999996</v>
      </c>
      <c r="AI33" s="440"/>
      <c r="AJ33" s="424"/>
      <c r="AK33" s="579"/>
      <c r="AL33" s="386"/>
      <c r="AM33" s="411"/>
      <c r="AN33" s="420"/>
      <c r="AO33" s="421"/>
      <c r="AP33" s="449" t="s">
        <v>117</v>
      </c>
      <c r="AQ33" s="423">
        <f t="shared" si="20"/>
        <v>2022</v>
      </c>
      <c r="AR33" s="424">
        <v>6.0000000000000001E-3</v>
      </c>
      <c r="AS33" s="441"/>
      <c r="AT33" s="426">
        <v>0</v>
      </c>
      <c r="AU33" s="439"/>
      <c r="AV33" s="426">
        <v>0</v>
      </c>
      <c r="AW33" s="439"/>
      <c r="AX33" s="426">
        <v>0</v>
      </c>
      <c r="AY33" s="439"/>
      <c r="AZ33" s="426">
        <v>0</v>
      </c>
      <c r="BA33" s="439"/>
      <c r="BB33" s="426">
        <v>0</v>
      </c>
      <c r="BC33" s="439"/>
      <c r="BD33" s="426">
        <v>0</v>
      </c>
      <c r="BE33" s="439"/>
      <c r="BF33" s="426">
        <v>0</v>
      </c>
      <c r="BG33" s="439"/>
      <c r="BH33" s="426">
        <v>0.32900000000000001</v>
      </c>
      <c r="BI33" s="439"/>
      <c r="BJ33" s="426">
        <v>0</v>
      </c>
      <c r="BK33" s="439"/>
      <c r="BL33" s="426">
        <v>0</v>
      </c>
      <c r="BM33" s="439"/>
      <c r="BN33" s="424">
        <f t="shared" si="21"/>
        <v>4.0000000000000036E-3</v>
      </c>
      <c r="BO33" s="440"/>
      <c r="BP33" s="424">
        <v>0.33900000000000002</v>
      </c>
      <c r="BQ33" s="440"/>
      <c r="BR33" s="429"/>
      <c r="BS33" s="580"/>
      <c r="BT33" s="390"/>
      <c r="CI33" s="394"/>
      <c r="CJ33" s="394"/>
    </row>
    <row r="34" spans="1:94" ht="17.100000000000001" hidden="1" customHeight="1" outlineLevel="1">
      <c r="A34" s="411"/>
      <c r="B34" s="412" t="s">
        <v>118</v>
      </c>
      <c r="C34" s="413" t="s">
        <v>95</v>
      </c>
      <c r="D34" s="414" t="s">
        <v>119</v>
      </c>
      <c r="E34" s="415">
        <f>$R$5</f>
        <v>2023</v>
      </c>
      <c r="F34" s="416">
        <v>11.243000000000002</v>
      </c>
      <c r="G34" s="382">
        <f>IF(ISERROR(F34/F35),"",IF(F34/F35=0,"-",IF(F34/F35&gt;2,"+++",F34/F35-1)))</f>
        <v>-5.9005691329092724E-2</v>
      </c>
      <c r="H34" s="417">
        <v>0</v>
      </c>
      <c r="I34" s="382" t="str">
        <f>IF(ISERROR(H34/H35),"",IF(H34/H35=0,"-",IF(H34/H35&gt;2,"+++",H34/H35-1)))</f>
        <v/>
      </c>
      <c r="J34" s="417">
        <v>0</v>
      </c>
      <c r="K34" s="382" t="str">
        <f>IF(ISERROR(J34/J35),"",IF(J34/J35=0,"-",IF(J34/J35&gt;2,"+++",J34/J35-1)))</f>
        <v/>
      </c>
      <c r="L34" s="417">
        <v>0</v>
      </c>
      <c r="M34" s="382" t="str">
        <f>IF(ISERROR(L34/L35),"",IF(L34/L35=0,"-",IF(L34/L35&gt;2,"+++",L34/L35-1)))</f>
        <v/>
      </c>
      <c r="N34" s="417">
        <v>25</v>
      </c>
      <c r="O34" s="382" t="str">
        <f>IF(ISERROR(N34/N35),"",IF(N34/N35=0,"-",IF(N34/N35&gt;2,"+++",N34/N35-1)))</f>
        <v/>
      </c>
      <c r="P34" s="417">
        <v>26.227</v>
      </c>
      <c r="Q34" s="382" t="str">
        <f>IF(ISERROR(P34/P35),"",IF(P34/P35=0,"-",IF(P34/P35&gt;2,"+++",P34/P35-1)))</f>
        <v/>
      </c>
      <c r="R34" s="417">
        <v>0</v>
      </c>
      <c r="S34" s="382" t="str">
        <f>IF(ISERROR(R34/R35),"",IF(R34/R35=0,"-",IF(R34/R35&gt;2,"+++",R34/R35-1)))</f>
        <v/>
      </c>
      <c r="T34" s="417">
        <v>0.89900000000000002</v>
      </c>
      <c r="U34" s="382" t="str">
        <f>IF(ISERROR(T34/T35),"",IF(T34/T35=0,"-",IF(T34/T35&gt;2,"+++",T34/T35-1)))</f>
        <v>+++</v>
      </c>
      <c r="V34" s="417">
        <v>67.099000000000004</v>
      </c>
      <c r="W34" s="382">
        <f>IF(ISERROR(V34/V35),"",IF(V34/V35=0,"-",IF(V34/V35&gt;2,"+++",V34/V35-1)))</f>
        <v>-0.20745780329069363</v>
      </c>
      <c r="X34" s="417">
        <v>8.9999999999999993E-3</v>
      </c>
      <c r="Y34" s="382" t="str">
        <f>IF(ISERROR(X34/X35),"",IF(X34/X35=0,"-",IF(X34/X35&gt;2,"+++",X34/X35-1)))</f>
        <v/>
      </c>
      <c r="Z34" s="417">
        <v>0</v>
      </c>
      <c r="AA34" s="382" t="str">
        <f>IF(ISERROR(Z34/Z35),"",IF(Z34/Z35=0,"-",IF(Z34/Z35&gt;2,"+++",Z34/Z35-1)))</f>
        <v/>
      </c>
      <c r="AB34" s="417">
        <v>0</v>
      </c>
      <c r="AC34" s="382" t="str">
        <f>IF(ISERROR(AB34/AB35),"",IF(AB34/AB35=0,"-",IF(AB34/AB35&gt;2,"+++",AB34/AB35-1)))</f>
        <v/>
      </c>
      <c r="AD34" s="417"/>
      <c r="AE34" s="382"/>
      <c r="AF34" s="416">
        <f t="shared" si="26"/>
        <v>234.01800000000003</v>
      </c>
      <c r="AG34" s="384">
        <f>IF(ISERROR(AF34/AF35),"",IF(AF34/AF35=0,"-",IF(AF34/AF35&gt;2,"+++",AF34/AF35-1)))</f>
        <v>-7.5904280524403789E-2</v>
      </c>
      <c r="AH34" s="416">
        <v>364.495</v>
      </c>
      <c r="AI34" s="384">
        <f>IF(ISERROR(AH34/AH35),"",IF(AH34/AH35=0,"-",IF(AH34/AH35&gt;2,"+++",AH34/AH35-1)))</f>
        <v>4.1405359382633788E-2</v>
      </c>
      <c r="AJ34" s="416"/>
      <c r="AK34" s="569"/>
      <c r="AL34" s="386"/>
      <c r="AM34" s="411"/>
      <c r="AN34" s="412" t="s">
        <v>118</v>
      </c>
      <c r="AO34" s="413" t="s">
        <v>95</v>
      </c>
      <c r="AP34" s="414" t="s">
        <v>119</v>
      </c>
      <c r="AQ34" s="415">
        <f t="shared" si="18"/>
        <v>2023</v>
      </c>
      <c r="AR34" s="416">
        <v>0</v>
      </c>
      <c r="AS34" s="387" t="str">
        <f>IF(ISERROR(AR34/AR35),"",IF(AR34/AR35=0,"-",IF(AR34/AR35&gt;2,"+++",AR34/AR35-1)))</f>
        <v/>
      </c>
      <c r="AT34" s="417">
        <v>0</v>
      </c>
      <c r="AU34" s="382" t="str">
        <f>IF(ISERROR(AT34/AT35),"",IF(AT34/AT35=0,"-",IF(AT34/AT35&gt;2,"+++",AT34/AT35-1)))</f>
        <v/>
      </c>
      <c r="AV34" s="417">
        <v>0</v>
      </c>
      <c r="AW34" s="382" t="str">
        <f>IF(ISERROR(AV34/AV35),"",IF(AV34/AV35=0,"-",IF(AV34/AV35&gt;2,"+++",AV34/AV35-1)))</f>
        <v/>
      </c>
      <c r="AX34" s="417">
        <v>0</v>
      </c>
      <c r="AY34" s="382" t="str">
        <f>IF(ISERROR(AX34/AX35),"",IF(AX34/AX35=0,"-",IF(AX34/AX35&gt;2,"+++",AX34/AX35-1)))</f>
        <v/>
      </c>
      <c r="AZ34" s="417">
        <v>0</v>
      </c>
      <c r="BA34" s="382" t="str">
        <f>IF(ISERROR(AZ34/AZ35),"",IF(AZ34/AZ35=0,"-",IF(AZ34/AZ35&gt;2,"+++",AZ34/AZ35-1)))</f>
        <v/>
      </c>
      <c r="BB34" s="417">
        <v>0</v>
      </c>
      <c r="BC34" s="382" t="str">
        <f>IF(ISERROR(BB34/BB35),"",IF(BB34/BB35=0,"-",IF(BB34/BB35&gt;2,"+++",BB34/BB35-1)))</f>
        <v/>
      </c>
      <c r="BD34" s="417">
        <v>0</v>
      </c>
      <c r="BE34" s="382" t="str">
        <f>IF(ISERROR(BD34/BD35),"",IF(BD34/BD35=0,"-",IF(BD34/BD35&gt;2,"+++",BD34/BD35-1)))</f>
        <v/>
      </c>
      <c r="BF34" s="417">
        <v>0</v>
      </c>
      <c r="BG34" s="382" t="str">
        <f>IF(ISERROR(BF34/BF35),"",IF(BF34/BF35=0,"-",IF(BF34/BF35&gt;2,"+++",BF34/BF35-1)))</f>
        <v/>
      </c>
      <c r="BH34" s="417">
        <v>0</v>
      </c>
      <c r="BI34" s="382" t="str">
        <f>IF(ISERROR(BH34/BH35),"",IF(BH34/BH35=0,"-",IF(BH34/BH35&gt;2,"+++",BH34/BH35-1)))</f>
        <v/>
      </c>
      <c r="BJ34" s="417">
        <v>0</v>
      </c>
      <c r="BK34" s="382" t="str">
        <f>IF(ISERROR(BJ34/BJ35),"",IF(BJ34/BJ35=0,"-",IF(BJ34/BJ35&gt;2,"+++",BJ34/BJ35-1)))</f>
        <v/>
      </c>
      <c r="BL34" s="417">
        <v>0</v>
      </c>
      <c r="BM34" s="382" t="str">
        <f t="shared" ref="BM34" si="36">IF(ISERROR(BL34/BL35),"",IF(BL34/BL35=0,"-",IF(BL34/BL35&gt;2,"+++",BL34/BL35-1)))</f>
        <v/>
      </c>
      <c r="BN34" s="416">
        <f t="shared" si="21"/>
        <v>4.2000000000000003E-2</v>
      </c>
      <c r="BO34" s="384">
        <f>IF(ISERROR(BN34/BN35),"",IF(BN34/BN35=0,"-",IF(BN34/BN35&gt;2,"+++",BN34/BN35-1)))</f>
        <v>-0.53846153846153844</v>
      </c>
      <c r="BP34" s="416">
        <v>4.2000000000000003E-2</v>
      </c>
      <c r="BQ34" s="384">
        <f>IF(ISERROR(BP34/BP35),"",IF(BP34/BP35=0,"-",IF(BP34/BP35&gt;2,"+++",BP34/BP35-1)))</f>
        <v>-0.53846153846153844</v>
      </c>
      <c r="BR34" s="418"/>
      <c r="BS34" s="570"/>
      <c r="BT34" s="390"/>
      <c r="CI34" s="394"/>
      <c r="CJ34" s="394"/>
    </row>
    <row r="35" spans="1:94" ht="17.100000000000001" hidden="1" customHeight="1" outlineLevel="1">
      <c r="A35" s="411"/>
      <c r="B35" s="420"/>
      <c r="C35" s="421"/>
      <c r="D35" s="422" t="s">
        <v>119</v>
      </c>
      <c r="E35" s="423">
        <f>E34-1</f>
        <v>2022</v>
      </c>
      <c r="F35" s="424">
        <v>11.948000000000002</v>
      </c>
      <c r="G35" s="439"/>
      <c r="H35" s="426">
        <v>0</v>
      </c>
      <c r="I35" s="439"/>
      <c r="J35" s="426">
        <v>0</v>
      </c>
      <c r="K35" s="439"/>
      <c r="L35" s="426">
        <v>0</v>
      </c>
      <c r="M35" s="439"/>
      <c r="N35" s="426">
        <v>0</v>
      </c>
      <c r="O35" s="439"/>
      <c r="P35" s="426">
        <v>0</v>
      </c>
      <c r="Q35" s="439"/>
      <c r="R35" s="426">
        <v>0</v>
      </c>
      <c r="S35" s="439"/>
      <c r="T35" s="426">
        <v>0.152</v>
      </c>
      <c r="U35" s="439"/>
      <c r="V35" s="426">
        <v>84.662999999999997</v>
      </c>
      <c r="W35" s="439"/>
      <c r="X35" s="426">
        <v>0</v>
      </c>
      <c r="Y35" s="439"/>
      <c r="Z35" s="426">
        <v>0</v>
      </c>
      <c r="AA35" s="439"/>
      <c r="AB35" s="426">
        <v>0</v>
      </c>
      <c r="AC35" s="439"/>
      <c r="AD35" s="426"/>
      <c r="AE35" s="439"/>
      <c r="AF35" s="424">
        <f t="shared" si="26"/>
        <v>253.24000000000004</v>
      </c>
      <c r="AG35" s="440"/>
      <c r="AH35" s="424">
        <v>350.00300000000004</v>
      </c>
      <c r="AI35" s="440"/>
      <c r="AJ35" s="424"/>
      <c r="AK35" s="579"/>
      <c r="AL35" s="386"/>
      <c r="AM35" s="411"/>
      <c r="AN35" s="420"/>
      <c r="AO35" s="421"/>
      <c r="AP35" s="422" t="s">
        <v>119</v>
      </c>
      <c r="AQ35" s="423">
        <f t="shared" si="20"/>
        <v>2022</v>
      </c>
      <c r="AR35" s="424">
        <v>0</v>
      </c>
      <c r="AS35" s="441"/>
      <c r="AT35" s="426">
        <v>0</v>
      </c>
      <c r="AU35" s="439"/>
      <c r="AV35" s="426">
        <v>0</v>
      </c>
      <c r="AW35" s="439"/>
      <c r="AX35" s="426">
        <v>0</v>
      </c>
      <c r="AY35" s="439"/>
      <c r="AZ35" s="426">
        <v>0</v>
      </c>
      <c r="BA35" s="439"/>
      <c r="BB35" s="426">
        <v>0</v>
      </c>
      <c r="BC35" s="439"/>
      <c r="BD35" s="426">
        <v>0</v>
      </c>
      <c r="BE35" s="439"/>
      <c r="BF35" s="426">
        <v>0</v>
      </c>
      <c r="BG35" s="439"/>
      <c r="BH35" s="426">
        <v>0</v>
      </c>
      <c r="BI35" s="439"/>
      <c r="BJ35" s="426">
        <v>0</v>
      </c>
      <c r="BK35" s="439"/>
      <c r="BL35" s="426">
        <v>0</v>
      </c>
      <c r="BM35" s="439"/>
      <c r="BN35" s="424">
        <f t="shared" si="21"/>
        <v>9.0999999999999998E-2</v>
      </c>
      <c r="BO35" s="440"/>
      <c r="BP35" s="424">
        <v>9.0999999999999998E-2</v>
      </c>
      <c r="BQ35" s="440"/>
      <c r="BR35" s="429"/>
      <c r="BS35" s="580"/>
      <c r="BT35" s="390"/>
      <c r="CI35" s="394"/>
      <c r="CJ35" s="394"/>
    </row>
    <row r="36" spans="1:94" ht="17.100000000000001" hidden="1" customHeight="1" outlineLevel="1">
      <c r="A36" s="411"/>
      <c r="B36" s="412" t="s">
        <v>101</v>
      </c>
      <c r="C36" s="413" t="s">
        <v>102</v>
      </c>
      <c r="D36" s="450" t="s">
        <v>120</v>
      </c>
      <c r="E36" s="415">
        <f>$R$5</f>
        <v>2023</v>
      </c>
      <c r="F36" s="416">
        <v>46.936999999999998</v>
      </c>
      <c r="G36" s="382" t="str">
        <f>IF(ISERROR(F36/F37),"",IF(F36/F37=0,"-",IF(F36/F37&gt;2,"+++",F36/F37-1)))</f>
        <v>+++</v>
      </c>
      <c r="H36" s="417">
        <v>0</v>
      </c>
      <c r="I36" s="382" t="str">
        <f>IF(ISERROR(H36/H37),"",IF(H36/H37=0,"-",IF(H36/H37&gt;2,"+++",H36/H37-1)))</f>
        <v/>
      </c>
      <c r="J36" s="417">
        <v>0</v>
      </c>
      <c r="K36" s="382" t="str">
        <f>IF(ISERROR(J36/J37),"",IF(J36/J37=0,"-",IF(J36/J37&gt;2,"+++",J36/J37-1)))</f>
        <v/>
      </c>
      <c r="L36" s="417">
        <v>26.479000000000003</v>
      </c>
      <c r="M36" s="382">
        <f>IF(ISERROR(L36/L37),"",IF(L36/L37=0,"-",IF(L36/L37&gt;2,"+++",L36/L37-1)))</f>
        <v>-0.44982130984042545</v>
      </c>
      <c r="N36" s="417">
        <v>398.78000000000003</v>
      </c>
      <c r="O36" s="382">
        <f>IF(ISERROR(N36/N37),"",IF(N36/N37=0,"-",IF(N36/N37&gt;2,"+++",N36/N37-1)))</f>
        <v>-1.6838835334434532E-2</v>
      </c>
      <c r="P36" s="417">
        <v>0.308</v>
      </c>
      <c r="Q36" s="382">
        <f>IF(ISERROR(P36/P37),"",IF(P36/P37=0,"-",IF(P36/P37&gt;2,"+++",P36/P37-1)))</f>
        <v>-0.97197452229299364</v>
      </c>
      <c r="R36" s="417">
        <v>0</v>
      </c>
      <c r="S36" s="382" t="str">
        <f>IF(ISERROR(R36/R37),"",IF(R36/R37=0,"-",IF(R36/R37&gt;2,"+++",R36/R37-1)))</f>
        <v/>
      </c>
      <c r="T36" s="417">
        <v>0.92500000000000004</v>
      </c>
      <c r="U36" s="382">
        <f>IF(ISERROR(T36/T37),"",IF(T36/T37=0,"-",IF(T36/T37&gt;2,"+++",T36/T37-1)))</f>
        <v>-0.13873370577281197</v>
      </c>
      <c r="V36" s="417">
        <v>2.4299999999999997</v>
      </c>
      <c r="W36" s="382" t="str">
        <f>IF(ISERROR(V36/V37),"",IF(V36/V37=0,"-",IF(V36/V37&gt;2,"+++",V36/V37-1)))</f>
        <v>+++</v>
      </c>
      <c r="X36" s="417">
        <v>31.401</v>
      </c>
      <c r="Y36" s="382">
        <f>IF(ISERROR(X36/X37),"",IF(X36/X37=0,"-",IF(X36/X37&gt;2,"+++",X36/X37-1)))</f>
        <v>-0.8119126200216833</v>
      </c>
      <c r="Z36" s="417">
        <v>0</v>
      </c>
      <c r="AA36" s="382" t="str">
        <f>IF(ISERROR(Z36/Z37),"",IF(Z36/Z37=0,"-",IF(Z36/Z37&gt;2,"+++",Z36/Z37-1)))</f>
        <v/>
      </c>
      <c r="AB36" s="417">
        <v>0</v>
      </c>
      <c r="AC36" s="382" t="str">
        <f>IF(ISERROR(AB36/AB37),"",IF(AB36/AB37=0,"-",IF(AB36/AB37&gt;2,"+++",AB36/AB37-1)))</f>
        <v/>
      </c>
      <c r="AD36" s="417"/>
      <c r="AE36" s="382"/>
      <c r="AF36" s="416">
        <f t="shared" si="26"/>
        <v>789.63499999999988</v>
      </c>
      <c r="AG36" s="384">
        <f>IF(ISERROR(AF36/AF37),"",IF(AF36/AF37=0,"-",IF(AF36/AF37&gt;2,"+++",AF36/AF37-1)))</f>
        <v>-6.3697233033469525E-3</v>
      </c>
      <c r="AH36" s="416">
        <v>1296.895</v>
      </c>
      <c r="AI36" s="384">
        <f>IF(ISERROR(AH36/AH37),"",IF(AH36/AH37=0,"-",IF(AH36/AH37&gt;2,"+++",AH36/AH37-1)))</f>
        <v>-0.10607422459273808</v>
      </c>
      <c r="AJ36" s="416"/>
      <c r="AK36" s="569"/>
      <c r="AL36" s="386"/>
      <c r="AM36" s="411"/>
      <c r="AN36" s="412" t="s">
        <v>101</v>
      </c>
      <c r="AO36" s="413" t="s">
        <v>102</v>
      </c>
      <c r="AP36" s="450" t="s">
        <v>120</v>
      </c>
      <c r="AQ36" s="415">
        <f t="shared" si="18"/>
        <v>2023</v>
      </c>
      <c r="AR36" s="416">
        <v>4.952</v>
      </c>
      <c r="AS36" s="387">
        <f>IF(ISERROR(AR36/AR37),"",IF(AR36/AR37=0,"-",IF(AR36/AR37&gt;2,"+++",AR36/AR37-1)))</f>
        <v>0.60362694300518127</v>
      </c>
      <c r="AT36" s="417">
        <v>0</v>
      </c>
      <c r="AU36" s="382" t="str">
        <f>IF(ISERROR(AT36/AT37),"",IF(AT36/AT37=0,"-",IF(AT36/AT37&gt;2,"+++",AT36/AT37-1)))</f>
        <v/>
      </c>
      <c r="AV36" s="417">
        <v>0</v>
      </c>
      <c r="AW36" s="382" t="str">
        <f>IF(ISERROR(AV36/AV37),"",IF(AV36/AV37=0,"-",IF(AV36/AV37&gt;2,"+++",AV36/AV37-1)))</f>
        <v/>
      </c>
      <c r="AX36" s="417">
        <v>0</v>
      </c>
      <c r="AY36" s="382" t="str">
        <f>IF(ISERROR(AX36/AX37),"",IF(AX36/AX37=0,"-",IF(AX36/AX37&gt;2,"+++",AX36/AX37-1)))</f>
        <v/>
      </c>
      <c r="AZ36" s="417">
        <v>0</v>
      </c>
      <c r="BA36" s="382" t="str">
        <f>IF(ISERROR(AZ36/AZ37),"",IF(AZ36/AZ37=0,"-",IF(AZ36/AZ37&gt;2,"+++",AZ36/AZ37-1)))</f>
        <v/>
      </c>
      <c r="BB36" s="417">
        <v>0</v>
      </c>
      <c r="BC36" s="382" t="str">
        <f>IF(ISERROR(BB36/BB37),"",IF(BB36/BB37=0,"-",IF(BB36/BB37&gt;2,"+++",BB36/BB37-1)))</f>
        <v/>
      </c>
      <c r="BD36" s="417">
        <v>0</v>
      </c>
      <c r="BE36" s="382" t="str">
        <f>IF(ISERROR(BD36/BD37),"",IF(BD36/BD37=0,"-",IF(BD36/BD37&gt;2,"+++",BD36/BD37-1)))</f>
        <v/>
      </c>
      <c r="BF36" s="417">
        <v>0</v>
      </c>
      <c r="BG36" s="382" t="str">
        <f>IF(ISERROR(BF36/BF37),"",IF(BF36/BF37=0,"-",IF(BF36/BF37&gt;2,"+++",BF36/BF37-1)))</f>
        <v/>
      </c>
      <c r="BH36" s="417">
        <v>0</v>
      </c>
      <c r="BI36" s="382" t="str">
        <f>IF(ISERROR(BH36/BH37),"",IF(BH36/BH37=0,"-",IF(BH36/BH37&gt;2,"+++",BH36/BH37-1)))</f>
        <v/>
      </c>
      <c r="BJ36" s="417">
        <v>0</v>
      </c>
      <c r="BK36" s="382" t="str">
        <f>IF(ISERROR(BJ36/BJ37),"",IF(BJ36/BJ37=0,"-",IF(BJ36/BJ37&gt;2,"+++",BJ36/BJ37-1)))</f>
        <v/>
      </c>
      <c r="BL36" s="417">
        <v>0</v>
      </c>
      <c r="BM36" s="382" t="str">
        <f t="shared" ref="BM36" si="37">IF(ISERROR(BL36/BL37),"",IF(BL36/BL37=0,"-",IF(BL36/BL37&gt;2,"+++",BL36/BL37-1)))</f>
        <v/>
      </c>
      <c r="BN36" s="416">
        <f t="shared" si="21"/>
        <v>1.9999999999999574E-2</v>
      </c>
      <c r="BO36" s="384">
        <f>IF(ISERROR(BN36/BN37),"",IF(BN36/BN37=0,"-",IF(BN36/BN37&gt;2,"+++",BN36/BN37-1)))</f>
        <v>0.17647058823527573</v>
      </c>
      <c r="BP36" s="416">
        <v>4.9719999999999995</v>
      </c>
      <c r="BQ36" s="384">
        <f>IF(ISERROR(BP36/BP37),"",IF(BP36/BP37=0,"-",IF(BP36/BP37&gt;2,"+++",BP36/BP37-1)))</f>
        <v>0.60128824476650555</v>
      </c>
      <c r="BR36" s="418"/>
      <c r="BS36" s="570"/>
      <c r="BT36" s="390"/>
      <c r="CI36" s="394"/>
      <c r="CJ36" s="394"/>
    </row>
    <row r="37" spans="1:94" ht="17.100000000000001" hidden="1" customHeight="1" outlineLevel="1">
      <c r="A37" s="411"/>
      <c r="B37" s="420"/>
      <c r="C37" s="421"/>
      <c r="D37" s="422" t="s">
        <v>120</v>
      </c>
      <c r="E37" s="423">
        <f>E36-1</f>
        <v>2022</v>
      </c>
      <c r="F37" s="424">
        <v>22.514999999999997</v>
      </c>
      <c r="G37" s="425"/>
      <c r="H37" s="426">
        <v>0</v>
      </c>
      <c r="I37" s="425"/>
      <c r="J37" s="426">
        <v>0</v>
      </c>
      <c r="K37" s="425"/>
      <c r="L37" s="426">
        <v>48.128</v>
      </c>
      <c r="M37" s="425"/>
      <c r="N37" s="426">
        <v>405.61</v>
      </c>
      <c r="O37" s="425"/>
      <c r="P37" s="426">
        <v>10.99</v>
      </c>
      <c r="Q37" s="425"/>
      <c r="R37" s="426">
        <v>0</v>
      </c>
      <c r="S37" s="425"/>
      <c r="T37" s="426">
        <v>1.0740000000000001</v>
      </c>
      <c r="U37" s="425"/>
      <c r="V37" s="426">
        <v>0.82299999999999995</v>
      </c>
      <c r="W37" s="425"/>
      <c r="X37" s="426">
        <v>166.94900000000001</v>
      </c>
      <c r="Y37" s="425"/>
      <c r="Z37" s="426">
        <v>0</v>
      </c>
      <c r="AA37" s="425"/>
      <c r="AB37" s="426">
        <v>0</v>
      </c>
      <c r="AC37" s="425"/>
      <c r="AD37" s="426"/>
      <c r="AE37" s="425"/>
      <c r="AF37" s="424">
        <f t="shared" si="26"/>
        <v>794.69699999999978</v>
      </c>
      <c r="AG37" s="427"/>
      <c r="AH37" s="424">
        <v>1450.7860000000001</v>
      </c>
      <c r="AI37" s="427"/>
      <c r="AJ37" s="424"/>
      <c r="AK37" s="573"/>
      <c r="AL37" s="386"/>
      <c r="AM37" s="411"/>
      <c r="AN37" s="420"/>
      <c r="AO37" s="421"/>
      <c r="AP37" s="422" t="s">
        <v>120</v>
      </c>
      <c r="AQ37" s="423">
        <f t="shared" si="20"/>
        <v>2022</v>
      </c>
      <c r="AR37" s="424">
        <v>3.0880000000000001</v>
      </c>
      <c r="AS37" s="428"/>
      <c r="AT37" s="426">
        <v>0</v>
      </c>
      <c r="AU37" s="425"/>
      <c r="AV37" s="426">
        <v>0</v>
      </c>
      <c r="AW37" s="425"/>
      <c r="AX37" s="426">
        <v>0</v>
      </c>
      <c r="AY37" s="425"/>
      <c r="AZ37" s="426">
        <v>0</v>
      </c>
      <c r="BA37" s="425"/>
      <c r="BB37" s="426">
        <v>0</v>
      </c>
      <c r="BC37" s="425"/>
      <c r="BD37" s="426">
        <v>0</v>
      </c>
      <c r="BE37" s="425"/>
      <c r="BF37" s="426">
        <v>0</v>
      </c>
      <c r="BG37" s="425"/>
      <c r="BH37" s="426">
        <v>0</v>
      </c>
      <c r="BI37" s="425"/>
      <c r="BJ37" s="426">
        <v>0</v>
      </c>
      <c r="BK37" s="425"/>
      <c r="BL37" s="426">
        <v>0</v>
      </c>
      <c r="BM37" s="425"/>
      <c r="BN37" s="424">
        <f t="shared" si="21"/>
        <v>1.6999999999999904E-2</v>
      </c>
      <c r="BO37" s="427"/>
      <c r="BP37" s="424">
        <v>3.105</v>
      </c>
      <c r="BQ37" s="427"/>
      <c r="BR37" s="429"/>
      <c r="BS37" s="574"/>
      <c r="BT37" s="390"/>
      <c r="CI37" s="394"/>
      <c r="CJ37" s="394"/>
    </row>
    <row r="38" spans="1:94" s="296" customFormat="1" ht="18" hidden="1" customHeight="1" outlineLevel="1">
      <c r="A38" s="411"/>
      <c r="B38" s="412" t="s">
        <v>106</v>
      </c>
      <c r="C38" s="413" t="s">
        <v>107</v>
      </c>
      <c r="D38" s="450" t="s">
        <v>121</v>
      </c>
      <c r="E38" s="415">
        <f>$R$5</f>
        <v>2023</v>
      </c>
      <c r="F38" s="416">
        <v>61.933000000000007</v>
      </c>
      <c r="G38" s="431">
        <f>IF(ISERROR(F38/F39),"",IF(F38/F39=0,"-",IF(F38/F39&gt;2,"+++",F38/F39-1)))</f>
        <v>-4.3786379286386956E-2</v>
      </c>
      <c r="H38" s="417">
        <v>0</v>
      </c>
      <c r="I38" s="431" t="str">
        <f>IF(ISERROR(H38/H39),"",IF(H38/H39=0,"-",IF(H38/H39&gt;2,"+++",H38/H39-1)))</f>
        <v/>
      </c>
      <c r="J38" s="417">
        <v>0</v>
      </c>
      <c r="K38" s="431" t="str">
        <f>IF(ISERROR(J38/J39),"",IF(J38/J39=0,"-",IF(J38/J39&gt;2,"+++",J38/J39-1)))</f>
        <v/>
      </c>
      <c r="L38" s="417">
        <v>0</v>
      </c>
      <c r="M38" s="431" t="str">
        <f>IF(ISERROR(L38/L39),"",IF(L38/L39=0,"-",IF(L38/L39&gt;2,"+++",L38/L39-1)))</f>
        <v/>
      </c>
      <c r="N38" s="417">
        <v>0</v>
      </c>
      <c r="O38" s="431" t="str">
        <f>IF(ISERROR(N38/N39),"",IF(N38/N39=0,"-",IF(N38/N39&gt;2,"+++",N38/N39-1)))</f>
        <v>-</v>
      </c>
      <c r="P38" s="417">
        <v>1.458</v>
      </c>
      <c r="Q38" s="431">
        <f>IF(ISERROR(P38/P39),"",IF(P38/P39=0,"-",IF(P38/P39&gt;2,"+++",P38/P39-1)))</f>
        <v>-0.97184893419833174</v>
      </c>
      <c r="R38" s="417">
        <v>0</v>
      </c>
      <c r="S38" s="431" t="str">
        <f>IF(ISERROR(R38/R39),"",IF(R38/R39=0,"-",IF(R38/R39&gt;2,"+++",R38/R39-1)))</f>
        <v/>
      </c>
      <c r="T38" s="417">
        <v>0.16699999999999998</v>
      </c>
      <c r="U38" s="431">
        <f>IF(ISERROR(T38/T39),"",IF(T38/T39=0,"-",IF(T38/T39&gt;2,"+++",T38/T39-1)))</f>
        <v>-0.75037369207772797</v>
      </c>
      <c r="V38" s="417">
        <v>23.905000000000001</v>
      </c>
      <c r="W38" s="431">
        <f>IF(ISERROR(V38/V39),"",IF(V38/V39=0,"-",IF(V38/V39&gt;2,"+++",V38/V39-1)))</f>
        <v>0.43246644295302028</v>
      </c>
      <c r="X38" s="417">
        <v>190.04399999999998</v>
      </c>
      <c r="Y38" s="431" t="str">
        <f>IF(ISERROR(X38/X39),"",IF(X38/X39=0,"-",IF(X38/X39&gt;2,"+++",X38/X39-1)))</f>
        <v>+++</v>
      </c>
      <c r="Z38" s="417">
        <v>0</v>
      </c>
      <c r="AA38" s="431" t="str">
        <f>IF(ISERROR(Z38/Z39),"",IF(Z38/Z39=0,"-",IF(Z38/Z39&gt;2,"+++",Z38/Z39-1)))</f>
        <v/>
      </c>
      <c r="AB38" s="417">
        <v>0</v>
      </c>
      <c r="AC38" s="431" t="str">
        <f>IF(ISERROR(AB38/AB39),"",IF(AB38/AB39=0,"-",IF(AB38/AB39&gt;2,"+++",AB38/AB39-1)))</f>
        <v/>
      </c>
      <c r="AD38" s="417"/>
      <c r="AE38" s="431"/>
      <c r="AF38" s="416">
        <f t="shared" si="26"/>
        <v>278.95500000000004</v>
      </c>
      <c r="AG38" s="432">
        <f>IF(ISERROR(AF38/AF39),"",IF(AF38/AF39=0,"-",IF(AF38/AF39&gt;2,"+++",AF38/AF39-1)))</f>
        <v>-0.7609019308355125</v>
      </c>
      <c r="AH38" s="416">
        <v>556.46199999999999</v>
      </c>
      <c r="AI38" s="432">
        <f>IF(ISERROR(AH38/AH39),"",IF(AH38/AH39=0,"-",IF(AH38/AH39&gt;2,"+++",AH38/AH39-1)))</f>
        <v>-0.63973878145055663</v>
      </c>
      <c r="AJ38" s="416"/>
      <c r="AK38" s="575"/>
      <c r="AL38" s="355"/>
      <c r="AM38" s="411"/>
      <c r="AN38" s="412" t="s">
        <v>106</v>
      </c>
      <c r="AO38" s="413" t="s">
        <v>107</v>
      </c>
      <c r="AP38" s="450" t="s">
        <v>121</v>
      </c>
      <c r="AQ38" s="415">
        <f t="shared" si="18"/>
        <v>2023</v>
      </c>
      <c r="AR38" s="416">
        <v>27.191000000000003</v>
      </c>
      <c r="AS38" s="433" t="str">
        <f>IF(ISERROR(AR38/AR39),"",IF(AR38/AR39=0,"-",IF(AR38/AR39&gt;2,"+++",AR38/AR39-1)))</f>
        <v>+++</v>
      </c>
      <c r="AT38" s="417">
        <v>0</v>
      </c>
      <c r="AU38" s="431" t="str">
        <f>IF(ISERROR(AT38/AT39),"",IF(AT38/AT39=0,"-",IF(AT38/AT39&gt;2,"+++",AT38/AT39-1)))</f>
        <v/>
      </c>
      <c r="AV38" s="417">
        <v>0</v>
      </c>
      <c r="AW38" s="431" t="str">
        <f>IF(ISERROR(AV38/AV39),"",IF(AV38/AV39=0,"-",IF(AV38/AV39&gt;2,"+++",AV38/AV39-1)))</f>
        <v/>
      </c>
      <c r="AX38" s="417">
        <v>0</v>
      </c>
      <c r="AY38" s="431" t="str">
        <f>IF(ISERROR(AX38/AX39),"",IF(AX38/AX39=0,"-",IF(AX38/AX39&gt;2,"+++",AX38/AX39-1)))</f>
        <v/>
      </c>
      <c r="AZ38" s="417">
        <v>0</v>
      </c>
      <c r="BA38" s="431" t="str">
        <f>IF(ISERROR(AZ38/AZ39),"",IF(AZ38/AZ39=0,"-",IF(AZ38/AZ39&gt;2,"+++",AZ38/AZ39-1)))</f>
        <v/>
      </c>
      <c r="BB38" s="417">
        <v>0</v>
      </c>
      <c r="BC38" s="431" t="str">
        <f>IF(ISERROR(BB38/BB39),"",IF(BB38/BB39=0,"-",IF(BB38/BB39&gt;2,"+++",BB38/BB39-1)))</f>
        <v/>
      </c>
      <c r="BD38" s="417">
        <v>0</v>
      </c>
      <c r="BE38" s="431" t="str">
        <f>IF(ISERROR(BD38/BD39),"",IF(BD38/BD39=0,"-",IF(BD38/BD39&gt;2,"+++",BD38/BD39-1)))</f>
        <v/>
      </c>
      <c r="BF38" s="417">
        <v>0</v>
      </c>
      <c r="BG38" s="431" t="str">
        <f>IF(ISERROR(BF38/BF39),"",IF(BF38/BF39=0,"-",IF(BF38/BF39&gt;2,"+++",BF38/BF39-1)))</f>
        <v/>
      </c>
      <c r="BH38" s="417">
        <v>0</v>
      </c>
      <c r="BI38" s="431" t="str">
        <f>IF(ISERROR(BH38/BH39),"",IF(BH38/BH39=0,"-",IF(BH38/BH39&gt;2,"+++",BH38/BH39-1)))</f>
        <v/>
      </c>
      <c r="BJ38" s="417">
        <v>0</v>
      </c>
      <c r="BK38" s="431" t="str">
        <f>IF(ISERROR(BJ38/BJ39),"",IF(BJ38/BJ39=0,"-",IF(BJ38/BJ39&gt;2,"+++",BJ38/BJ39-1)))</f>
        <v/>
      </c>
      <c r="BL38" s="417">
        <v>0</v>
      </c>
      <c r="BM38" s="431" t="str">
        <f t="shared" ref="BM38" si="38">IF(ISERROR(BL38/BL39),"",IF(BL38/BL39=0,"-",IF(BL38/BL39&gt;2,"+++",BL38/BL39-1)))</f>
        <v/>
      </c>
      <c r="BN38" s="416">
        <f t="shared" si="21"/>
        <v>0</v>
      </c>
      <c r="BO38" s="432" t="str">
        <f>IF(ISERROR(BN38/BN39),"",IF(BN38/BN39=0,"-",IF(BN38/BN39&gt;2,"+++",BN38/BN39-1)))</f>
        <v/>
      </c>
      <c r="BP38" s="416">
        <v>27.191000000000003</v>
      </c>
      <c r="BQ38" s="432" t="str">
        <f>IF(ISERROR(BP38/BP39),"",IF(BP38/BP39=0,"-",IF(BP38/BP39&gt;2,"+++",BP38/BP39-1)))</f>
        <v>+++</v>
      </c>
      <c r="BR38" s="418"/>
      <c r="BS38" s="576"/>
      <c r="BT38" s="359"/>
      <c r="CI38" s="364"/>
      <c r="CJ38" s="364"/>
    </row>
    <row r="39" spans="1:94" s="296" customFormat="1" ht="18" hidden="1" customHeight="1" outlineLevel="1">
      <c r="A39" s="411"/>
      <c r="B39" s="420"/>
      <c r="C39" s="421"/>
      <c r="D39" s="422" t="s">
        <v>121</v>
      </c>
      <c r="E39" s="423">
        <f>E38-1</f>
        <v>2022</v>
      </c>
      <c r="F39" s="424">
        <v>64.769000000000005</v>
      </c>
      <c r="G39" s="435"/>
      <c r="H39" s="426">
        <v>0</v>
      </c>
      <c r="I39" s="435"/>
      <c r="J39" s="426">
        <v>0</v>
      </c>
      <c r="K39" s="435"/>
      <c r="L39" s="426">
        <v>0</v>
      </c>
      <c r="M39" s="435"/>
      <c r="N39" s="426">
        <v>192.26600000000002</v>
      </c>
      <c r="O39" s="435"/>
      <c r="P39" s="426">
        <v>51.792000000000002</v>
      </c>
      <c r="Q39" s="435"/>
      <c r="R39" s="426">
        <v>0</v>
      </c>
      <c r="S39" s="435"/>
      <c r="T39" s="426">
        <v>0.66900000000000004</v>
      </c>
      <c r="U39" s="435"/>
      <c r="V39" s="426">
        <v>16.687999999999999</v>
      </c>
      <c r="W39" s="435"/>
      <c r="X39" s="426">
        <v>51.725999999999999</v>
      </c>
      <c r="Y39" s="435"/>
      <c r="Z39" s="426">
        <v>0</v>
      </c>
      <c r="AA39" s="435"/>
      <c r="AB39" s="426">
        <v>0</v>
      </c>
      <c r="AC39" s="435"/>
      <c r="AD39" s="426"/>
      <c r="AE39" s="435"/>
      <c r="AF39" s="424">
        <f t="shared" si="26"/>
        <v>1166.6969999999997</v>
      </c>
      <c r="AG39" s="436"/>
      <c r="AH39" s="424">
        <v>1544.607</v>
      </c>
      <c r="AI39" s="436"/>
      <c r="AJ39" s="424"/>
      <c r="AK39" s="577"/>
      <c r="AL39" s="355"/>
      <c r="AM39" s="411"/>
      <c r="AN39" s="420"/>
      <c r="AO39" s="421"/>
      <c r="AP39" s="422" t="s">
        <v>121</v>
      </c>
      <c r="AQ39" s="423">
        <f t="shared" si="20"/>
        <v>2022</v>
      </c>
      <c r="AR39" s="424">
        <v>7.2949999999999999</v>
      </c>
      <c r="AS39" s="437"/>
      <c r="AT39" s="426">
        <v>0</v>
      </c>
      <c r="AU39" s="435"/>
      <c r="AV39" s="426">
        <v>0</v>
      </c>
      <c r="AW39" s="435"/>
      <c r="AX39" s="426">
        <v>0</v>
      </c>
      <c r="AY39" s="435"/>
      <c r="AZ39" s="426">
        <v>0</v>
      </c>
      <c r="BA39" s="435"/>
      <c r="BB39" s="426">
        <v>0</v>
      </c>
      <c r="BC39" s="435"/>
      <c r="BD39" s="426">
        <v>0</v>
      </c>
      <c r="BE39" s="435"/>
      <c r="BF39" s="426">
        <v>0</v>
      </c>
      <c r="BG39" s="435"/>
      <c r="BH39" s="426">
        <v>0</v>
      </c>
      <c r="BI39" s="435"/>
      <c r="BJ39" s="426">
        <v>0</v>
      </c>
      <c r="BK39" s="435"/>
      <c r="BL39" s="426">
        <v>0</v>
      </c>
      <c r="BM39" s="435"/>
      <c r="BN39" s="424">
        <f t="shared" si="21"/>
        <v>0</v>
      </c>
      <c r="BO39" s="436"/>
      <c r="BP39" s="424">
        <v>7.2949999999999999</v>
      </c>
      <c r="BQ39" s="436"/>
      <c r="BR39" s="429"/>
      <c r="BS39" s="578"/>
      <c r="BT39" s="359"/>
      <c r="CI39" s="364"/>
      <c r="CJ39" s="364"/>
    </row>
    <row r="40" spans="1:94" ht="17.100000000000001" hidden="1" customHeight="1" outlineLevel="1">
      <c r="A40" s="411"/>
      <c r="B40" s="412" t="s">
        <v>109</v>
      </c>
      <c r="C40" s="413" t="s">
        <v>110</v>
      </c>
      <c r="D40" s="450" t="s">
        <v>122</v>
      </c>
      <c r="E40" s="415">
        <f>$R$5</f>
        <v>2023</v>
      </c>
      <c r="F40" s="416">
        <v>1016.5540000000001</v>
      </c>
      <c r="G40" s="382">
        <f>IF(ISERROR(F40/F41),"",IF(F40/F41=0,"-",IF(F40/F41&gt;2,"+++",F40/F41-1)))</f>
        <v>0.1385814689328817</v>
      </c>
      <c r="H40" s="417">
        <v>40.299999999999997</v>
      </c>
      <c r="I40" s="382" t="str">
        <f>IF(ISERROR(H40/H41),"",IF(H40/H41=0,"-",IF(H40/H41&gt;2,"+++",H40/H41-1)))</f>
        <v>+++</v>
      </c>
      <c r="J40" s="417">
        <v>2.7469999999999999</v>
      </c>
      <c r="K40" s="382">
        <f>IF(ISERROR(J40/J41),"",IF(J40/J41=0,"-",IF(J40/J41&gt;2,"+++",J40/J41-1)))</f>
        <v>-0.59447888987304398</v>
      </c>
      <c r="L40" s="417">
        <v>1073.9750000000001</v>
      </c>
      <c r="M40" s="382">
        <f>IF(ISERROR(L40/L41),"",IF(L40/L41=0,"-",IF(L40/L41&gt;2,"+++",L40/L41-1)))</f>
        <v>-0.44162129084149204</v>
      </c>
      <c r="N40" s="417">
        <v>1961.347</v>
      </c>
      <c r="O40" s="382">
        <f>IF(ISERROR(N40/N41),"",IF(N40/N41=0,"-",IF(N40/N41&gt;2,"+++",N40/N41-1)))</f>
        <v>0.29457490209900494</v>
      </c>
      <c r="P40" s="417">
        <v>550.64299999999992</v>
      </c>
      <c r="Q40" s="382">
        <f>IF(ISERROR(P40/P41),"",IF(P40/P41=0,"-",IF(P40/P41&gt;2,"+++",P40/P41-1)))</f>
        <v>2.6254482290757775E-2</v>
      </c>
      <c r="R40" s="417">
        <v>2.718</v>
      </c>
      <c r="S40" s="382" t="str">
        <f>IF(ISERROR(R40/R41),"",IF(R40/R41=0,"-",IF(R40/R41&gt;2,"+++",R40/R41-1)))</f>
        <v>+++</v>
      </c>
      <c r="T40" s="417">
        <v>16.350999999999999</v>
      </c>
      <c r="U40" s="382">
        <f>IF(ISERROR(T40/T41),"",IF(T40/T41=0,"-",IF(T40/T41&gt;2,"+++",T40/T41-1)))</f>
        <v>0.23087925323697678</v>
      </c>
      <c r="V40" s="417">
        <v>0.6</v>
      </c>
      <c r="W40" s="382" t="str">
        <f>IF(ISERROR(V40/V41),"",IF(V40/V41=0,"-",IF(V40/V41&gt;2,"+++",V40/V41-1)))</f>
        <v>+++</v>
      </c>
      <c r="X40" s="417">
        <v>883.38100000000009</v>
      </c>
      <c r="Y40" s="382">
        <f>IF(ISERROR(X40/X41),"",IF(X40/X41=0,"-",IF(X40/X41&gt;2,"+++",X40/X41-1)))</f>
        <v>-0.19369896047543</v>
      </c>
      <c r="Z40" s="417">
        <v>5.2979999999999992</v>
      </c>
      <c r="AA40" s="382">
        <f>IF(ISERROR(Z40/Z41),"",IF(Z40/Z41=0,"-",IF(Z40/Z41&gt;2,"+++",Z40/Z41-1)))</f>
        <v>0.76130319148936132</v>
      </c>
      <c r="AB40" s="417">
        <v>0</v>
      </c>
      <c r="AC40" s="382" t="str">
        <f>IF(ISERROR(AB40/AB41),"",IF(AB40/AB41=0,"-",IF(AB40/AB41&gt;2,"+++",AB40/AB41-1)))</f>
        <v/>
      </c>
      <c r="AD40" s="417"/>
      <c r="AE40" s="382"/>
      <c r="AF40" s="416">
        <f t="shared" si="26"/>
        <v>12261.248</v>
      </c>
      <c r="AG40" s="384">
        <f>IF(ISERROR(AF40/AF41),"",IF(AF40/AF41=0,"-",IF(AF40/AF41&gt;2,"+++",AF40/AF41-1)))</f>
        <v>-0.20767753405751288</v>
      </c>
      <c r="AH40" s="416">
        <v>17815.161999999997</v>
      </c>
      <c r="AI40" s="384">
        <f>IF(ISERROR(AH40/AH41),"",IF(AH40/AH41=0,"-",IF(AH40/AH41&gt;2,"+++",AH40/AH41-1)))</f>
        <v>-0.17057659928976121</v>
      </c>
      <c r="AJ40" s="416"/>
      <c r="AK40" s="569"/>
      <c r="AL40" s="386"/>
      <c r="AM40" s="411"/>
      <c r="AN40" s="412" t="s">
        <v>109</v>
      </c>
      <c r="AO40" s="413" t="s">
        <v>110</v>
      </c>
      <c r="AP40" s="450" t="s">
        <v>122</v>
      </c>
      <c r="AQ40" s="415">
        <f t="shared" si="18"/>
        <v>2023</v>
      </c>
      <c r="AR40" s="416">
        <v>141.15</v>
      </c>
      <c r="AS40" s="387">
        <f>IF(ISERROR(AR40/AR41),"",IF(AR40/AR41=0,"-",IF(AR40/AR41&gt;2,"+++",AR40/AR41-1)))</f>
        <v>-0.19601510568855618</v>
      </c>
      <c r="AT40" s="417">
        <v>0</v>
      </c>
      <c r="AU40" s="382" t="str">
        <f>IF(ISERROR(AT40/AT41),"",IF(AT40/AT41=0,"-",IF(AT40/AT41&gt;2,"+++",AT40/AT41-1)))</f>
        <v/>
      </c>
      <c r="AV40" s="417">
        <v>0</v>
      </c>
      <c r="AW40" s="382" t="str">
        <f>IF(ISERROR(AV40/AV41),"",IF(AV40/AV41=0,"-",IF(AV40/AV41&gt;2,"+++",AV40/AV41-1)))</f>
        <v>-</v>
      </c>
      <c r="AX40" s="417">
        <v>0</v>
      </c>
      <c r="AY40" s="382" t="str">
        <f>IF(ISERROR(AX40/AX41),"",IF(AX40/AX41=0,"-",IF(AX40/AX41&gt;2,"+++",AX40/AX41-1)))</f>
        <v/>
      </c>
      <c r="AZ40" s="417">
        <v>6.952</v>
      </c>
      <c r="BA40" s="382" t="str">
        <f>IF(ISERROR(AZ40/AZ41),"",IF(AZ40/AZ41=0,"-",IF(AZ40/AZ41&gt;2,"+++",AZ40/AZ41-1)))</f>
        <v>+++</v>
      </c>
      <c r="BB40" s="417">
        <v>0</v>
      </c>
      <c r="BC40" s="382" t="str">
        <f>IF(ISERROR(BB40/BB41),"",IF(BB40/BB41=0,"-",IF(BB40/BB41&gt;2,"+++",BB40/BB41-1)))</f>
        <v>-</v>
      </c>
      <c r="BD40" s="417">
        <v>0</v>
      </c>
      <c r="BE40" s="382" t="str">
        <f>IF(ISERROR(BD40/BD41),"",IF(BD40/BD41=0,"-",IF(BD40/BD41&gt;2,"+++",BD40/BD41-1)))</f>
        <v/>
      </c>
      <c r="BF40" s="417">
        <v>0</v>
      </c>
      <c r="BG40" s="382" t="str">
        <f>IF(ISERROR(BF40/BF41),"",IF(BF40/BF41=0,"-",IF(BF40/BF41&gt;2,"+++",BF40/BF41-1)))</f>
        <v/>
      </c>
      <c r="BH40" s="417">
        <v>22.239999999999995</v>
      </c>
      <c r="BI40" s="382">
        <f>IF(ISERROR(BH40/BH41),"",IF(BH40/BH41=0,"-",IF(BH40/BH41&gt;2,"+++",BH40/BH41-1)))</f>
        <v>-0.23947611394179813</v>
      </c>
      <c r="BJ40" s="417">
        <v>0</v>
      </c>
      <c r="BK40" s="382" t="str">
        <f>IF(ISERROR(BJ40/BJ41),"",IF(BJ40/BJ41=0,"-",IF(BJ40/BJ41&gt;2,"+++",BJ40/BJ41-1)))</f>
        <v/>
      </c>
      <c r="BL40" s="417">
        <v>0</v>
      </c>
      <c r="BM40" s="382" t="str">
        <f t="shared" ref="BM40" si="39">IF(ISERROR(BL40/BL41),"",IF(BL40/BL41=0,"-",IF(BL40/BL41&gt;2,"+++",BL40/BL41-1)))</f>
        <v/>
      </c>
      <c r="BN40" s="416">
        <f t="shared" si="21"/>
        <v>26.032000000000011</v>
      </c>
      <c r="BO40" s="384">
        <f>IF(ISERROR(BN40/BN41),"",IF(BN40/BN41=0,"-",IF(BN40/BN41&gt;2,"+++",BN40/BN41-1)))</f>
        <v>0.24973595775323854</v>
      </c>
      <c r="BP40" s="416">
        <v>196.374</v>
      </c>
      <c r="BQ40" s="384">
        <f>IF(ISERROR(BP40/BP41),"",IF(BP40/BP41=0,"-",IF(BP40/BP41&gt;2,"+++",BP40/BP41-1)))</f>
        <v>-0.13094621685851238</v>
      </c>
      <c r="BR40" s="418"/>
      <c r="BS40" s="570"/>
      <c r="BT40" s="390"/>
      <c r="CI40" s="394"/>
      <c r="CJ40" s="394"/>
    </row>
    <row r="41" spans="1:94" ht="17.100000000000001" hidden="1" customHeight="1" outlineLevel="1">
      <c r="A41" s="411"/>
      <c r="B41" s="420"/>
      <c r="C41" s="421"/>
      <c r="D41" s="422" t="s">
        <v>122</v>
      </c>
      <c r="E41" s="423">
        <f>E40-1</f>
        <v>2022</v>
      </c>
      <c r="F41" s="424">
        <v>892.82500000000005</v>
      </c>
      <c r="G41" s="439"/>
      <c r="H41" s="426">
        <v>17.265000000000001</v>
      </c>
      <c r="I41" s="439"/>
      <c r="J41" s="426">
        <v>6.7740000000000009</v>
      </c>
      <c r="K41" s="439"/>
      <c r="L41" s="426">
        <v>1923.3809999999999</v>
      </c>
      <c r="M41" s="439"/>
      <c r="N41" s="426">
        <v>1515.0510000000004</v>
      </c>
      <c r="O41" s="439"/>
      <c r="P41" s="426">
        <v>536.55600000000004</v>
      </c>
      <c r="Q41" s="439"/>
      <c r="R41" s="426">
        <v>9.5000000000000001E-2</v>
      </c>
      <c r="S41" s="439"/>
      <c r="T41" s="426">
        <v>13.283999999999999</v>
      </c>
      <c r="U41" s="439"/>
      <c r="V41" s="426">
        <v>6.3E-2</v>
      </c>
      <c r="W41" s="439"/>
      <c r="X41" s="426">
        <v>1095.5969999999998</v>
      </c>
      <c r="Y41" s="439"/>
      <c r="Z41" s="426">
        <v>3.008</v>
      </c>
      <c r="AA41" s="439"/>
      <c r="AB41" s="426">
        <v>0</v>
      </c>
      <c r="AC41" s="439"/>
      <c r="AD41" s="426"/>
      <c r="AE41" s="439"/>
      <c r="AF41" s="424">
        <f t="shared" si="26"/>
        <v>15475.072999999997</v>
      </c>
      <c r="AG41" s="440"/>
      <c r="AH41" s="424">
        <v>21478.971999999998</v>
      </c>
      <c r="AI41" s="440"/>
      <c r="AJ41" s="424"/>
      <c r="AK41" s="579"/>
      <c r="AL41" s="386"/>
      <c r="AM41" s="411"/>
      <c r="AN41" s="420"/>
      <c r="AO41" s="421"/>
      <c r="AP41" s="422" t="s">
        <v>122</v>
      </c>
      <c r="AQ41" s="423">
        <f t="shared" si="20"/>
        <v>2022</v>
      </c>
      <c r="AR41" s="424">
        <v>175.56299999999999</v>
      </c>
      <c r="AS41" s="441"/>
      <c r="AT41" s="426">
        <v>0</v>
      </c>
      <c r="AU41" s="439"/>
      <c r="AV41" s="426">
        <v>1.7999999999999999E-2</v>
      </c>
      <c r="AW41" s="439"/>
      <c r="AX41" s="426">
        <v>0</v>
      </c>
      <c r="AY41" s="439"/>
      <c r="AZ41" s="426">
        <v>0.30399999999999999</v>
      </c>
      <c r="BA41" s="439"/>
      <c r="BB41" s="426">
        <v>5.0000000000000001E-3</v>
      </c>
      <c r="BC41" s="439"/>
      <c r="BD41" s="426">
        <v>0</v>
      </c>
      <c r="BE41" s="439"/>
      <c r="BF41" s="426">
        <v>0</v>
      </c>
      <c r="BG41" s="439"/>
      <c r="BH41" s="426">
        <v>29.242999999999999</v>
      </c>
      <c r="BI41" s="439"/>
      <c r="BJ41" s="426">
        <v>0</v>
      </c>
      <c r="BK41" s="439"/>
      <c r="BL41" s="426">
        <v>0</v>
      </c>
      <c r="BM41" s="439"/>
      <c r="BN41" s="424">
        <f t="shared" si="21"/>
        <v>20.830000000000041</v>
      </c>
      <c r="BO41" s="440"/>
      <c r="BP41" s="424">
        <v>225.96300000000002</v>
      </c>
      <c r="BQ41" s="440"/>
      <c r="BR41" s="429"/>
      <c r="BS41" s="580"/>
      <c r="BT41" s="390"/>
      <c r="CI41" s="394"/>
      <c r="CJ41" s="394"/>
    </row>
    <row r="42" spans="1:94" ht="17.100000000000001" hidden="1" customHeight="1" outlineLevel="1">
      <c r="A42" s="411"/>
      <c r="B42" s="412" t="s">
        <v>123</v>
      </c>
      <c r="C42" s="413" t="s">
        <v>124</v>
      </c>
      <c r="D42" s="450" t="s">
        <v>125</v>
      </c>
      <c r="E42" s="415">
        <f>$R$5</f>
        <v>2023</v>
      </c>
      <c r="F42" s="416">
        <v>225.744</v>
      </c>
      <c r="G42" s="382">
        <f>IF(ISERROR(F42/F43),"",IF(F42/F43=0,"-",IF(F42/F43&gt;2,"+++",F42/F43-1)))</f>
        <v>0.30113315427267184</v>
      </c>
      <c r="H42" s="417">
        <v>0</v>
      </c>
      <c r="I42" s="382" t="str">
        <f>IF(ISERROR(H42/H43),"",IF(H42/H43=0,"-",IF(H42/H43&gt;2,"+++",H42/H43-1)))</f>
        <v/>
      </c>
      <c r="J42" s="417">
        <v>20.986999999999998</v>
      </c>
      <c r="K42" s="382" t="str">
        <f>IF(ISERROR(J42/J43),"",IF(J42/J43=0,"-",IF(J42/J43&gt;2,"+++",J42/J43-1)))</f>
        <v/>
      </c>
      <c r="L42" s="417">
        <v>0</v>
      </c>
      <c r="M42" s="382" t="str">
        <f>IF(ISERROR(L42/L43),"",IF(L42/L43=0,"-",IF(L42/L43&gt;2,"+++",L42/L43-1)))</f>
        <v/>
      </c>
      <c r="N42" s="417">
        <v>112.22999999999999</v>
      </c>
      <c r="O42" s="382" t="str">
        <f>IF(ISERROR(N42/N43),"",IF(N42/N43=0,"-",IF(N42/N43&gt;2,"+++",N42/N43-1)))</f>
        <v/>
      </c>
      <c r="P42" s="417">
        <v>51.834000000000003</v>
      </c>
      <c r="Q42" s="382" t="str">
        <f>IF(ISERROR(P42/P43),"",IF(P42/P43=0,"-",IF(P42/P43&gt;2,"+++",P42/P43-1)))</f>
        <v>+++</v>
      </c>
      <c r="R42" s="417">
        <v>0</v>
      </c>
      <c r="S42" s="382" t="str">
        <f>IF(ISERROR(R42/R43),"",IF(R42/R43=0,"-",IF(R42/R43&gt;2,"+++",R42/R43-1)))</f>
        <v/>
      </c>
      <c r="T42" s="417">
        <v>2.7079999999999997</v>
      </c>
      <c r="U42" s="382" t="str">
        <f>IF(ISERROR(T42/T43),"",IF(T42/T43=0,"-",IF(T42/T43&gt;2,"+++",T42/T43-1)))</f>
        <v>+++</v>
      </c>
      <c r="V42" s="417">
        <v>1.655</v>
      </c>
      <c r="W42" s="382" t="str">
        <f>IF(ISERROR(V42/V43),"",IF(V42/V43=0,"-",IF(V42/V43&gt;2,"+++",V42/V43-1)))</f>
        <v/>
      </c>
      <c r="X42" s="417">
        <v>1.123</v>
      </c>
      <c r="Y42" s="382">
        <f>IF(ISERROR(X42/X43),"",IF(X42/X43=0,"-",IF(X42/X43&gt;2,"+++",X42/X43-1)))</f>
        <v>-0.72029887920298885</v>
      </c>
      <c r="Z42" s="417">
        <v>0</v>
      </c>
      <c r="AA42" s="382" t="str">
        <f>IF(ISERROR(Z42/Z43),"",IF(Z42/Z43=0,"-",IF(Z42/Z43&gt;2,"+++",Z42/Z43-1)))</f>
        <v/>
      </c>
      <c r="AB42" s="417">
        <v>0</v>
      </c>
      <c r="AC42" s="382" t="str">
        <f>IF(ISERROR(AB42/AB43),"",IF(AB42/AB43=0,"-",IF(AB42/AB43&gt;2,"+++",AB42/AB43-1)))</f>
        <v/>
      </c>
      <c r="AD42" s="417"/>
      <c r="AE42" s="382"/>
      <c r="AF42" s="416">
        <f t="shared" si="26"/>
        <v>1113.8349999999998</v>
      </c>
      <c r="AG42" s="384">
        <f>IF(ISERROR(AF42/AF43),"",IF(AF42/AF43=0,"-",IF(AF42/AF43&gt;2,"+++",AF42/AF43-1)))</f>
        <v>8.3174658127055601E-2</v>
      </c>
      <c r="AH42" s="416">
        <v>1530.116</v>
      </c>
      <c r="AI42" s="384">
        <f>IF(ISERROR(AH42/AH43),"",IF(AH42/AH43=0,"-",IF(AH42/AH43&gt;2,"+++",AH42/AH43-1)))</f>
        <v>0.24427089220470544</v>
      </c>
      <c r="AJ42" s="416"/>
      <c r="AK42" s="569"/>
      <c r="AL42" s="386"/>
      <c r="AM42" s="411"/>
      <c r="AN42" s="412" t="s">
        <v>123</v>
      </c>
      <c r="AO42" s="413" t="s">
        <v>124</v>
      </c>
      <c r="AP42" s="450" t="s">
        <v>125</v>
      </c>
      <c r="AQ42" s="415">
        <f t="shared" si="18"/>
        <v>2023</v>
      </c>
      <c r="AR42" s="416">
        <v>2333.6480000000001</v>
      </c>
      <c r="AS42" s="387" t="str">
        <f>IF(ISERROR(AR42/AR43),"",IF(AR42/AR43=0,"-",IF(AR42/AR43&gt;2,"+++",AR42/AR43-1)))</f>
        <v>+++</v>
      </c>
      <c r="AT42" s="417">
        <v>83.738</v>
      </c>
      <c r="AU42" s="382">
        <f>IF(ISERROR(AT42/AT43),"",IF(AT42/AT43=0,"-",IF(AT42/AT43&gt;2,"+++",AT42/AT43-1)))</f>
        <v>-0.48136999876130315</v>
      </c>
      <c r="AV42" s="417">
        <v>0</v>
      </c>
      <c r="AW42" s="382" t="str">
        <f>IF(ISERROR(AV42/AV43),"",IF(AV42/AV43=0,"-",IF(AV42/AV43&gt;2,"+++",AV42/AV43-1)))</f>
        <v/>
      </c>
      <c r="AX42" s="417">
        <v>20.457000000000001</v>
      </c>
      <c r="AY42" s="382" t="str">
        <f>IF(ISERROR(AX42/AX43),"",IF(AX42/AX43=0,"-",IF(AX42/AX43&gt;2,"+++",AX42/AX43-1)))</f>
        <v/>
      </c>
      <c r="AZ42" s="417">
        <v>0</v>
      </c>
      <c r="BA42" s="382" t="str">
        <f>IF(ISERROR(AZ42/AZ43),"",IF(AZ42/AZ43=0,"-",IF(AZ42/AZ43&gt;2,"+++",AZ42/AZ43-1)))</f>
        <v>-</v>
      </c>
      <c r="BB42" s="417">
        <v>0</v>
      </c>
      <c r="BC42" s="382" t="str">
        <f>IF(ISERROR(BB42/BB43),"",IF(BB42/BB43=0,"-",IF(BB42/BB43&gt;2,"+++",BB42/BB43-1)))</f>
        <v/>
      </c>
      <c r="BD42" s="417">
        <v>0</v>
      </c>
      <c r="BE42" s="382" t="str">
        <f>IF(ISERROR(BD42/BD43),"",IF(BD42/BD43=0,"-",IF(BD42/BD43&gt;2,"+++",BD42/BD43-1)))</f>
        <v/>
      </c>
      <c r="BF42" s="417">
        <v>0</v>
      </c>
      <c r="BG42" s="382" t="str">
        <f>IF(ISERROR(BF42/BF43),"",IF(BF42/BF43=0,"-",IF(BF42/BF43&gt;2,"+++",BF42/BF43-1)))</f>
        <v/>
      </c>
      <c r="BH42" s="417">
        <v>0</v>
      </c>
      <c r="BI42" s="382" t="str">
        <f>IF(ISERROR(BH42/BH43),"",IF(BH42/BH43=0,"-",IF(BH42/BH43&gt;2,"+++",BH42/BH43-1)))</f>
        <v/>
      </c>
      <c r="BJ42" s="417">
        <v>0</v>
      </c>
      <c r="BK42" s="382" t="str">
        <f>IF(ISERROR(BJ42/BJ43),"",IF(BJ42/BJ43=0,"-",IF(BJ42/BJ43&gt;2,"+++",BJ42/BJ43-1)))</f>
        <v/>
      </c>
      <c r="BL42" s="417">
        <v>0</v>
      </c>
      <c r="BM42" s="382" t="str">
        <f t="shared" ref="BM42" si="40">IF(ISERROR(BL42/BL43),"",IF(BL42/BL43=0,"-",IF(BL42/BL43&gt;2,"+++",BL42/BL43-1)))</f>
        <v/>
      </c>
      <c r="BN42" s="416">
        <f t="shared" si="21"/>
        <v>0.6590000000001055</v>
      </c>
      <c r="BO42" s="384">
        <f>IF(ISERROR(BN42/BN43),"",IF(BN42/BN43=0,"-",IF(BN42/BN43&gt;2,"+++",BN42/BN43-1)))</f>
        <v>-0.97641711995419023</v>
      </c>
      <c r="BP42" s="416">
        <v>2438.5020000000004</v>
      </c>
      <c r="BQ42" s="384" t="str">
        <f>IF(ISERROR(BP42/BP43),"",IF(BP42/BP43=0,"-",IF(BP42/BP43&gt;2,"+++",BP42/BP43-1)))</f>
        <v>+++</v>
      </c>
      <c r="BR42" s="418"/>
      <c r="BS42" s="570"/>
      <c r="BT42" s="390"/>
      <c r="CI42" s="394"/>
      <c r="CJ42" s="394"/>
    </row>
    <row r="43" spans="1:94" ht="17.100000000000001" hidden="1" customHeight="1" outlineLevel="1">
      <c r="A43" s="411"/>
      <c r="B43" s="420"/>
      <c r="C43" s="421"/>
      <c r="D43" s="422" t="s">
        <v>125</v>
      </c>
      <c r="E43" s="423">
        <f>E42-1</f>
        <v>2022</v>
      </c>
      <c r="F43" s="424">
        <v>173.49799999999999</v>
      </c>
      <c r="G43" s="439"/>
      <c r="H43" s="426">
        <v>0</v>
      </c>
      <c r="I43" s="439"/>
      <c r="J43" s="426">
        <v>0</v>
      </c>
      <c r="K43" s="439"/>
      <c r="L43" s="426">
        <v>0</v>
      </c>
      <c r="M43" s="439"/>
      <c r="N43" s="426">
        <v>0</v>
      </c>
      <c r="O43" s="439"/>
      <c r="P43" s="426">
        <v>23.215000000000003</v>
      </c>
      <c r="Q43" s="439"/>
      <c r="R43" s="426">
        <v>0</v>
      </c>
      <c r="S43" s="439"/>
      <c r="T43" s="426">
        <v>0.69499999999999995</v>
      </c>
      <c r="U43" s="439"/>
      <c r="V43" s="426">
        <v>0</v>
      </c>
      <c r="W43" s="439"/>
      <c r="X43" s="426">
        <v>4.0150000000000006</v>
      </c>
      <c r="Y43" s="439"/>
      <c r="Z43" s="426">
        <v>0</v>
      </c>
      <c r="AA43" s="439"/>
      <c r="AB43" s="426">
        <v>0</v>
      </c>
      <c r="AC43" s="439"/>
      <c r="AD43" s="426"/>
      <c r="AE43" s="439"/>
      <c r="AF43" s="424">
        <f t="shared" si="26"/>
        <v>1028.3059999999998</v>
      </c>
      <c r="AG43" s="440"/>
      <c r="AH43" s="424">
        <v>1229.7289999999998</v>
      </c>
      <c r="AI43" s="440"/>
      <c r="AJ43" s="424"/>
      <c r="AK43" s="579"/>
      <c r="AL43" s="386"/>
      <c r="AM43" s="411"/>
      <c r="AN43" s="420"/>
      <c r="AO43" s="421"/>
      <c r="AP43" s="422" t="s">
        <v>125</v>
      </c>
      <c r="AQ43" s="423">
        <f t="shared" si="20"/>
        <v>2022</v>
      </c>
      <c r="AR43" s="424">
        <v>160.535</v>
      </c>
      <c r="AS43" s="441"/>
      <c r="AT43" s="426">
        <v>161.46</v>
      </c>
      <c r="AU43" s="439"/>
      <c r="AV43" s="426">
        <v>0</v>
      </c>
      <c r="AW43" s="439"/>
      <c r="AX43" s="426">
        <v>0</v>
      </c>
      <c r="AY43" s="439"/>
      <c r="AZ43" s="426">
        <v>2.4729999999999999</v>
      </c>
      <c r="BA43" s="439"/>
      <c r="BB43" s="426">
        <v>0</v>
      </c>
      <c r="BC43" s="439"/>
      <c r="BD43" s="426">
        <v>0</v>
      </c>
      <c r="BE43" s="439"/>
      <c r="BF43" s="426">
        <v>0</v>
      </c>
      <c r="BG43" s="439"/>
      <c r="BH43" s="426">
        <v>0</v>
      </c>
      <c r="BI43" s="439"/>
      <c r="BJ43" s="426">
        <v>0</v>
      </c>
      <c r="BK43" s="439"/>
      <c r="BL43" s="426">
        <v>0</v>
      </c>
      <c r="BM43" s="439"/>
      <c r="BN43" s="424">
        <f t="shared" si="21"/>
        <v>27.943999999999903</v>
      </c>
      <c r="BO43" s="440"/>
      <c r="BP43" s="424">
        <v>352.41199999999992</v>
      </c>
      <c r="BQ43" s="440"/>
      <c r="BR43" s="429"/>
      <c r="BS43" s="580"/>
      <c r="BT43" s="390"/>
      <c r="CI43" s="394"/>
      <c r="CJ43" s="394"/>
    </row>
    <row r="44" spans="1:94" ht="17.100000000000001" hidden="1" customHeight="1" outlineLevel="1">
      <c r="A44" s="411"/>
      <c r="B44" s="412" t="s">
        <v>126</v>
      </c>
      <c r="C44" s="413" t="s">
        <v>127</v>
      </c>
      <c r="D44" s="450" t="s">
        <v>128</v>
      </c>
      <c r="E44" s="415">
        <f>$R$5</f>
        <v>2023</v>
      </c>
      <c r="F44" s="416">
        <v>1635.76</v>
      </c>
      <c r="G44" s="382">
        <f>IF(ISERROR(F44/F45),"",IF(F44/F45=0,"-",IF(F44/F45&gt;2,"+++",F44/F45-1)))</f>
        <v>-0.24358268863496557</v>
      </c>
      <c r="H44" s="417">
        <v>8.3460000000000001</v>
      </c>
      <c r="I44" s="382" t="str">
        <f>IF(ISERROR(H44/H45),"",IF(H44/H45=0,"-",IF(H44/H45&gt;2,"+++",H44/H45-1)))</f>
        <v/>
      </c>
      <c r="J44" s="417">
        <v>15.593</v>
      </c>
      <c r="K44" s="382" t="str">
        <f>IF(ISERROR(J44/J45),"",IF(J44/J45=0,"-",IF(J44/J45&gt;2,"+++",J44/J45-1)))</f>
        <v/>
      </c>
      <c r="L44" s="417">
        <v>0</v>
      </c>
      <c r="M44" s="382" t="str">
        <f>IF(ISERROR(L44/L45),"",IF(L44/L45=0,"-",IF(L44/L45&gt;2,"+++",L44/L45-1)))</f>
        <v>-</v>
      </c>
      <c r="N44" s="417">
        <v>432.57099999999997</v>
      </c>
      <c r="O44" s="382" t="str">
        <f>IF(ISERROR(N44/N45),"",IF(N44/N45=0,"-",IF(N44/N45&gt;2,"+++",N44/N45-1)))</f>
        <v>+++</v>
      </c>
      <c r="P44" s="417">
        <v>2.7670000000000003</v>
      </c>
      <c r="Q44" s="382" t="str">
        <f>IF(ISERROR(P44/P45),"",IF(P44/P45=0,"-",IF(P44/P45&gt;2,"+++",P44/P45-1)))</f>
        <v>+++</v>
      </c>
      <c r="R44" s="417">
        <v>0</v>
      </c>
      <c r="S44" s="382" t="str">
        <f>IF(ISERROR(R44/R45),"",IF(R44/R45=0,"-",IF(R44/R45&gt;2,"+++",R44/R45-1)))</f>
        <v>-</v>
      </c>
      <c r="T44" s="417">
        <v>32.58</v>
      </c>
      <c r="U44" s="382" t="str">
        <f>IF(ISERROR(T44/T45),"",IF(T44/T45=0,"-",IF(T44/T45&gt;2,"+++",T44/T45-1)))</f>
        <v>+++</v>
      </c>
      <c r="V44" s="417">
        <v>0</v>
      </c>
      <c r="W44" s="382" t="str">
        <f>IF(ISERROR(V44/V45),"",IF(V44/V45=0,"-",IF(V44/V45&gt;2,"+++",V44/V45-1)))</f>
        <v>-</v>
      </c>
      <c r="X44" s="417">
        <v>154.55199999999999</v>
      </c>
      <c r="Y44" s="382">
        <f>IF(ISERROR(X44/X45),"",IF(X44/X45=0,"-",IF(X44/X45&gt;2,"+++",X44/X45-1)))</f>
        <v>-0.27601487769002309</v>
      </c>
      <c r="Z44" s="417">
        <v>1.556</v>
      </c>
      <c r="AA44" s="382" t="str">
        <f>IF(ISERROR(Z44/Z45),"",IF(Z44/Z45=0,"-",IF(Z44/Z45&gt;2,"+++",Z44/Z45-1)))</f>
        <v>+++</v>
      </c>
      <c r="AB44" s="417">
        <v>0</v>
      </c>
      <c r="AC44" s="382" t="str">
        <f>IF(ISERROR(AB44/AB45),"",IF(AB44/AB45=0,"-",IF(AB44/AB45&gt;2,"+++",AB44/AB45-1)))</f>
        <v/>
      </c>
      <c r="AD44" s="417"/>
      <c r="AE44" s="382"/>
      <c r="AF44" s="416">
        <f t="shared" si="26"/>
        <v>1172.2390000000012</v>
      </c>
      <c r="AG44" s="384">
        <f>IF(ISERROR(AF44/AF45),"",IF(AF44/AF45=0,"-",IF(AF44/AF45&gt;2,"+++",AF44/AF45-1)))</f>
        <v>-0.5791676613923763</v>
      </c>
      <c r="AH44" s="416">
        <v>3455.9640000000009</v>
      </c>
      <c r="AI44" s="384">
        <f>IF(ISERROR(AH44/AH45),"",IF(AH44/AH45=0,"-",IF(AH44/AH45&gt;2,"+++",AH44/AH45-1)))</f>
        <v>-0.3495707705803428</v>
      </c>
      <c r="AJ44" s="416"/>
      <c r="AK44" s="569"/>
      <c r="AL44" s="386"/>
      <c r="AM44" s="411"/>
      <c r="AN44" s="412" t="s">
        <v>126</v>
      </c>
      <c r="AO44" s="413" t="s">
        <v>127</v>
      </c>
      <c r="AP44" s="450" t="s">
        <v>128</v>
      </c>
      <c r="AQ44" s="415">
        <f t="shared" si="18"/>
        <v>2023</v>
      </c>
      <c r="AR44" s="416">
        <v>105.15199999999999</v>
      </c>
      <c r="AS44" s="387" t="str">
        <f>IF(ISERROR(AR44/AR45),"",IF(AR44/AR45=0,"-",IF(AR44/AR45&gt;2,"+++",AR44/AR45-1)))</f>
        <v>+++</v>
      </c>
      <c r="AT44" s="417">
        <v>0.36199999999999999</v>
      </c>
      <c r="AU44" s="382" t="str">
        <f>IF(ISERROR(AT44/AT45),"",IF(AT44/AT45=0,"-",IF(AT44/AT45&gt;2,"+++",AT44/AT45-1)))</f>
        <v/>
      </c>
      <c r="AV44" s="417">
        <v>0</v>
      </c>
      <c r="AW44" s="382" t="str">
        <f>IF(ISERROR(AV44/AV45),"",IF(AV44/AV45=0,"-",IF(AV44/AV45&gt;2,"+++",AV44/AV45-1)))</f>
        <v/>
      </c>
      <c r="AX44" s="417">
        <v>0</v>
      </c>
      <c r="AY44" s="382" t="str">
        <f>IF(ISERROR(AX44/AX45),"",IF(AX44/AX45=0,"-",IF(AX44/AX45&gt;2,"+++",AX44/AX45-1)))</f>
        <v/>
      </c>
      <c r="AZ44" s="417">
        <v>0</v>
      </c>
      <c r="BA44" s="382" t="str">
        <f>IF(ISERROR(AZ44/AZ45),"",IF(AZ44/AZ45=0,"-",IF(AZ44/AZ45&gt;2,"+++",AZ44/AZ45-1)))</f>
        <v/>
      </c>
      <c r="BB44" s="417">
        <v>0</v>
      </c>
      <c r="BC44" s="382" t="str">
        <f>IF(ISERROR(BB44/BB45),"",IF(BB44/BB45=0,"-",IF(BB44/BB45&gt;2,"+++",BB44/BB45-1)))</f>
        <v/>
      </c>
      <c r="BD44" s="417">
        <v>0</v>
      </c>
      <c r="BE44" s="382" t="str">
        <f>IF(ISERROR(BD44/BD45),"",IF(BD44/BD45=0,"-",IF(BD44/BD45&gt;2,"+++",BD44/BD45-1)))</f>
        <v/>
      </c>
      <c r="BF44" s="417">
        <v>0</v>
      </c>
      <c r="BG44" s="382" t="str">
        <f>IF(ISERROR(BF44/BF45),"",IF(BF44/BF45=0,"-",IF(BF44/BF45&gt;2,"+++",BF44/BF45-1)))</f>
        <v/>
      </c>
      <c r="BH44" s="417">
        <v>0</v>
      </c>
      <c r="BI44" s="382" t="str">
        <f>IF(ISERROR(BH44/BH45),"",IF(BH44/BH45=0,"-",IF(BH44/BH45&gt;2,"+++",BH44/BH45-1)))</f>
        <v/>
      </c>
      <c r="BJ44" s="417">
        <v>0</v>
      </c>
      <c r="BK44" s="382" t="str">
        <f>IF(ISERROR(BJ44/BJ45),"",IF(BJ44/BJ45=0,"-",IF(BJ44/BJ45&gt;2,"+++",BJ44/BJ45-1)))</f>
        <v/>
      </c>
      <c r="BL44" s="417">
        <v>0</v>
      </c>
      <c r="BM44" s="382" t="str">
        <f t="shared" ref="BM44" si="41">IF(ISERROR(BL44/BL45),"",IF(BL44/BL45=0,"-",IF(BL44/BL45&gt;2,"+++",BL44/BL45-1)))</f>
        <v/>
      </c>
      <c r="BN44" s="416">
        <f t="shared" si="21"/>
        <v>0</v>
      </c>
      <c r="BO44" s="384" t="str">
        <f>IF(ISERROR(BN44/BN45),"",IF(BN44/BN45=0,"-",IF(BN44/BN45&gt;2,"+++",BN44/BN45-1)))</f>
        <v>-</v>
      </c>
      <c r="BP44" s="416">
        <v>105.514</v>
      </c>
      <c r="BQ44" s="384">
        <f>IF(ISERROR(BP44/BP45),"",IF(BP44/BP45=0,"-",IF(BP44/BP45&gt;2,"+++",BP44/BP45-1)))</f>
        <v>0.49041598982979018</v>
      </c>
      <c r="BR44" s="418"/>
      <c r="BS44" s="570"/>
      <c r="BT44" s="390"/>
      <c r="CI44" s="394"/>
      <c r="CJ44" s="394"/>
      <c r="CO44" s="451">
        <f>CO45/CO46-1</f>
        <v>-0.17183770883054894</v>
      </c>
      <c r="CP44" s="451">
        <f>CP45/CP46-1</f>
        <v>-0.18200836820083677</v>
      </c>
    </row>
    <row r="45" spans="1:94" ht="17.100000000000001" hidden="1" customHeight="1" outlineLevel="1">
      <c r="A45" s="411"/>
      <c r="B45" s="420"/>
      <c r="C45" s="421"/>
      <c r="D45" s="422" t="s">
        <v>128</v>
      </c>
      <c r="E45" s="423">
        <f>E44-1</f>
        <v>2022</v>
      </c>
      <c r="F45" s="424">
        <v>2162.5099999999993</v>
      </c>
      <c r="G45" s="439"/>
      <c r="H45" s="426">
        <v>0</v>
      </c>
      <c r="I45" s="439"/>
      <c r="J45" s="426">
        <v>0</v>
      </c>
      <c r="K45" s="439"/>
      <c r="L45" s="426">
        <v>2.4830000000000001</v>
      </c>
      <c r="M45" s="439"/>
      <c r="N45" s="426">
        <v>102.55799999999999</v>
      </c>
      <c r="O45" s="439"/>
      <c r="P45" s="426">
        <v>0.82099999999999995</v>
      </c>
      <c r="Q45" s="439"/>
      <c r="R45" s="426">
        <v>1.119</v>
      </c>
      <c r="S45" s="439"/>
      <c r="T45" s="426">
        <v>1.617</v>
      </c>
      <c r="U45" s="439"/>
      <c r="V45" s="426">
        <v>43.076999999999998</v>
      </c>
      <c r="W45" s="439"/>
      <c r="X45" s="426">
        <v>213.47399999999999</v>
      </c>
      <c r="Y45" s="439"/>
      <c r="Z45" s="426">
        <v>0.17499999999999999</v>
      </c>
      <c r="AA45" s="439"/>
      <c r="AB45" s="426">
        <v>0</v>
      </c>
      <c r="AC45" s="439"/>
      <c r="AD45" s="426"/>
      <c r="AE45" s="439"/>
      <c r="AF45" s="424">
        <f t="shared" si="26"/>
        <v>2785.5250000000005</v>
      </c>
      <c r="AG45" s="440"/>
      <c r="AH45" s="424">
        <v>5313.3590000000004</v>
      </c>
      <c r="AI45" s="440"/>
      <c r="AJ45" s="424"/>
      <c r="AK45" s="579"/>
      <c r="AL45" s="386"/>
      <c r="AM45" s="411"/>
      <c r="AN45" s="420"/>
      <c r="AO45" s="421"/>
      <c r="AP45" s="422" t="s">
        <v>128</v>
      </c>
      <c r="AQ45" s="423">
        <f t="shared" si="20"/>
        <v>2022</v>
      </c>
      <c r="AR45" s="424">
        <v>46.307999999999993</v>
      </c>
      <c r="AS45" s="441"/>
      <c r="AT45" s="426">
        <v>0</v>
      </c>
      <c r="AU45" s="439"/>
      <c r="AV45" s="426">
        <v>0</v>
      </c>
      <c r="AW45" s="439"/>
      <c r="AX45" s="426">
        <v>0</v>
      </c>
      <c r="AY45" s="439"/>
      <c r="AZ45" s="426">
        <v>0</v>
      </c>
      <c r="BA45" s="439"/>
      <c r="BB45" s="426">
        <v>0</v>
      </c>
      <c r="BC45" s="439"/>
      <c r="BD45" s="426">
        <v>0</v>
      </c>
      <c r="BE45" s="439"/>
      <c r="BF45" s="426">
        <v>0</v>
      </c>
      <c r="BG45" s="439"/>
      <c r="BH45" s="426">
        <v>0</v>
      </c>
      <c r="BI45" s="439"/>
      <c r="BJ45" s="426">
        <v>0</v>
      </c>
      <c r="BK45" s="439"/>
      <c r="BL45" s="426">
        <v>0</v>
      </c>
      <c r="BM45" s="439"/>
      <c r="BN45" s="424">
        <f t="shared" si="21"/>
        <v>24.487000000000009</v>
      </c>
      <c r="BO45" s="440"/>
      <c r="BP45" s="424">
        <v>70.795000000000002</v>
      </c>
      <c r="BQ45" s="440"/>
      <c r="BR45" s="429"/>
      <c r="BS45" s="580"/>
      <c r="BT45" s="390"/>
      <c r="CI45" s="394"/>
      <c r="CJ45" s="394"/>
      <c r="CO45" s="251">
        <v>347</v>
      </c>
      <c r="CP45" s="251">
        <v>391</v>
      </c>
    </row>
    <row r="46" spans="1:94" ht="17.100000000000001" hidden="1" customHeight="1" outlineLevel="1">
      <c r="A46" s="411"/>
      <c r="B46" s="412" t="s">
        <v>129</v>
      </c>
      <c r="C46" s="413" t="s">
        <v>130</v>
      </c>
      <c r="D46" s="450" t="s">
        <v>131</v>
      </c>
      <c r="E46" s="415">
        <f>$R$5</f>
        <v>2023</v>
      </c>
      <c r="F46" s="416">
        <v>69353.543999999994</v>
      </c>
      <c r="G46" s="382">
        <f>IF(ISERROR(F46/F47),"",IF(F46/F47=0,"-",IF(F46/F47&gt;2,"+++",F46/F47-1)))</f>
        <v>-4.3115799023084267E-2</v>
      </c>
      <c r="H46" s="417">
        <v>640.1579999999999</v>
      </c>
      <c r="I46" s="382" t="str">
        <f>IF(ISERROR(H46/H47),"",IF(H46/H47=0,"-",IF(H46/H47&gt;2,"+++",H46/H47-1)))</f>
        <v>+++</v>
      </c>
      <c r="J46" s="417">
        <v>2200.6630000000005</v>
      </c>
      <c r="K46" s="382">
        <f>IF(ISERROR(J46/J47),"",IF(J46/J47=0,"-",IF(J46/J47&gt;2,"+++",J46/J47-1)))</f>
        <v>0.25733275513451437</v>
      </c>
      <c r="L46" s="417">
        <v>3196.7809999999999</v>
      </c>
      <c r="M46" s="382">
        <f>IF(ISERROR(L46/L47),"",IF(L46/L47=0,"-",IF(L46/L47&gt;2,"+++",L46/L47-1)))</f>
        <v>-0.28710020128477942</v>
      </c>
      <c r="N46" s="417">
        <v>2298.8620000000001</v>
      </c>
      <c r="O46" s="382">
        <f>IF(ISERROR(N46/N47),"",IF(N46/N47=0,"-",IF(N46/N47&gt;2,"+++",N46/N47-1)))</f>
        <v>-0.30320327498964883</v>
      </c>
      <c r="P46" s="417">
        <v>539.64700000000005</v>
      </c>
      <c r="Q46" s="382">
        <f>IF(ISERROR(P46/P47),"",IF(P46/P47=0,"-",IF(P46/P47&gt;2,"+++",P46/P47-1)))</f>
        <v>-0.19777042415160762</v>
      </c>
      <c r="R46" s="417">
        <v>2700.8169999999996</v>
      </c>
      <c r="S46" s="382">
        <f>IF(ISERROR(R46/R47),"",IF(R46/R47=0,"-",IF(R46/R47&gt;2,"+++",R46/R47-1)))</f>
        <v>-2.7137884182301342E-2</v>
      </c>
      <c r="T46" s="417">
        <v>1014.109</v>
      </c>
      <c r="U46" s="382">
        <f>IF(ISERROR(T46/T47),"",IF(T46/T47=0,"-",IF(T46/T47&gt;2,"+++",T46/T47-1)))</f>
        <v>-8.5688139566334587E-2</v>
      </c>
      <c r="V46" s="417">
        <v>497.90499999999992</v>
      </c>
      <c r="W46" s="382">
        <f>IF(ISERROR(V46/V47),"",IF(V46/V47=0,"-",IF(V46/V47&gt;2,"+++",V46/V47-1)))</f>
        <v>0.98078904549921009</v>
      </c>
      <c r="X46" s="417">
        <v>4506.8109999999997</v>
      </c>
      <c r="Y46" s="382" t="str">
        <f>IF(ISERROR(X46/X47),"",IF(X46/X47=0,"-",IF(X46/X47&gt;2,"+++",X46/X47-1)))</f>
        <v>+++</v>
      </c>
      <c r="Z46" s="417">
        <v>29.047000000000001</v>
      </c>
      <c r="AA46" s="382">
        <f>IF(ISERROR(Z46/Z47),"",IF(Z46/Z47=0,"-",IF(Z46/Z47&gt;2,"+++",Z46/Z47-1)))</f>
        <v>-0.79380865170294024</v>
      </c>
      <c r="AB46" s="417">
        <v>0</v>
      </c>
      <c r="AC46" s="382" t="str">
        <f>IF(ISERROR(AB46/AB47),"",IF(AB46/AB47=0,"-",IF(AB46/AB47&gt;2,"+++",AB46/AB47-1)))</f>
        <v/>
      </c>
      <c r="AD46" s="417"/>
      <c r="AE46" s="382"/>
      <c r="AF46" s="416">
        <f t="shared" si="26"/>
        <v>37714.02300000003</v>
      </c>
      <c r="AG46" s="384">
        <f>IF(ISERROR(AF46/AF47),"",IF(AF46/AF47=0,"-",IF(AF46/AF47&gt;2,"+++",AF46/AF47-1)))</f>
        <v>-0.32263087536175028</v>
      </c>
      <c r="AH46" s="416">
        <v>124692.36700000001</v>
      </c>
      <c r="AI46" s="384">
        <f>IF(ISERROR(AH46/AH47),"",IF(AH46/AH47=0,"-",IF(AH46/AH47&gt;2,"+++",AH46/AH47-1)))</f>
        <v>-0.13613306859190766</v>
      </c>
      <c r="AJ46" s="416"/>
      <c r="AK46" s="569"/>
      <c r="AL46" s="386"/>
      <c r="AM46" s="411"/>
      <c r="AN46" s="412" t="s">
        <v>129</v>
      </c>
      <c r="AO46" s="413" t="s">
        <v>130</v>
      </c>
      <c r="AP46" s="450" t="s">
        <v>131</v>
      </c>
      <c r="AQ46" s="415">
        <f t="shared" si="18"/>
        <v>2023</v>
      </c>
      <c r="AR46" s="416">
        <v>13096.876999999999</v>
      </c>
      <c r="AS46" s="387">
        <f>IF(ISERROR(AR46/AR47),"",IF(AR46/AR47=0,"-",IF(AR46/AR47&gt;2,"+++",AR46/AR47-1)))</f>
        <v>-0.10074806077453957</v>
      </c>
      <c r="AT46" s="417">
        <v>41035.273000000001</v>
      </c>
      <c r="AU46" s="382">
        <f>IF(ISERROR(AT46/AT47),"",IF(AT46/AT47=0,"-",IF(AT46/AT47&gt;2,"+++",AT46/AT47-1)))</f>
        <v>2.2023838313940836E-2</v>
      </c>
      <c r="AV46" s="417">
        <v>2900.2079999999996</v>
      </c>
      <c r="AW46" s="382">
        <f>IF(ISERROR(AV46/AV47),"",IF(AV46/AV47=0,"-",IF(AV46/AV47&gt;2,"+++",AV46/AV47-1)))</f>
        <v>-9.6509818520532087E-2</v>
      </c>
      <c r="AX46" s="417">
        <v>10401.898000000001</v>
      </c>
      <c r="AY46" s="382">
        <f>IF(ISERROR(AX46/AX47),"",IF(AX46/AX47=0,"-",IF(AX46/AX47&gt;2,"+++",AX46/AX47-1)))</f>
        <v>0.22964618304128481</v>
      </c>
      <c r="AZ46" s="417">
        <v>190.62499999999997</v>
      </c>
      <c r="BA46" s="382">
        <f>IF(ISERROR(AZ46/AZ47),"",IF(AZ46/AZ47=0,"-",IF(AZ46/AZ47&gt;2,"+++",AZ46/AZ47-1)))</f>
        <v>0.33458186018832925</v>
      </c>
      <c r="BB46" s="417">
        <v>456.97800000000001</v>
      </c>
      <c r="BC46" s="382">
        <f>IF(ISERROR(BB46/BB47),"",IF(BB46/BB47=0,"-",IF(BB46/BB47&gt;2,"+++",BB46/BB47-1)))</f>
        <v>-0.34893680678733996</v>
      </c>
      <c r="BD46" s="417">
        <v>3351.172</v>
      </c>
      <c r="BE46" s="382">
        <f>IF(ISERROR(BD46/BD47),"",IF(BD46/BD47=0,"-",IF(BD46/BD47&gt;2,"+++",BD46/BD47-1)))</f>
        <v>0.42845536529879902</v>
      </c>
      <c r="BF46" s="417">
        <v>1844.2969999999998</v>
      </c>
      <c r="BG46" s="382">
        <f>IF(ISERROR(BF46/BF47),"",IF(BF46/BF47=0,"-",IF(BF46/BF47&gt;2,"+++",BF46/BF47-1)))</f>
        <v>-0.19296142898088409</v>
      </c>
      <c r="BH46" s="417">
        <v>2007.9330000000002</v>
      </c>
      <c r="BI46" s="382">
        <f>IF(ISERROR(BH46/BH47),"",IF(BH46/BH47=0,"-",IF(BH46/BH47&gt;2,"+++",BH46/BH47-1)))</f>
        <v>-0.15548580323424399</v>
      </c>
      <c r="BJ46" s="417">
        <v>24.409999999999997</v>
      </c>
      <c r="BK46" s="382">
        <f>IF(ISERROR(BJ46/BJ47),"",IF(BJ46/BJ47=0,"-",IF(BJ46/BJ47&gt;2,"+++",BJ46/BJ47-1)))</f>
        <v>-0.94765060370155907</v>
      </c>
      <c r="BL46" s="417">
        <v>1238.1279999999999</v>
      </c>
      <c r="BM46" s="382">
        <f t="shared" ref="BM46" si="42">IF(ISERROR(BL46/BL47),"",IF(BL46/BL47=0,"-",IF(BL46/BL47&gt;2,"+++",BL46/BL47-1)))</f>
        <v>0.73399511506487092</v>
      </c>
      <c r="BN46" s="416">
        <f t="shared" si="21"/>
        <v>204.66599999999744</v>
      </c>
      <c r="BO46" s="384">
        <f>IF(ISERROR(BN46/BN47),"",IF(BN46/BN47=0,"-",IF(BN46/BN47&gt;2,"+++",BN46/BN47-1)))</f>
        <v>-0.74640861387488611</v>
      </c>
      <c r="BP46" s="416">
        <v>76752.464999999997</v>
      </c>
      <c r="BQ46" s="384">
        <f>IF(ISERROR(BP46/BP47),"",IF(BP46/BP47=0,"-",IF(BP46/BP47&gt;2,"+++",BP46/BP47-1)))</f>
        <v>6.9136604054695905E-3</v>
      </c>
      <c r="BR46" s="418"/>
      <c r="BS46" s="570"/>
      <c r="BT46" s="390"/>
      <c r="CI46" s="394"/>
      <c r="CJ46" s="394"/>
      <c r="CO46" s="251">
        <v>419</v>
      </c>
      <c r="CP46" s="251">
        <v>478</v>
      </c>
    </row>
    <row r="47" spans="1:94" ht="17.100000000000001" hidden="1" customHeight="1" outlineLevel="1" thickBot="1">
      <c r="A47" s="411"/>
      <c r="B47" s="452"/>
      <c r="C47" s="453"/>
      <c r="D47" s="422" t="s">
        <v>131</v>
      </c>
      <c r="E47" s="454">
        <f>E46-1</f>
        <v>2022</v>
      </c>
      <c r="F47" s="444">
        <v>72478.512999999992</v>
      </c>
      <c r="G47" s="395"/>
      <c r="H47" s="445">
        <v>121.453</v>
      </c>
      <c r="I47" s="395"/>
      <c r="J47" s="445">
        <v>1750.2629999999999</v>
      </c>
      <c r="K47" s="395"/>
      <c r="L47" s="445">
        <v>4484.1940000000004</v>
      </c>
      <c r="M47" s="395"/>
      <c r="N47" s="445">
        <v>3299.1859999999997</v>
      </c>
      <c r="O47" s="395"/>
      <c r="P47" s="445">
        <v>672.68400000000008</v>
      </c>
      <c r="Q47" s="395"/>
      <c r="R47" s="445">
        <v>2776.1560000000004</v>
      </c>
      <c r="S47" s="395"/>
      <c r="T47" s="445">
        <v>1109.1500000000001</v>
      </c>
      <c r="U47" s="395"/>
      <c r="V47" s="445">
        <v>251.36699999999999</v>
      </c>
      <c r="W47" s="395"/>
      <c r="X47" s="445">
        <v>1581.0500000000002</v>
      </c>
      <c r="Y47" s="395"/>
      <c r="Z47" s="445">
        <v>140.874</v>
      </c>
      <c r="AA47" s="395"/>
      <c r="AB47" s="445">
        <v>0</v>
      </c>
      <c r="AC47" s="395"/>
      <c r="AD47" s="445"/>
      <c r="AE47" s="395"/>
      <c r="AF47" s="444">
        <f t="shared" si="26"/>
        <v>55677.210000000036</v>
      </c>
      <c r="AG47" s="396"/>
      <c r="AH47" s="444">
        <v>144342.1</v>
      </c>
      <c r="AI47" s="396"/>
      <c r="AJ47" s="444"/>
      <c r="AK47" s="571"/>
      <c r="AL47" s="386"/>
      <c r="AM47" s="411"/>
      <c r="AN47" s="452"/>
      <c r="AO47" s="453"/>
      <c r="AP47" s="422" t="s">
        <v>131</v>
      </c>
      <c r="AQ47" s="454">
        <f t="shared" si="20"/>
        <v>2022</v>
      </c>
      <c r="AR47" s="444">
        <v>14564.191000000001</v>
      </c>
      <c r="AS47" s="397"/>
      <c r="AT47" s="445">
        <v>40150.993999999992</v>
      </c>
      <c r="AU47" s="395"/>
      <c r="AV47" s="445">
        <v>3210.0050000000001</v>
      </c>
      <c r="AW47" s="395"/>
      <c r="AX47" s="445">
        <v>8459.2609999999986</v>
      </c>
      <c r="AY47" s="395"/>
      <c r="AZ47" s="445">
        <v>142.83499999999998</v>
      </c>
      <c r="BA47" s="395"/>
      <c r="BB47" s="445">
        <v>701.89499999999998</v>
      </c>
      <c r="BC47" s="395"/>
      <c r="BD47" s="445">
        <v>2346.0109999999995</v>
      </c>
      <c r="BE47" s="395"/>
      <c r="BF47" s="445">
        <v>2285.2649999999999</v>
      </c>
      <c r="BG47" s="395"/>
      <c r="BH47" s="445">
        <v>2377.6190000000001</v>
      </c>
      <c r="BI47" s="395"/>
      <c r="BJ47" s="445">
        <v>466.29</v>
      </c>
      <c r="BK47" s="395"/>
      <c r="BL47" s="445">
        <v>714.03200000000004</v>
      </c>
      <c r="BM47" s="395"/>
      <c r="BN47" s="444">
        <f t="shared" si="21"/>
        <v>807.07000000000698</v>
      </c>
      <c r="BO47" s="396"/>
      <c r="BP47" s="444">
        <v>76225.468000000008</v>
      </c>
      <c r="BQ47" s="396"/>
      <c r="BR47" s="446"/>
      <c r="BS47" s="572"/>
      <c r="BT47" s="390"/>
      <c r="CI47" s="394"/>
      <c r="CJ47" s="394"/>
    </row>
    <row r="48" spans="1:94" ht="17.100000000000001" customHeight="1" collapsed="1">
      <c r="A48" s="447" t="s">
        <v>132</v>
      </c>
      <c r="B48" s="399" t="s">
        <v>133</v>
      </c>
      <c r="C48" s="399"/>
      <c r="D48" s="400" t="s">
        <v>132</v>
      </c>
      <c r="E48" s="401">
        <f>$R$5</f>
        <v>2023</v>
      </c>
      <c r="F48" s="381">
        <v>17628.625</v>
      </c>
      <c r="G48" s="382">
        <f>IF(ISERROR(F48/F49),"",IF(F48/F49=0,"-",IF(F48/F49&gt;2,"+++",F48/F49-1)))</f>
        <v>-3.9392554488209219E-2</v>
      </c>
      <c r="H48" s="383">
        <v>97.936000000000007</v>
      </c>
      <c r="I48" s="382" t="str">
        <f>IF(ISERROR(H48/H49),"",IF(H48/H49=0,"-",IF(H48/H49&gt;2,"+++",H48/H49-1)))</f>
        <v>+++</v>
      </c>
      <c r="J48" s="383">
        <v>2424.3799999999987</v>
      </c>
      <c r="K48" s="382">
        <f>IF(ISERROR(J48/J49),"",IF(J48/J49=0,"-",IF(J48/J49&gt;2,"+++",J48/J49-1)))</f>
        <v>1.7096627493887073E-2</v>
      </c>
      <c r="L48" s="383">
        <v>533.85800000000017</v>
      </c>
      <c r="M48" s="382">
        <f>IF(ISERROR(L48/L49),"",IF(L48/L49=0,"-",IF(L48/L49&gt;2,"+++",L48/L49-1)))</f>
        <v>2.7667786365342728E-2</v>
      </c>
      <c r="N48" s="383">
        <v>23290.044000000002</v>
      </c>
      <c r="O48" s="382">
        <f>IF(ISERROR(N48/N49),"",IF(N48/N49=0,"-",IF(N48/N49&gt;2,"+++",N48/N49-1)))</f>
        <v>9.4027364067004626E-2</v>
      </c>
      <c r="P48" s="383">
        <v>27709.602999999988</v>
      </c>
      <c r="Q48" s="382">
        <f>IF(ISERROR(P48/P49),"",IF(P48/P49=0,"-",IF(P48/P49&gt;2,"+++",P48/P49-1)))</f>
        <v>1.5208599595844863E-2</v>
      </c>
      <c r="R48" s="383">
        <v>0</v>
      </c>
      <c r="S48" s="382" t="str">
        <f>IF(ISERROR(R48/R49),"",IF(R48/R49=0,"-",IF(R48/R49&gt;2,"+++",R48/R49-1)))</f>
        <v>-</v>
      </c>
      <c r="T48" s="383">
        <v>293.75099999999998</v>
      </c>
      <c r="U48" s="382">
        <f>IF(ISERROR(T48/T49),"",IF(T48/T49=0,"-",IF(T48/T49&gt;2,"+++",T48/T49-1)))</f>
        <v>-0.27735998051646138</v>
      </c>
      <c r="V48" s="383">
        <v>7.52</v>
      </c>
      <c r="W48" s="382">
        <f>IF(ISERROR(V48/V49),"",IF(V48/V49=0,"-",IF(V48/V49&gt;2,"+++",V48/V49-1)))</f>
        <v>-0.91377531130323109</v>
      </c>
      <c r="X48" s="383">
        <v>13646.619000000001</v>
      </c>
      <c r="Y48" s="382" t="str">
        <f>IF(ISERROR(X48/X49),"",IF(X48/X49=0,"-",IF(X48/X49&gt;2,"+++",X48/X49-1)))</f>
        <v>+++</v>
      </c>
      <c r="Z48" s="383">
        <v>149.24599999999998</v>
      </c>
      <c r="AA48" s="382">
        <f>IF(ISERROR(Z48/Z49),"",IF(Z48/Z49=0,"-",IF(Z48/Z49&gt;2,"+++",Z48/Z49-1)))</f>
        <v>-0.19785659387613619</v>
      </c>
      <c r="AB48" s="383">
        <v>0</v>
      </c>
      <c r="AC48" s="382" t="str">
        <f>IF(ISERROR(AB48/AB49),"",IF(AB48/AB49=0,"-",IF(AB48/AB49&gt;2,"+++",AB48/AB49-1)))</f>
        <v/>
      </c>
      <c r="AD48" s="383"/>
      <c r="AE48" s="382"/>
      <c r="AF48" s="381">
        <f t="shared" si="26"/>
        <v>63094.611000000019</v>
      </c>
      <c r="AG48" s="384">
        <f>IF(ISERROR(AF48/AF49),"",IF(AF48/AF49=0,"-",IF(AF48/AF49&gt;2,"+++",AF48/AF49-1)))</f>
        <v>-0.15092999677110541</v>
      </c>
      <c r="AH48" s="381">
        <v>148876.19300000003</v>
      </c>
      <c r="AI48" s="384">
        <f>IF(ISERROR(AH48/AH49),"",IF(AH48/AH49=0,"-",IF(AH48/AH49&gt;2,"+++",AH48/AH49-1)))</f>
        <v>-1.1304719321039602E-2</v>
      </c>
      <c r="AJ48" s="381"/>
      <c r="AK48" s="569"/>
      <c r="AL48" s="386"/>
      <c r="AM48" s="447" t="s">
        <v>132</v>
      </c>
      <c r="AN48" s="399" t="s">
        <v>133</v>
      </c>
      <c r="AO48" s="399"/>
      <c r="AP48" s="400" t="s">
        <v>132</v>
      </c>
      <c r="AQ48" s="401">
        <f t="shared" si="18"/>
        <v>2023</v>
      </c>
      <c r="AR48" s="381">
        <v>7781.0439999999981</v>
      </c>
      <c r="AS48" s="387">
        <f>IF(ISERROR(AR48/AR49),"",IF(AR48/AR49=0,"-",IF(AR48/AR49&gt;2,"+++",AR48/AR49-1)))</f>
        <v>-1.5791143991812806E-2</v>
      </c>
      <c r="AT48" s="383">
        <v>7.0000000000000001E-3</v>
      </c>
      <c r="AU48" s="382" t="str">
        <f>IF(ISERROR(AT48/AT49),"",IF(AT48/AT49=0,"-",IF(AT48/AT49&gt;2,"+++",AT48/AT49-1)))</f>
        <v/>
      </c>
      <c r="AV48" s="383">
        <v>38.414000000000001</v>
      </c>
      <c r="AW48" s="382">
        <f>IF(ISERROR(AV48/AV49),"",IF(AV48/AV49=0,"-",IF(AV48/AV49&gt;2,"+++",AV48/AV49-1)))</f>
        <v>0.12315069294193326</v>
      </c>
      <c r="AX48" s="383">
        <v>59.937999999999995</v>
      </c>
      <c r="AY48" s="382" t="str">
        <f>IF(ISERROR(AX48/AX49),"",IF(AX48/AX49=0,"-",IF(AX48/AX49&gt;2,"+++",AX48/AX49-1)))</f>
        <v/>
      </c>
      <c r="AZ48" s="383">
        <v>11.135</v>
      </c>
      <c r="BA48" s="382">
        <f>IF(ISERROR(AZ48/AZ49),"",IF(AZ48/AZ49=0,"-",IF(AZ48/AZ49&gt;2,"+++",AZ48/AZ49-1)))</f>
        <v>0.13275686673448628</v>
      </c>
      <c r="BB48" s="383">
        <v>26.150000000000002</v>
      </c>
      <c r="BC48" s="382">
        <f>IF(ISERROR(BB48/BB49),"",IF(BB48/BB49=0,"-",IF(BB48/BB49&gt;2,"+++",BB48/BB49-1)))</f>
        <v>-0.19290123456790131</v>
      </c>
      <c r="BD48" s="383">
        <v>0</v>
      </c>
      <c r="BE48" s="382" t="str">
        <f>IF(ISERROR(BD48/BD49),"",IF(BD48/BD49=0,"-",IF(BD48/BD49&gt;2,"+++",BD48/BD49-1)))</f>
        <v/>
      </c>
      <c r="BF48" s="383">
        <v>0</v>
      </c>
      <c r="BG48" s="382" t="str">
        <f>IF(ISERROR(BF48/BF49),"",IF(BF48/BF49=0,"-",IF(BF48/BF49&gt;2,"+++",BF48/BF49-1)))</f>
        <v/>
      </c>
      <c r="BH48" s="383">
        <v>338.358</v>
      </c>
      <c r="BI48" s="382">
        <f>IF(ISERROR(BH48/BH49),"",IF(BH48/BH49=0,"-",IF(BH48/BH49&gt;2,"+++",BH48/BH49-1)))</f>
        <v>6.567434946111228E-2</v>
      </c>
      <c r="BJ48" s="383">
        <v>1263.7929999999997</v>
      </c>
      <c r="BK48" s="382">
        <f>IF(ISERROR(BJ48/BJ49),"",IF(BJ48/BJ49=0,"-",IF(BJ48/BJ49&gt;2,"+++",BJ48/BJ49-1)))</f>
        <v>-6.3839007269770209E-2</v>
      </c>
      <c r="BL48" s="383">
        <v>0</v>
      </c>
      <c r="BM48" s="382" t="str">
        <f t="shared" ref="BM48" si="43">IF(ISERROR(BL48/BL49),"",IF(BL48/BL49=0,"-",IF(BL48/BL49&gt;2,"+++",BL48/BL49-1)))</f>
        <v/>
      </c>
      <c r="BN48" s="381">
        <f t="shared" si="21"/>
        <v>993.61300000000301</v>
      </c>
      <c r="BO48" s="384">
        <f>IF(ISERROR(BN48/BN49),"",IF(BN48/BN49=0,"-",IF(BN48/BN49&gt;2,"+++",BN48/BN49-1)))</f>
        <v>-9.1062690788804135E-2</v>
      </c>
      <c r="BP48" s="381">
        <v>10512.452000000001</v>
      </c>
      <c r="BQ48" s="384">
        <f>IF(ISERROR(BP48/BP49),"",IF(BP48/BP49=0,"-",IF(BP48/BP49&gt;2,"+++",BP48/BP49-1)))</f>
        <v>-2.1456474092144795E-2</v>
      </c>
      <c r="BR48" s="388"/>
      <c r="BS48" s="570"/>
      <c r="BT48" s="390"/>
      <c r="CI48" s="394"/>
      <c r="CJ48" s="394"/>
    </row>
    <row r="49" spans="1:88" ht="17.100000000000001" customHeight="1" thickBot="1">
      <c r="A49" s="448"/>
      <c r="B49" s="455"/>
      <c r="C49" s="455"/>
      <c r="D49" s="367" t="s">
        <v>132</v>
      </c>
      <c r="E49" s="368">
        <f>E48-1</f>
        <v>2022</v>
      </c>
      <c r="F49" s="369">
        <v>18351.538999999997</v>
      </c>
      <c r="G49" s="395"/>
      <c r="H49" s="371">
        <v>19.004000000000005</v>
      </c>
      <c r="I49" s="395"/>
      <c r="J49" s="371">
        <v>2383.6279999999997</v>
      </c>
      <c r="K49" s="395"/>
      <c r="L49" s="371">
        <v>519.48500000000013</v>
      </c>
      <c r="M49" s="395"/>
      <c r="N49" s="371">
        <v>21288.356</v>
      </c>
      <c r="O49" s="395"/>
      <c r="P49" s="371">
        <v>27294.491999999998</v>
      </c>
      <c r="Q49" s="395"/>
      <c r="R49" s="371">
        <v>5.0010000000000003</v>
      </c>
      <c r="S49" s="395"/>
      <c r="T49" s="371">
        <v>406.49699999999996</v>
      </c>
      <c r="U49" s="395"/>
      <c r="V49" s="371">
        <v>87.213999999999984</v>
      </c>
      <c r="W49" s="395"/>
      <c r="X49" s="371">
        <v>5726.9070000000002</v>
      </c>
      <c r="Y49" s="395"/>
      <c r="Z49" s="371">
        <v>186.059</v>
      </c>
      <c r="AA49" s="395"/>
      <c r="AB49" s="371">
        <v>0</v>
      </c>
      <c r="AC49" s="395"/>
      <c r="AD49" s="371"/>
      <c r="AE49" s="395"/>
      <c r="AF49" s="369">
        <f t="shared" si="26"/>
        <v>74310.258000000031</v>
      </c>
      <c r="AG49" s="396"/>
      <c r="AH49" s="369">
        <v>150578.44000000003</v>
      </c>
      <c r="AI49" s="396"/>
      <c r="AJ49" s="369"/>
      <c r="AK49" s="571"/>
      <c r="AL49" s="386"/>
      <c r="AM49" s="448"/>
      <c r="AN49" s="455"/>
      <c r="AO49" s="455"/>
      <c r="AP49" s="367" t="s">
        <v>132</v>
      </c>
      <c r="AQ49" s="368">
        <f t="shared" si="20"/>
        <v>2022</v>
      </c>
      <c r="AR49" s="369">
        <v>7905.8869999999988</v>
      </c>
      <c r="AS49" s="397"/>
      <c r="AT49" s="371">
        <v>0</v>
      </c>
      <c r="AU49" s="395"/>
      <c r="AV49" s="371">
        <v>34.201999999999998</v>
      </c>
      <c r="AW49" s="395"/>
      <c r="AX49" s="371">
        <v>0</v>
      </c>
      <c r="AY49" s="395"/>
      <c r="AZ49" s="371">
        <v>9.83</v>
      </c>
      <c r="BA49" s="395"/>
      <c r="BB49" s="371">
        <v>32.400000000000006</v>
      </c>
      <c r="BC49" s="395"/>
      <c r="BD49" s="371">
        <v>0</v>
      </c>
      <c r="BE49" s="395"/>
      <c r="BF49" s="371">
        <v>0</v>
      </c>
      <c r="BG49" s="395"/>
      <c r="BH49" s="371">
        <v>317.50600000000009</v>
      </c>
      <c r="BI49" s="395"/>
      <c r="BJ49" s="371">
        <v>1349.9740000000004</v>
      </c>
      <c r="BK49" s="395"/>
      <c r="BL49" s="371">
        <v>0</v>
      </c>
      <c r="BM49" s="395"/>
      <c r="BN49" s="369">
        <f t="shared" si="21"/>
        <v>1093.1590000000015</v>
      </c>
      <c r="BO49" s="396"/>
      <c r="BP49" s="369">
        <v>10742.958000000001</v>
      </c>
      <c r="BQ49" s="396"/>
      <c r="BR49" s="374"/>
      <c r="BS49" s="572"/>
      <c r="BT49" s="390"/>
      <c r="CI49" s="394"/>
      <c r="CJ49" s="394"/>
    </row>
    <row r="50" spans="1:88" ht="17.100000000000001" customHeight="1">
      <c r="A50" s="456" t="s">
        <v>134</v>
      </c>
      <c r="B50" s="399" t="s">
        <v>135</v>
      </c>
      <c r="C50" s="399"/>
      <c r="D50" s="400"/>
      <c r="E50" s="401">
        <f>$R$5</f>
        <v>2023</v>
      </c>
      <c r="F50" s="402">
        <f>F52+F54</f>
        <v>361.37400000000002</v>
      </c>
      <c r="G50" s="403">
        <f>IF(ISERROR(F50/F51),"",IF(F50/F51=0,"-",IF(F50/F51&gt;2,"+++",F50/F51-1)))</f>
        <v>7.6725969316763232E-2</v>
      </c>
      <c r="H50" s="404">
        <f>H52+H54</f>
        <v>24.3</v>
      </c>
      <c r="I50" s="403">
        <f>IF(ISERROR(H50/H51),"",IF(H50/H51=0,"-",IF(H50/H51&gt;2,"+++",H50/H51-1)))</f>
        <v>-0.75797294874604093</v>
      </c>
      <c r="J50" s="404">
        <f>J52+J54</f>
        <v>14.348000000000001</v>
      </c>
      <c r="K50" s="403" t="str">
        <f>IF(ISERROR(J50/J51),"",IF(J50/J51=0,"-",IF(J50/J51&gt;2,"+++",J50/J51-1)))</f>
        <v>+++</v>
      </c>
      <c r="L50" s="404">
        <f>L52+L54</f>
        <v>0</v>
      </c>
      <c r="M50" s="403" t="str">
        <f>IF(ISERROR(L50/L51),"",IF(L50/L51=0,"-",IF(L50/L51&gt;2,"+++",L50/L51-1)))</f>
        <v>-</v>
      </c>
      <c r="N50" s="404">
        <f>N52+N54</f>
        <v>379.39000000000004</v>
      </c>
      <c r="O50" s="403">
        <f>IF(ISERROR(N50/N51),"",IF(N50/N51=0,"-",IF(N50/N51&gt;2,"+++",N50/N51-1)))</f>
        <v>0.43314760600623292</v>
      </c>
      <c r="P50" s="404">
        <f>P52+P54</f>
        <v>5.0000000000000001E-3</v>
      </c>
      <c r="Q50" s="403">
        <f>IF(ISERROR(P50/P51),"",IF(P50/P51=0,"-",IF(P50/P51&gt;2,"+++",P50/P51-1)))</f>
        <v>-0.99067164179104483</v>
      </c>
      <c r="R50" s="404">
        <f>R52+R54</f>
        <v>1.861</v>
      </c>
      <c r="S50" s="403" t="str">
        <f>IF(ISERROR(R50/R51),"",IF(R50/R51=0,"-",IF(R50/R51&gt;2,"+++",R50/R51-1)))</f>
        <v>+++</v>
      </c>
      <c r="T50" s="404">
        <f>T52+T54</f>
        <v>421.57000000000005</v>
      </c>
      <c r="U50" s="403">
        <f>IF(ISERROR(T50/T51),"",IF(T50/T51=0,"-",IF(T50/T51&gt;2,"+++",T50/T51-1)))</f>
        <v>-0.14843289189822473</v>
      </c>
      <c r="V50" s="404">
        <f>V52+V54</f>
        <v>3.1580000000000004</v>
      </c>
      <c r="W50" s="403">
        <f>IF(ISERROR(V50/V51),"",IF(V50/V51=0,"-",IF(V50/V51&gt;2,"+++",V50/V51-1)))</f>
        <v>-6.9808541973490401E-2</v>
      </c>
      <c r="X50" s="404">
        <f>X52+X54</f>
        <v>309.92199999999997</v>
      </c>
      <c r="Y50" s="403">
        <f>IF(ISERROR(X50/X51),"",IF(X50/X51=0,"-",IF(X50/X51&gt;2,"+++",X50/X51-1)))</f>
        <v>4.37579353986981E-2</v>
      </c>
      <c r="Z50" s="404">
        <f>Z52+Z54</f>
        <v>44.563999999999993</v>
      </c>
      <c r="AA50" s="403">
        <f>IF(ISERROR(Z50/Z51),"",IF(Z50/Z51=0,"-",IF(Z50/Z51&gt;2,"+++",Z50/Z51-1)))</f>
        <v>0.56827139639639612</v>
      </c>
      <c r="AB50" s="404">
        <f>AB52+AB54</f>
        <v>0</v>
      </c>
      <c r="AC50" s="403" t="str">
        <f>IF(ISERROR(AB50/AB51),"",IF(AB50/AB51=0,"-",IF(AB50/AB51&gt;2,"+++",AB50/AB51-1)))</f>
        <v/>
      </c>
      <c r="AD50" s="404"/>
      <c r="AE50" s="403"/>
      <c r="AF50" s="402">
        <f t="shared" si="26"/>
        <v>633.41899999999987</v>
      </c>
      <c r="AG50" s="405">
        <f>IF(ISERROR(AF50/AF51),"",IF(AF50/AF51=0,"-",IF(AF50/AF51&gt;2,"+++",AF50/AF51-1)))</f>
        <v>-9.2606122074766484E-2</v>
      </c>
      <c r="AH50" s="402">
        <f>AH52+AH54</f>
        <v>2193.9110000000001</v>
      </c>
      <c r="AI50" s="405">
        <f>IF(ISERROR(AH50/AH51),"",IF(AH50/AH51=0,"-",IF(AH50/AH51&gt;2,"+++",AH50/AH51-1)))</f>
        <v>-1.3773565991519354E-2</v>
      </c>
      <c r="AJ50" s="402"/>
      <c r="AK50" s="569"/>
      <c r="AL50" s="386"/>
      <c r="AM50" s="447" t="s">
        <v>134</v>
      </c>
      <c r="AN50" s="399" t="s">
        <v>135</v>
      </c>
      <c r="AO50" s="399"/>
      <c r="AP50" s="400"/>
      <c r="AQ50" s="401">
        <f t="shared" si="18"/>
        <v>2023</v>
      </c>
      <c r="AR50" s="402">
        <f>AR52+AR54</f>
        <v>244.35700000000003</v>
      </c>
      <c r="AS50" s="406">
        <f>IF(ISERROR(AR50/AR51),"",IF(AR50/AR51=0,"-",IF(AR50/AR51&gt;2,"+++",AR50/AR51-1)))</f>
        <v>0.11211895030993713</v>
      </c>
      <c r="AT50" s="404">
        <f>AT52+AT54</f>
        <v>0</v>
      </c>
      <c r="AU50" s="403" t="str">
        <f>IF(ISERROR(AT50/AT51),"",IF(AT50/AT51=0,"-",IF(AT50/AT51&gt;2,"+++",AT50/AT51-1)))</f>
        <v/>
      </c>
      <c r="AV50" s="404">
        <f>AV52+AV54</f>
        <v>0</v>
      </c>
      <c r="AW50" s="403" t="str">
        <f>IF(ISERROR(AV50/AV51),"",IF(AV50/AV51=0,"-",IF(AV50/AV51&gt;2,"+++",AV50/AV51-1)))</f>
        <v/>
      </c>
      <c r="AX50" s="404">
        <f>AX52+AX54</f>
        <v>0</v>
      </c>
      <c r="AY50" s="403" t="str">
        <f>IF(ISERROR(AX50/AX51),"",IF(AX50/AX51=0,"-",IF(AX50/AX51&gt;2,"+++",AX50/AX51-1)))</f>
        <v/>
      </c>
      <c r="AZ50" s="404">
        <f>AZ52+AZ54</f>
        <v>9.0000000000000011E-3</v>
      </c>
      <c r="BA50" s="403">
        <f>IF(ISERROR(AZ50/AZ51),"",IF(AZ50/AZ51=0,"-",IF(AZ50/AZ51&gt;2,"+++",AZ50/AZ51-1)))</f>
        <v>-0.73529411764705888</v>
      </c>
      <c r="BB50" s="404">
        <f>BB52+BB54</f>
        <v>0</v>
      </c>
      <c r="BC50" s="403" t="str">
        <f>IF(ISERROR(BB50/BB51),"",IF(BB50/BB51=0,"-",IF(BB50/BB51&gt;2,"+++",BB50/BB51-1)))</f>
        <v>-</v>
      </c>
      <c r="BD50" s="404">
        <f>BD52+BD54</f>
        <v>0.6</v>
      </c>
      <c r="BE50" s="403">
        <f>IF(ISERROR(BD50/BD51),"",IF(BD50/BD51=0,"-",IF(BD50/BD51&gt;2,"+++",BD50/BD51-1)))</f>
        <v>-0.620253164556962</v>
      </c>
      <c r="BF50" s="404">
        <f>BF52+BF54</f>
        <v>0</v>
      </c>
      <c r="BG50" s="403" t="str">
        <f>IF(ISERROR(BF50/BF51),"",IF(BF50/BF51=0,"-",IF(BF50/BF51&gt;2,"+++",BF50/BF51-1)))</f>
        <v/>
      </c>
      <c r="BH50" s="404">
        <f>BH52+BH54</f>
        <v>0.41000000000000003</v>
      </c>
      <c r="BI50" s="403" t="str">
        <f>IF(ISERROR(BH50/BH51),"",IF(BH50/BH51=0,"-",IF(BH50/BH51&gt;2,"+++",BH50/BH51-1)))</f>
        <v/>
      </c>
      <c r="BJ50" s="404">
        <f>BJ52+BJ54</f>
        <v>1679.2919999999999</v>
      </c>
      <c r="BK50" s="403">
        <f>IF(ISERROR(BJ50/BJ51),"",IF(BJ50/BJ51=0,"-",IF(BJ50/BJ51&gt;2,"+++",BJ50/BJ51-1)))</f>
        <v>-7.8448836462715055E-2</v>
      </c>
      <c r="BL50" s="404">
        <f t="shared" ref="BL50:BL51" si="44">BL52+BL54</f>
        <v>0</v>
      </c>
      <c r="BM50" s="403" t="str">
        <f t="shared" ref="BM50" si="45">IF(ISERROR(BL50/BL51),"",IF(BL50/BL51=0,"-",IF(BL50/BL51&gt;2,"+++",BL50/BL51-1)))</f>
        <v/>
      </c>
      <c r="BN50" s="402">
        <f t="shared" si="21"/>
        <v>40.378000000000156</v>
      </c>
      <c r="BO50" s="405">
        <f>IF(ISERROR(BN50/BN51),"",IF(BN50/BN51=0,"-",IF(BN50/BN51&gt;2,"+++",BN50/BN51-1)))</f>
        <v>-6.9266763478779247E-2</v>
      </c>
      <c r="BP50" s="402">
        <f>BP52+BP54</f>
        <v>1965.046</v>
      </c>
      <c r="BQ50" s="405">
        <f>IF(ISERROR(BP50/BP51),"",IF(BP50/BP51=0,"-",IF(BP50/BP51&gt;2,"+++",BP50/BP51-1)))</f>
        <v>-5.8420185848650275E-2</v>
      </c>
      <c r="BR50" s="407"/>
      <c r="BS50" s="570"/>
      <c r="BT50" s="390"/>
      <c r="CI50" s="394"/>
      <c r="CJ50" s="394"/>
    </row>
    <row r="51" spans="1:88" ht="17.100000000000001" customHeight="1" thickBot="1">
      <c r="A51" s="456"/>
      <c r="B51" s="408"/>
      <c r="C51" s="408"/>
      <c r="D51" s="367"/>
      <c r="E51" s="368">
        <f>E50-1</f>
        <v>2022</v>
      </c>
      <c r="F51" s="369">
        <f>F53+F55</f>
        <v>335.62299999999999</v>
      </c>
      <c r="G51" s="395"/>
      <c r="H51" s="371">
        <f>H53+H55</f>
        <v>100.402</v>
      </c>
      <c r="I51" s="395"/>
      <c r="J51" s="371">
        <f>J53+J55</f>
        <v>9.7000000000000003E-2</v>
      </c>
      <c r="K51" s="395"/>
      <c r="L51" s="371">
        <f>L53+L55</f>
        <v>0.86199999999999999</v>
      </c>
      <c r="M51" s="395"/>
      <c r="N51" s="371">
        <f>N53+N55</f>
        <v>264.72500000000002</v>
      </c>
      <c r="O51" s="395"/>
      <c r="P51" s="371">
        <f>P53+P55</f>
        <v>0.53600000000000003</v>
      </c>
      <c r="Q51" s="395"/>
      <c r="R51" s="371">
        <f>R53+R55</f>
        <v>0.44999999999999996</v>
      </c>
      <c r="S51" s="395"/>
      <c r="T51" s="371">
        <f>T53+T55</f>
        <v>495.05200000000002</v>
      </c>
      <c r="U51" s="395"/>
      <c r="V51" s="371">
        <f>V53+V55</f>
        <v>3.3950000000000005</v>
      </c>
      <c r="W51" s="395"/>
      <c r="X51" s="371">
        <f>X53+X55</f>
        <v>296.92899999999997</v>
      </c>
      <c r="Y51" s="395"/>
      <c r="Z51" s="371">
        <f>Z53+Z55</f>
        <v>28.416</v>
      </c>
      <c r="AA51" s="395"/>
      <c r="AB51" s="371">
        <f>AB53+AB55</f>
        <v>0</v>
      </c>
      <c r="AC51" s="395"/>
      <c r="AD51" s="371"/>
      <c r="AE51" s="395"/>
      <c r="AF51" s="369">
        <f t="shared" si="26"/>
        <v>698.06399999999962</v>
      </c>
      <c r="AG51" s="396"/>
      <c r="AH51" s="369">
        <f>AH53+AH55</f>
        <v>2224.5510000000004</v>
      </c>
      <c r="AI51" s="396"/>
      <c r="AJ51" s="369"/>
      <c r="AK51" s="571"/>
      <c r="AL51" s="386"/>
      <c r="AM51" s="448"/>
      <c r="AN51" s="408"/>
      <c r="AO51" s="408"/>
      <c r="AP51" s="367"/>
      <c r="AQ51" s="368">
        <f t="shared" si="20"/>
        <v>2022</v>
      </c>
      <c r="AR51" s="369">
        <f>AR53+AR55</f>
        <v>219.72200000000001</v>
      </c>
      <c r="AS51" s="397"/>
      <c r="AT51" s="371">
        <f>AT53+AT55</f>
        <v>0</v>
      </c>
      <c r="AU51" s="395"/>
      <c r="AV51" s="371">
        <f>AV53+AV55</f>
        <v>0</v>
      </c>
      <c r="AW51" s="395"/>
      <c r="AX51" s="371">
        <f>AX53+AX55</f>
        <v>0</v>
      </c>
      <c r="AY51" s="395"/>
      <c r="AZ51" s="371">
        <f>AZ53+AZ55</f>
        <v>3.4000000000000002E-2</v>
      </c>
      <c r="BA51" s="395"/>
      <c r="BB51" s="371">
        <f>BB53+BB55</f>
        <v>3.0000000000000001E-3</v>
      </c>
      <c r="BC51" s="395"/>
      <c r="BD51" s="371">
        <f>BD53+BD55</f>
        <v>1.58</v>
      </c>
      <c r="BE51" s="395"/>
      <c r="BF51" s="371">
        <f>BF53+BF55</f>
        <v>0</v>
      </c>
      <c r="BG51" s="395"/>
      <c r="BH51" s="371">
        <f>BH53+BH55</f>
        <v>0</v>
      </c>
      <c r="BI51" s="395"/>
      <c r="BJ51" s="371">
        <f>BJ53+BJ55</f>
        <v>1822.2450000000001</v>
      </c>
      <c r="BK51" s="395"/>
      <c r="BL51" s="371">
        <f t="shared" si="44"/>
        <v>0</v>
      </c>
      <c r="BM51" s="395"/>
      <c r="BN51" s="369">
        <f t="shared" si="21"/>
        <v>43.383000000000038</v>
      </c>
      <c r="BO51" s="396"/>
      <c r="BP51" s="369">
        <f>BP53+BP55</f>
        <v>2086.9670000000001</v>
      </c>
      <c r="BQ51" s="396"/>
      <c r="BR51" s="374"/>
      <c r="BS51" s="572"/>
      <c r="BT51" s="390"/>
      <c r="CI51" s="394"/>
      <c r="CJ51" s="394"/>
    </row>
    <row r="52" spans="1:88" ht="17.100000000000001" hidden="1" customHeight="1" outlineLevel="1">
      <c r="A52" s="411"/>
      <c r="B52" s="412" t="s">
        <v>118</v>
      </c>
      <c r="C52" s="413" t="s">
        <v>136</v>
      </c>
      <c r="D52" s="414" t="s">
        <v>137</v>
      </c>
      <c r="E52" s="415">
        <f>$R$5</f>
        <v>2023</v>
      </c>
      <c r="F52" s="416">
        <v>39.872999999999998</v>
      </c>
      <c r="G52" s="382" t="str">
        <f>IF(ISERROR(F52/F53),"",IF(F52/F53=0,"-",IF(F52/F53&gt;2,"+++",F52/F53-1)))</f>
        <v>+++</v>
      </c>
      <c r="H52" s="417">
        <v>0.8</v>
      </c>
      <c r="I52" s="382" t="str">
        <f>IF(ISERROR(H52/H53),"",IF(H52/H53=0,"-",IF(H52/H53&gt;2,"+++",H52/H53-1)))</f>
        <v/>
      </c>
      <c r="J52" s="417">
        <v>0</v>
      </c>
      <c r="K52" s="382" t="str">
        <f>IF(ISERROR(J52/J53),"",IF(J52/J53=0,"-",IF(J52/J53&gt;2,"+++",J52/J53-1)))</f>
        <v/>
      </c>
      <c r="L52" s="417">
        <v>0</v>
      </c>
      <c r="M52" s="382" t="str">
        <f>IF(ISERROR(L52/L53),"",IF(L52/L53=0,"-",IF(L52/L53&gt;2,"+++",L52/L53-1)))</f>
        <v>-</v>
      </c>
      <c r="N52" s="417">
        <v>0</v>
      </c>
      <c r="O52" s="382" t="str">
        <f>IF(ISERROR(N52/N53),"",IF(N52/N53=0,"-",IF(N52/N53&gt;2,"+++",N52/N53-1)))</f>
        <v/>
      </c>
      <c r="P52" s="417">
        <v>0</v>
      </c>
      <c r="Q52" s="382" t="str">
        <f>IF(ISERROR(P52/P53),"",IF(P52/P53=0,"-",IF(P52/P53&gt;2,"+++",P52/P53-1)))</f>
        <v/>
      </c>
      <c r="R52" s="417">
        <v>0</v>
      </c>
      <c r="S52" s="382" t="str">
        <f>IF(ISERROR(R52/R53),"",IF(R52/R53=0,"-",IF(R52/R53&gt;2,"+++",R52/R53-1)))</f>
        <v/>
      </c>
      <c r="T52" s="417">
        <v>28.090999999999998</v>
      </c>
      <c r="U52" s="382">
        <f>IF(ISERROR(T52/T53),"",IF(T52/T53=0,"-",IF(T52/T53&gt;2,"+++",T52/T53-1)))</f>
        <v>-0.31892350587950069</v>
      </c>
      <c r="V52" s="417">
        <v>0.16600000000000001</v>
      </c>
      <c r="W52" s="382" t="str">
        <f>IF(ISERROR(V52/V53),"",IF(V52/V53=0,"-",IF(V52/V53&gt;2,"+++",V52/V53-1)))</f>
        <v/>
      </c>
      <c r="X52" s="417">
        <v>50.944000000000003</v>
      </c>
      <c r="Y52" s="382" t="str">
        <f>IF(ISERROR(X52/X53),"",IF(X52/X53=0,"-",IF(X52/X53&gt;2,"+++",X52/X53-1)))</f>
        <v/>
      </c>
      <c r="Z52" s="417">
        <v>0</v>
      </c>
      <c r="AA52" s="382" t="str">
        <f>IF(ISERROR(Z52/Z53),"",IF(Z52/Z53=0,"-",IF(Z52/Z53&gt;2,"+++",Z52/Z53-1)))</f>
        <v/>
      </c>
      <c r="AB52" s="417">
        <v>0</v>
      </c>
      <c r="AC52" s="382" t="str">
        <f>IF(ISERROR(AB52/AB53),"",IF(AB52/AB53=0,"-",IF(AB52/AB53&gt;2,"+++",AB52/AB53-1)))</f>
        <v/>
      </c>
      <c r="AD52" s="417"/>
      <c r="AE52" s="382"/>
      <c r="AF52" s="416">
        <f t="shared" si="26"/>
        <v>44.90499999999998</v>
      </c>
      <c r="AG52" s="384">
        <f>IF(ISERROR(AF52/AF53),"",IF(AF52/AF53=0,"-",IF(AF52/AF53&gt;2,"+++",AF52/AF53-1)))</f>
        <v>0.53468899521531066</v>
      </c>
      <c r="AH52" s="416">
        <v>164.77899999999997</v>
      </c>
      <c r="AI52" s="384" t="str">
        <f>IF(ISERROR(AH52/AH53),"",IF(AH52/AH53=0,"-",IF(AH52/AH53&gt;2,"+++",AH52/AH53-1)))</f>
        <v>+++</v>
      </c>
      <c r="AJ52" s="416"/>
      <c r="AK52" s="569"/>
      <c r="AL52" s="386"/>
      <c r="AM52" s="411"/>
      <c r="AN52" s="412" t="s">
        <v>118</v>
      </c>
      <c r="AO52" s="413" t="s">
        <v>136</v>
      </c>
      <c r="AP52" s="414" t="s">
        <v>137</v>
      </c>
      <c r="AQ52" s="415">
        <f t="shared" si="18"/>
        <v>2023</v>
      </c>
      <c r="AR52" s="416">
        <v>0</v>
      </c>
      <c r="AS52" s="387" t="str">
        <f>IF(ISERROR(AR52/AR53),"",IF(AR52/AR53=0,"-",IF(AR52/AR53&gt;2,"+++",AR52/AR53-1)))</f>
        <v>-</v>
      </c>
      <c r="AT52" s="417">
        <v>0</v>
      </c>
      <c r="AU52" s="382" t="str">
        <f>IF(ISERROR(AT52/AT53),"",IF(AT52/AT53=0,"-",IF(AT52/AT53&gt;2,"+++",AT52/AT53-1)))</f>
        <v/>
      </c>
      <c r="AV52" s="417">
        <v>0</v>
      </c>
      <c r="AW52" s="382" t="str">
        <f>IF(ISERROR(AV52/AV53),"",IF(AV52/AV53=0,"-",IF(AV52/AV53&gt;2,"+++",AV52/AV53-1)))</f>
        <v/>
      </c>
      <c r="AX52" s="417">
        <v>0</v>
      </c>
      <c r="AY52" s="382" t="str">
        <f>IF(ISERROR(AX52/AX53),"",IF(AX52/AX53=0,"-",IF(AX52/AX53&gt;2,"+++",AX52/AX53-1)))</f>
        <v/>
      </c>
      <c r="AZ52" s="417">
        <v>0</v>
      </c>
      <c r="BA52" s="382" t="str">
        <f>IF(ISERROR(AZ52/AZ53),"",IF(AZ52/AZ53=0,"-",IF(AZ52/AZ53&gt;2,"+++",AZ52/AZ53-1)))</f>
        <v/>
      </c>
      <c r="BB52" s="417">
        <v>0</v>
      </c>
      <c r="BC52" s="382" t="str">
        <f>IF(ISERROR(BB52/BB53),"",IF(BB52/BB53=0,"-",IF(BB52/BB53&gt;2,"+++",BB52/BB53-1)))</f>
        <v/>
      </c>
      <c r="BD52" s="417">
        <v>0</v>
      </c>
      <c r="BE52" s="382" t="str">
        <f>IF(ISERROR(BD52/BD53),"",IF(BD52/BD53=0,"-",IF(BD52/BD53&gt;2,"+++",BD52/BD53-1)))</f>
        <v/>
      </c>
      <c r="BF52" s="417">
        <v>0</v>
      </c>
      <c r="BG52" s="382" t="str">
        <f>IF(ISERROR(BF52/BF53),"",IF(BF52/BF53=0,"-",IF(BF52/BF53&gt;2,"+++",BF52/BF53-1)))</f>
        <v/>
      </c>
      <c r="BH52" s="417">
        <v>0</v>
      </c>
      <c r="BI52" s="382" t="str">
        <f>IF(ISERROR(BH52/BH53),"",IF(BH52/BH53=0,"-",IF(BH52/BH53&gt;2,"+++",BH52/BH53-1)))</f>
        <v/>
      </c>
      <c r="BJ52" s="417">
        <v>0</v>
      </c>
      <c r="BK52" s="382" t="str">
        <f>IF(ISERROR(BJ52/BJ53),"",IF(BJ52/BJ53=0,"-",IF(BJ52/BJ53&gt;2,"+++",BJ52/BJ53-1)))</f>
        <v/>
      </c>
      <c r="BL52" s="417">
        <v>0</v>
      </c>
      <c r="BM52" s="382" t="str">
        <f t="shared" ref="BM52" si="46">IF(ISERROR(BL52/BL53),"",IF(BL52/BL53=0,"-",IF(BL52/BL53&gt;2,"+++",BL52/BL53-1)))</f>
        <v/>
      </c>
      <c r="BN52" s="416">
        <f t="shared" si="21"/>
        <v>2.5999999999999999E-2</v>
      </c>
      <c r="BO52" s="384">
        <f>IF(ISERROR(BN52/BN53),"",IF(BN52/BN53=0,"-",IF(BN52/BN53&gt;2,"+++",BN52/BN53-1)))</f>
        <v>-0.45833333333333326</v>
      </c>
      <c r="BP52" s="416">
        <v>2.5999999999999999E-2</v>
      </c>
      <c r="BQ52" s="384">
        <f>IF(ISERROR(BP52/BP53),"",IF(BP52/BP53=0,"-",IF(BP52/BP53&gt;2,"+++",BP52/BP53-1)))</f>
        <v>-0.92215568862275443</v>
      </c>
      <c r="BR52" s="418"/>
      <c r="BS52" s="570"/>
      <c r="BT52" s="390"/>
      <c r="CI52" s="394"/>
      <c r="CJ52" s="394"/>
    </row>
    <row r="53" spans="1:88" ht="17.100000000000001" hidden="1" customHeight="1" outlineLevel="1">
      <c r="A53" s="411"/>
      <c r="B53" s="420"/>
      <c r="C53" s="421"/>
      <c r="D53" s="422" t="s">
        <v>137</v>
      </c>
      <c r="E53" s="423">
        <f>E52-1</f>
        <v>2022</v>
      </c>
      <c r="F53" s="424">
        <v>6.2970000000000006</v>
      </c>
      <c r="G53" s="439"/>
      <c r="H53" s="426">
        <v>0</v>
      </c>
      <c r="I53" s="439"/>
      <c r="J53" s="426">
        <v>0</v>
      </c>
      <c r="K53" s="439"/>
      <c r="L53" s="426">
        <v>0.86199999999999999</v>
      </c>
      <c r="M53" s="439"/>
      <c r="N53" s="426">
        <v>0</v>
      </c>
      <c r="O53" s="439"/>
      <c r="P53" s="426">
        <v>0</v>
      </c>
      <c r="Q53" s="439"/>
      <c r="R53" s="426">
        <v>0</v>
      </c>
      <c r="S53" s="439"/>
      <c r="T53" s="426">
        <v>41.245000000000005</v>
      </c>
      <c r="U53" s="439"/>
      <c r="V53" s="426">
        <v>0</v>
      </c>
      <c r="W53" s="439"/>
      <c r="X53" s="426">
        <v>0</v>
      </c>
      <c r="Y53" s="439"/>
      <c r="Z53" s="426">
        <v>0</v>
      </c>
      <c r="AA53" s="439"/>
      <c r="AB53" s="426">
        <v>0</v>
      </c>
      <c r="AC53" s="439"/>
      <c r="AD53" s="426"/>
      <c r="AE53" s="439"/>
      <c r="AF53" s="424">
        <f t="shared" si="26"/>
        <v>29.259999999999994</v>
      </c>
      <c r="AG53" s="440"/>
      <c r="AH53" s="424">
        <v>77.664000000000001</v>
      </c>
      <c r="AI53" s="440"/>
      <c r="AJ53" s="424"/>
      <c r="AK53" s="579"/>
      <c r="AL53" s="386"/>
      <c r="AM53" s="411"/>
      <c r="AN53" s="420"/>
      <c r="AO53" s="421"/>
      <c r="AP53" s="422" t="s">
        <v>137</v>
      </c>
      <c r="AQ53" s="423">
        <f t="shared" si="20"/>
        <v>2022</v>
      </c>
      <c r="AR53" s="424">
        <v>0.28599999999999998</v>
      </c>
      <c r="AS53" s="441"/>
      <c r="AT53" s="426">
        <v>0</v>
      </c>
      <c r="AU53" s="439"/>
      <c r="AV53" s="426">
        <v>0</v>
      </c>
      <c r="AW53" s="439"/>
      <c r="AX53" s="426">
        <v>0</v>
      </c>
      <c r="AY53" s="439"/>
      <c r="AZ53" s="426">
        <v>0</v>
      </c>
      <c r="BA53" s="439"/>
      <c r="BB53" s="426">
        <v>0</v>
      </c>
      <c r="BC53" s="439"/>
      <c r="BD53" s="426">
        <v>0</v>
      </c>
      <c r="BE53" s="439"/>
      <c r="BF53" s="426">
        <v>0</v>
      </c>
      <c r="BG53" s="439"/>
      <c r="BH53" s="426">
        <v>0</v>
      </c>
      <c r="BI53" s="439"/>
      <c r="BJ53" s="426">
        <v>0</v>
      </c>
      <c r="BK53" s="439"/>
      <c r="BL53" s="426">
        <v>0</v>
      </c>
      <c r="BM53" s="439"/>
      <c r="BN53" s="424">
        <f t="shared" si="21"/>
        <v>4.7999999999999987E-2</v>
      </c>
      <c r="BO53" s="440"/>
      <c r="BP53" s="424">
        <v>0.33399999999999996</v>
      </c>
      <c r="BQ53" s="440"/>
      <c r="BR53" s="429"/>
      <c r="BS53" s="580"/>
      <c r="BT53" s="390"/>
      <c r="CI53" s="394"/>
      <c r="CJ53" s="394"/>
    </row>
    <row r="54" spans="1:88" ht="17.100000000000001" hidden="1" customHeight="1" outlineLevel="1">
      <c r="A54" s="411"/>
      <c r="B54" s="412" t="s">
        <v>109</v>
      </c>
      <c r="C54" s="413" t="s">
        <v>138</v>
      </c>
      <c r="D54" s="414" t="s">
        <v>139</v>
      </c>
      <c r="E54" s="415">
        <f>$R$5</f>
        <v>2023</v>
      </c>
      <c r="F54" s="416">
        <v>321.50100000000003</v>
      </c>
      <c r="G54" s="382">
        <f>IF(ISERROR(F54/F55),"",IF(F54/F55=0,"-",IF(F54/F55&gt;2,"+++",F54/F55-1)))</f>
        <v>-2.3760650540801342E-2</v>
      </c>
      <c r="H54" s="417">
        <v>23.5</v>
      </c>
      <c r="I54" s="382">
        <f>IF(ISERROR(H54/H55),"",IF(H54/H55=0,"-",IF(H54/H55&gt;2,"+++",H54/H55-1)))</f>
        <v>-0.76594091751160343</v>
      </c>
      <c r="J54" s="417">
        <v>14.348000000000001</v>
      </c>
      <c r="K54" s="382" t="str">
        <f>IF(ISERROR(J54/J55),"",IF(J54/J55=0,"-",IF(J54/J55&gt;2,"+++",J54/J55-1)))</f>
        <v>+++</v>
      </c>
      <c r="L54" s="417">
        <v>0</v>
      </c>
      <c r="M54" s="382" t="str">
        <f>IF(ISERROR(L54/L55),"",IF(L54/L55=0,"-",IF(L54/L55&gt;2,"+++",L54/L55-1)))</f>
        <v/>
      </c>
      <c r="N54" s="417">
        <v>379.39000000000004</v>
      </c>
      <c r="O54" s="382">
        <f>IF(ISERROR(N54/N55),"",IF(N54/N55=0,"-",IF(N54/N55&gt;2,"+++",N54/N55-1)))</f>
        <v>0.43314760600623292</v>
      </c>
      <c r="P54" s="417">
        <v>5.0000000000000001E-3</v>
      </c>
      <c r="Q54" s="382">
        <f>IF(ISERROR(P54/P55),"",IF(P54/P55=0,"-",IF(P54/P55&gt;2,"+++",P54/P55-1)))</f>
        <v>-0.99067164179104483</v>
      </c>
      <c r="R54" s="417">
        <v>1.861</v>
      </c>
      <c r="S54" s="382" t="str">
        <f>IF(ISERROR(R54/R55),"",IF(R54/R55=0,"-",IF(R54/R55&gt;2,"+++",R54/R55-1)))</f>
        <v>+++</v>
      </c>
      <c r="T54" s="417">
        <v>393.47900000000004</v>
      </c>
      <c r="U54" s="382">
        <f>IF(ISERROR(T54/T55),"",IF(T54/T55=0,"-",IF(T54/T55&gt;2,"+++",T54/T55-1)))</f>
        <v>-0.13293757037683418</v>
      </c>
      <c r="V54" s="417">
        <v>2.9920000000000004</v>
      </c>
      <c r="W54" s="382">
        <f>IF(ISERROR(V54/V55),"",IF(V54/V55=0,"-",IF(V54/V55&gt;2,"+++",V54/V55-1)))</f>
        <v>-0.11870397643593522</v>
      </c>
      <c r="X54" s="417">
        <v>258.97799999999995</v>
      </c>
      <c r="Y54" s="382">
        <f>IF(ISERROR(X54/X55),"",IF(X54/X55=0,"-",IF(X54/X55&gt;2,"+++",X54/X55-1)))</f>
        <v>-0.12781169909304924</v>
      </c>
      <c r="Z54" s="417">
        <v>44.563999999999993</v>
      </c>
      <c r="AA54" s="382">
        <f>IF(ISERROR(Z54/Z55),"",IF(Z54/Z55=0,"-",IF(Z54/Z55&gt;2,"+++",Z54/Z55-1)))</f>
        <v>0.56827139639639612</v>
      </c>
      <c r="AB54" s="417">
        <v>0</v>
      </c>
      <c r="AC54" s="382" t="str">
        <f>IF(ISERROR(AB54/AB55),"",IF(AB54/AB55=0,"-",IF(AB54/AB55&gt;2,"+++",AB54/AB55-1)))</f>
        <v/>
      </c>
      <c r="AD54" s="417"/>
      <c r="AE54" s="382"/>
      <c r="AF54" s="416">
        <f t="shared" si="26"/>
        <v>588.5139999999999</v>
      </c>
      <c r="AG54" s="384">
        <f>IF(ISERROR(AF54/AF55),"",IF(AF54/AF55=0,"-",IF(AF54/AF55&gt;2,"+++",AF54/AF55-1)))</f>
        <v>-0.12005011931746812</v>
      </c>
      <c r="AH54" s="416">
        <v>2029.1320000000001</v>
      </c>
      <c r="AI54" s="384">
        <f>IF(ISERROR(AH54/AH55),"",IF(AH54/AH55=0,"-",IF(AH54/AH55&gt;2,"+++",AH54/AH55-1)))</f>
        <v>-5.4849183957981995E-2</v>
      </c>
      <c r="AJ54" s="416"/>
      <c r="AK54" s="569"/>
      <c r="AL54" s="386"/>
      <c r="AM54" s="411"/>
      <c r="AN54" s="412" t="s">
        <v>109</v>
      </c>
      <c r="AO54" s="413" t="s">
        <v>138</v>
      </c>
      <c r="AP54" s="414" t="s">
        <v>139</v>
      </c>
      <c r="AQ54" s="415">
        <f t="shared" si="18"/>
        <v>2023</v>
      </c>
      <c r="AR54" s="416">
        <v>244.35700000000003</v>
      </c>
      <c r="AS54" s="387">
        <f>IF(ISERROR(AR54/AR55),"",IF(AR54/AR55=0,"-",IF(AR54/AR55&gt;2,"+++",AR54/AR55-1)))</f>
        <v>0.11356842086075214</v>
      </c>
      <c r="AT54" s="417">
        <v>0</v>
      </c>
      <c r="AU54" s="382" t="str">
        <f>IF(ISERROR(AT54/AT55),"",IF(AT54/AT55=0,"-",IF(AT54/AT55&gt;2,"+++",AT54/AT55-1)))</f>
        <v/>
      </c>
      <c r="AV54" s="417">
        <v>0</v>
      </c>
      <c r="AW54" s="382" t="str">
        <f>IF(ISERROR(AV54/AV55),"",IF(AV54/AV55=0,"-",IF(AV54/AV55&gt;2,"+++",AV54/AV55-1)))</f>
        <v/>
      </c>
      <c r="AX54" s="417">
        <v>0</v>
      </c>
      <c r="AY54" s="382" t="str">
        <f>IF(ISERROR(AX54/AX55),"",IF(AX54/AX55=0,"-",IF(AX54/AX55&gt;2,"+++",AX54/AX55-1)))</f>
        <v/>
      </c>
      <c r="AZ54" s="417">
        <v>9.0000000000000011E-3</v>
      </c>
      <c r="BA54" s="382">
        <f>IF(ISERROR(AZ54/AZ55),"",IF(AZ54/AZ55=0,"-",IF(AZ54/AZ55&gt;2,"+++",AZ54/AZ55-1)))</f>
        <v>-0.73529411764705888</v>
      </c>
      <c r="BB54" s="417">
        <v>0</v>
      </c>
      <c r="BC54" s="382" t="str">
        <f>IF(ISERROR(BB54/BB55),"",IF(BB54/BB55=0,"-",IF(BB54/BB55&gt;2,"+++",BB54/BB55-1)))</f>
        <v>-</v>
      </c>
      <c r="BD54" s="417">
        <v>0.6</v>
      </c>
      <c r="BE54" s="382">
        <f>IF(ISERROR(BD54/BD55),"",IF(BD54/BD55=0,"-",IF(BD54/BD55&gt;2,"+++",BD54/BD55-1)))</f>
        <v>-0.620253164556962</v>
      </c>
      <c r="BF54" s="417">
        <v>0</v>
      </c>
      <c r="BG54" s="382" t="str">
        <f>IF(ISERROR(BF54/BF55),"",IF(BF54/BF55=0,"-",IF(BF54/BF55&gt;2,"+++",BF54/BF55-1)))</f>
        <v/>
      </c>
      <c r="BH54" s="417">
        <v>0.41000000000000003</v>
      </c>
      <c r="BI54" s="382" t="str">
        <f>IF(ISERROR(BH54/BH55),"",IF(BH54/BH55=0,"-",IF(BH54/BH55&gt;2,"+++",BH54/BH55-1)))</f>
        <v/>
      </c>
      <c r="BJ54" s="417">
        <v>1679.2919999999999</v>
      </c>
      <c r="BK54" s="382">
        <f>IF(ISERROR(BJ54/BJ55),"",IF(BJ54/BJ55=0,"-",IF(BJ54/BJ55&gt;2,"+++",BJ54/BJ55-1)))</f>
        <v>-7.8448836462715055E-2</v>
      </c>
      <c r="BL54" s="417">
        <v>0</v>
      </c>
      <c r="BM54" s="382" t="str">
        <f t="shared" ref="BM54" si="47">IF(ISERROR(BL54/BL55),"",IF(BL54/BL55=0,"-",IF(BL54/BL55&gt;2,"+++",BL54/BL55-1)))</f>
        <v/>
      </c>
      <c r="BN54" s="416">
        <f t="shared" si="21"/>
        <v>40.352000000000089</v>
      </c>
      <c r="BO54" s="384">
        <f>IF(ISERROR(BN54/BN55),"",IF(BN54/BN55=0,"-",IF(BN54/BN55&gt;2,"+++",BN54/BN55-1)))</f>
        <v>-6.8835814007157214E-2</v>
      </c>
      <c r="BP54" s="416">
        <v>1965.02</v>
      </c>
      <c r="BQ54" s="384">
        <f>IF(ISERROR(BP54/BP55),"",IF(BP54/BP55=0,"-",IF(BP54/BP55&gt;2,"+++",BP54/BP55-1)))</f>
        <v>-5.8281930746806099E-2</v>
      </c>
      <c r="BR54" s="418"/>
      <c r="BS54" s="570"/>
      <c r="BT54" s="390"/>
      <c r="CI54" s="394"/>
      <c r="CJ54" s="394"/>
    </row>
    <row r="55" spans="1:88" ht="17.100000000000001" hidden="1" customHeight="1" outlineLevel="1" thickBot="1">
      <c r="A55" s="411"/>
      <c r="B55" s="452"/>
      <c r="C55" s="453"/>
      <c r="D55" s="422" t="s">
        <v>139</v>
      </c>
      <c r="E55" s="454">
        <f>E54-1</f>
        <v>2022</v>
      </c>
      <c r="F55" s="444">
        <v>329.32599999999996</v>
      </c>
      <c r="G55" s="395"/>
      <c r="H55" s="445">
        <v>100.402</v>
      </c>
      <c r="I55" s="395"/>
      <c r="J55" s="445">
        <v>9.7000000000000003E-2</v>
      </c>
      <c r="K55" s="395"/>
      <c r="L55" s="445">
        <v>0</v>
      </c>
      <c r="M55" s="395"/>
      <c r="N55" s="445">
        <v>264.72500000000002</v>
      </c>
      <c r="O55" s="395"/>
      <c r="P55" s="445">
        <v>0.53600000000000003</v>
      </c>
      <c r="Q55" s="395"/>
      <c r="R55" s="445">
        <v>0.44999999999999996</v>
      </c>
      <c r="S55" s="395"/>
      <c r="T55" s="445">
        <v>453.80700000000002</v>
      </c>
      <c r="U55" s="395"/>
      <c r="V55" s="445">
        <v>3.3950000000000005</v>
      </c>
      <c r="W55" s="395"/>
      <c r="X55" s="445">
        <v>296.92899999999997</v>
      </c>
      <c r="Y55" s="395"/>
      <c r="Z55" s="445">
        <v>28.416</v>
      </c>
      <c r="AA55" s="395"/>
      <c r="AB55" s="445">
        <v>0</v>
      </c>
      <c r="AC55" s="395"/>
      <c r="AD55" s="445"/>
      <c r="AE55" s="395"/>
      <c r="AF55" s="444">
        <f t="shared" si="26"/>
        <v>668.80399999999986</v>
      </c>
      <c r="AG55" s="396"/>
      <c r="AH55" s="444">
        <v>2146.8870000000002</v>
      </c>
      <c r="AI55" s="396"/>
      <c r="AJ55" s="444"/>
      <c r="AK55" s="571"/>
      <c r="AL55" s="386"/>
      <c r="AM55" s="411"/>
      <c r="AN55" s="452"/>
      <c r="AO55" s="453"/>
      <c r="AP55" s="422" t="s">
        <v>139</v>
      </c>
      <c r="AQ55" s="454">
        <f t="shared" si="20"/>
        <v>2022</v>
      </c>
      <c r="AR55" s="444">
        <v>219.43600000000001</v>
      </c>
      <c r="AS55" s="397"/>
      <c r="AT55" s="445">
        <v>0</v>
      </c>
      <c r="AU55" s="395"/>
      <c r="AV55" s="445">
        <v>0</v>
      </c>
      <c r="AW55" s="395"/>
      <c r="AX55" s="445">
        <v>0</v>
      </c>
      <c r="AY55" s="395"/>
      <c r="AZ55" s="445">
        <v>3.4000000000000002E-2</v>
      </c>
      <c r="BA55" s="395"/>
      <c r="BB55" s="445">
        <v>3.0000000000000001E-3</v>
      </c>
      <c r="BC55" s="395"/>
      <c r="BD55" s="445">
        <v>1.58</v>
      </c>
      <c r="BE55" s="395"/>
      <c r="BF55" s="445">
        <v>0</v>
      </c>
      <c r="BG55" s="395"/>
      <c r="BH55" s="445">
        <v>0</v>
      </c>
      <c r="BI55" s="395"/>
      <c r="BJ55" s="445">
        <v>1822.2450000000001</v>
      </c>
      <c r="BK55" s="395"/>
      <c r="BL55" s="445">
        <v>0</v>
      </c>
      <c r="BM55" s="395"/>
      <c r="BN55" s="444">
        <f t="shared" si="21"/>
        <v>43.335000000000264</v>
      </c>
      <c r="BO55" s="396"/>
      <c r="BP55" s="444">
        <v>2086.6330000000003</v>
      </c>
      <c r="BQ55" s="396"/>
      <c r="BR55" s="446"/>
      <c r="BS55" s="572"/>
      <c r="BT55" s="390"/>
      <c r="CI55" s="394"/>
      <c r="CJ55" s="394"/>
    </row>
    <row r="56" spans="1:88" s="464" customFormat="1" ht="18" customHeight="1" collapsed="1">
      <c r="A56" s="447" t="s">
        <v>134</v>
      </c>
      <c r="B56" s="399" t="s">
        <v>140</v>
      </c>
      <c r="C56" s="399"/>
      <c r="D56" s="400"/>
      <c r="E56" s="401">
        <f>$R$5</f>
        <v>2023</v>
      </c>
      <c r="F56" s="402">
        <f>F58+F60+F62</f>
        <v>176.08799999999999</v>
      </c>
      <c r="G56" s="457">
        <f>IF(ISERROR(F56/F57),"",IF(F56/F57=0,"-",IF(F56/F57&gt;2,"+++",F56/F57-1)))</f>
        <v>-6.5062492699450969E-2</v>
      </c>
      <c r="H56" s="404">
        <f>H58+H60+H62</f>
        <v>1E-3</v>
      </c>
      <c r="I56" s="457">
        <f>IF(ISERROR(H56/H57),"",IF(H56/H57=0,"-",IF(H56/H57&gt;2,"+++",H56/H57-1)))</f>
        <v>-0.97499999999999998</v>
      </c>
      <c r="J56" s="404">
        <f>J58+J60+J62</f>
        <v>7.2</v>
      </c>
      <c r="K56" s="458">
        <f>IF(ISERROR(J56/J57),"",IF(J56/J57=0,"-",IF(J56/J57&gt;2,"+++",J56/J57-1)))</f>
        <v>0.19999999999999996</v>
      </c>
      <c r="L56" s="404">
        <f>L58+L60+L62</f>
        <v>0</v>
      </c>
      <c r="M56" s="457" t="str">
        <f>IF(ISERROR(L56/L57),"",IF(L56/L57=0,"-",IF(L56/L57&gt;2,"+++",L56/L57-1)))</f>
        <v/>
      </c>
      <c r="N56" s="404">
        <f>N58+N60+N62</f>
        <v>0</v>
      </c>
      <c r="O56" s="457" t="str">
        <f>IF(ISERROR(N56/N57),"",IF(N56/N57=0,"-",IF(N56/N57&gt;2,"+++",N56/N57-1)))</f>
        <v>-</v>
      </c>
      <c r="P56" s="404">
        <f>P58+P60+P62</f>
        <v>27.160000000000004</v>
      </c>
      <c r="Q56" s="458" t="str">
        <f>IF(ISERROR(P56/P57),"",IF(P56/P57=0,"-",IF(P56/P57&gt;2,"+++",P56/P57-1)))</f>
        <v>+++</v>
      </c>
      <c r="R56" s="404">
        <f>R58+R60+R62</f>
        <v>0</v>
      </c>
      <c r="S56" s="457" t="str">
        <f>IF(ISERROR(R56/R57),"",IF(R56/R57=0,"-",IF(R56/R57&gt;2,"+++",R56/R57-1)))</f>
        <v/>
      </c>
      <c r="T56" s="404">
        <f>T58+T60+T62</f>
        <v>59.895000000000003</v>
      </c>
      <c r="U56" s="457">
        <f>IF(ISERROR(T56/T57),"",IF(T56/T57=0,"-",IF(T56/T57&gt;2,"+++",T56/T57-1)))</f>
        <v>0.28764914543695563</v>
      </c>
      <c r="V56" s="404">
        <f>V58+V60+V62</f>
        <v>0</v>
      </c>
      <c r="W56" s="457" t="str">
        <f>IF(ISERROR(V56/V57),"",IF(V56/V57=0,"-",IF(V56/V57&gt;2,"+++",V56/V57-1)))</f>
        <v/>
      </c>
      <c r="X56" s="404">
        <f>X58+X60+X62</f>
        <v>3.1879999999999993</v>
      </c>
      <c r="Y56" s="458" t="str">
        <f>IF(ISERROR(X56/X57),"",IF(X56/X57=0,"-",IF(X56/X57&gt;2,"+++",X56/X57-1)))</f>
        <v>+++</v>
      </c>
      <c r="Z56" s="404">
        <f>Z58+Z60+Z62</f>
        <v>0</v>
      </c>
      <c r="AA56" s="457" t="str">
        <f>IF(ISERROR(Z56/Z57),"",IF(Z56/Z57=0,"-",IF(Z56/Z57&gt;2,"+++",Z56/Z57-1)))</f>
        <v/>
      </c>
      <c r="AB56" s="404">
        <f>AB58+AB60+AB62</f>
        <v>0</v>
      </c>
      <c r="AC56" s="457" t="str">
        <f>IF(ISERROR(AB56/AB57),"",IF(AB56/AB57=0,"-",IF(AB56/AB57&gt;2,"+++",AB56/AB57-1)))</f>
        <v/>
      </c>
      <c r="AD56" s="404"/>
      <c r="AE56" s="457"/>
      <c r="AF56" s="402">
        <f t="shared" si="26"/>
        <v>12801.901</v>
      </c>
      <c r="AG56" s="459">
        <f>IF(ISERROR(AF56/AF57),"",IF(AF56/AF57=0,"-",IF(AF56/AF57&gt;2,"+++",AF56/AF57-1)))</f>
        <v>3.923031419791001E-2</v>
      </c>
      <c r="AH56" s="402">
        <f>AH58+AH60+AH62</f>
        <v>13075.433000000001</v>
      </c>
      <c r="AI56" s="459">
        <f>IF(ISERROR(AH56/AH57),"",IF(AH56/AH57=0,"-",IF(AH56/AH57&gt;2,"+++",AH56/AH57-1)))</f>
        <v>3.8984341614048956E-2</v>
      </c>
      <c r="AJ56" s="402"/>
      <c r="AK56" s="569"/>
      <c r="AL56" s="460"/>
      <c r="AM56" s="447" t="s">
        <v>134</v>
      </c>
      <c r="AN56" s="399" t="s">
        <v>140</v>
      </c>
      <c r="AO56" s="399"/>
      <c r="AP56" s="400"/>
      <c r="AQ56" s="401">
        <f t="shared" si="18"/>
        <v>2023</v>
      </c>
      <c r="AR56" s="402">
        <f>AR58+AR60+AR62</f>
        <v>35.834999999999994</v>
      </c>
      <c r="AS56" s="461">
        <f>IF(ISERROR(AR56/AR57),"",IF(AR56/AR57=0,"-",IF(AR56/AR57&gt;2,"+++",AR56/AR57-1)))</f>
        <v>0.15566950464396268</v>
      </c>
      <c r="AT56" s="404">
        <f>AT58+AT60+AT62</f>
        <v>0</v>
      </c>
      <c r="AU56" s="457" t="str">
        <f>IF(ISERROR(AT56/AT57),"",IF(AT56/AT57=0,"-",IF(AT56/AT57&gt;2,"+++",AT56/AT57-1)))</f>
        <v>-</v>
      </c>
      <c r="AV56" s="404">
        <f>AV58+AV60+AV62</f>
        <v>0</v>
      </c>
      <c r="AW56" s="457" t="str">
        <f>IF(ISERROR(AV56/AV57),"",IF(AV56/AV57=0,"-",IF(AV56/AV57&gt;2,"+++",AV56/AV57-1)))</f>
        <v>-</v>
      </c>
      <c r="AX56" s="404">
        <f>AX58+AX60+AX62</f>
        <v>0</v>
      </c>
      <c r="AY56" s="457" t="str">
        <f>IF(ISERROR(AX56/AX57),"",IF(AX56/AX57=0,"-",IF(AX56/AX57&gt;2,"+++",AX56/AX57-1)))</f>
        <v/>
      </c>
      <c r="AZ56" s="404">
        <f>AZ58+AZ60+AZ62</f>
        <v>4.0000000000000001E-3</v>
      </c>
      <c r="BA56" s="457" t="str">
        <f>IF(ISERROR(AZ56/AZ57),"",IF(AZ56/AZ57=0,"-",IF(AZ56/AZ57&gt;2,"+++",AZ56/AZ57-1)))</f>
        <v/>
      </c>
      <c r="BB56" s="404">
        <f>BB58+BB60+BB62</f>
        <v>2E-3</v>
      </c>
      <c r="BC56" s="457" t="str">
        <f>IF(ISERROR(BB56/BB57),"",IF(BB56/BB57=0,"-",IF(BB56/BB57&gt;2,"+++",BB56/BB57-1)))</f>
        <v/>
      </c>
      <c r="BD56" s="404">
        <f>BD58+BD60+BD62</f>
        <v>0</v>
      </c>
      <c r="BE56" s="457" t="str">
        <f>IF(ISERROR(BD56/BD57),"",IF(BD56/BD57=0,"-",IF(BD56/BD57&gt;2,"+++",BD56/BD57-1)))</f>
        <v/>
      </c>
      <c r="BF56" s="404">
        <f>BF58+BF60+BF62</f>
        <v>0</v>
      </c>
      <c r="BG56" s="457" t="str">
        <f>IF(ISERROR(BF56/BF57),"",IF(BF56/BF57=0,"-",IF(BF56/BF57&gt;2,"+++",BF56/BF57-1)))</f>
        <v/>
      </c>
      <c r="BH56" s="404">
        <f>BH58+BH60+BH62</f>
        <v>5.4820000000000002</v>
      </c>
      <c r="BI56" s="457">
        <f>IF(ISERROR(BH56/BH57),"",IF(BH56/BH57=0,"-",IF(BH56/BH57&gt;2,"+++",BH56/BH57-1)))</f>
        <v>-0.25978935997839592</v>
      </c>
      <c r="BJ56" s="404">
        <f>BJ58+BJ60+BJ62</f>
        <v>4.3779999999999983</v>
      </c>
      <c r="BK56" s="457" t="str">
        <f>IF(ISERROR(BJ56/BJ57),"",IF(BJ56/BJ57=0,"-",IF(BJ56/BJ57&gt;2,"+++",BJ56/BJ57-1)))</f>
        <v>+++</v>
      </c>
      <c r="BL56" s="404">
        <f t="shared" ref="BL56:BL57" si="48">BL58+BL60+BL62</f>
        <v>0</v>
      </c>
      <c r="BM56" s="457" t="str">
        <f t="shared" ref="BM56" si="49">IF(ISERROR(BL56/BL57),"",IF(BL56/BL57=0,"-",IF(BL56/BL57&gt;2,"+++",BL56/BL57-1)))</f>
        <v/>
      </c>
      <c r="BN56" s="402">
        <f t="shared" si="21"/>
        <v>17.302</v>
      </c>
      <c r="BO56" s="462" t="str">
        <f>IF(ISERROR(BN56/BN57),"",IF(BN56/BN57=0,"-",IF(BN56/BN57&gt;2,"+++",BN56/BN57-1)))</f>
        <v>+++</v>
      </c>
      <c r="BP56" s="402">
        <f>BP58+BP60+BP62</f>
        <v>63.002999999999993</v>
      </c>
      <c r="BQ56" s="462">
        <f>IF(ISERROR(BP56/BP57),"",IF(BP56/BP57=0,"-",IF(BP56/BP57&gt;2,"+++",BP56/BP57-1)))</f>
        <v>0.60202914028529997</v>
      </c>
      <c r="BR56" s="407"/>
      <c r="BS56" s="570"/>
      <c r="BT56" s="463"/>
      <c r="CI56" s="465"/>
      <c r="CJ56" s="465"/>
    </row>
    <row r="57" spans="1:88" s="464" customFormat="1" ht="18" customHeight="1" thickBot="1">
      <c r="A57" s="456"/>
      <c r="B57" s="408"/>
      <c r="C57" s="408"/>
      <c r="D57" s="367"/>
      <c r="E57" s="368">
        <f>E56-1</f>
        <v>2022</v>
      </c>
      <c r="F57" s="369">
        <f>F59+F61+F63</f>
        <v>188.34199999999998</v>
      </c>
      <c r="G57" s="466"/>
      <c r="H57" s="371">
        <f>H59+H61+H63</f>
        <v>0.04</v>
      </c>
      <c r="I57" s="466"/>
      <c r="J57" s="371">
        <f>J59+J61+J63</f>
        <v>6</v>
      </c>
      <c r="K57" s="466"/>
      <c r="L57" s="371">
        <f>L59+L61+L63</f>
        <v>0</v>
      </c>
      <c r="M57" s="466"/>
      <c r="N57" s="371">
        <f>N59+N61+N63</f>
        <v>23.837</v>
      </c>
      <c r="O57" s="466"/>
      <c r="P57" s="371">
        <f>P59+P61+P63</f>
        <v>1.0720000000000001</v>
      </c>
      <c r="Q57" s="466"/>
      <c r="R57" s="371">
        <f>R59+R61+R63</f>
        <v>0</v>
      </c>
      <c r="S57" s="466"/>
      <c r="T57" s="371">
        <f>T59+T61+T63</f>
        <v>46.515000000000008</v>
      </c>
      <c r="U57" s="466"/>
      <c r="V57" s="371">
        <f>V59+V61+V63</f>
        <v>0</v>
      </c>
      <c r="W57" s="466"/>
      <c r="X57" s="371">
        <f>X59+X61+X63</f>
        <v>0.379</v>
      </c>
      <c r="Y57" s="466"/>
      <c r="Z57" s="371">
        <f>Z59+Z61+Z63</f>
        <v>0</v>
      </c>
      <c r="AA57" s="466"/>
      <c r="AB57" s="371">
        <f>AB59+AB61+AB63</f>
        <v>0</v>
      </c>
      <c r="AC57" s="466"/>
      <c r="AD57" s="371"/>
      <c r="AE57" s="466"/>
      <c r="AF57" s="369">
        <f t="shared" si="26"/>
        <v>12318.637000000001</v>
      </c>
      <c r="AG57" s="467"/>
      <c r="AH57" s="369">
        <f>AH59+AH61+AH63</f>
        <v>12584.822000000002</v>
      </c>
      <c r="AI57" s="467"/>
      <c r="AJ57" s="369"/>
      <c r="AK57" s="581"/>
      <c r="AL57" s="460"/>
      <c r="AM57" s="448"/>
      <c r="AN57" s="408"/>
      <c r="AO57" s="408"/>
      <c r="AP57" s="367"/>
      <c r="AQ57" s="368">
        <f t="shared" si="20"/>
        <v>2022</v>
      </c>
      <c r="AR57" s="369">
        <f>AR59+AR61+AR63</f>
        <v>31.007999999999999</v>
      </c>
      <c r="AS57" s="468"/>
      <c r="AT57" s="371">
        <f>AT59+AT61+AT63</f>
        <v>1E-3</v>
      </c>
      <c r="AU57" s="466"/>
      <c r="AV57" s="371">
        <f>AV59+AV61+AV63</f>
        <v>0.36399999999999999</v>
      </c>
      <c r="AW57" s="466"/>
      <c r="AX57" s="371">
        <f>AX59+AX61+AX63</f>
        <v>0</v>
      </c>
      <c r="AY57" s="466"/>
      <c r="AZ57" s="371">
        <f>AZ59+AZ61+AZ63</f>
        <v>0</v>
      </c>
      <c r="BA57" s="466"/>
      <c r="BB57" s="371">
        <f>BB59+BB61+BB63</f>
        <v>0</v>
      </c>
      <c r="BC57" s="466"/>
      <c r="BD57" s="371">
        <f>BD59+BD61+BD63</f>
        <v>0</v>
      </c>
      <c r="BE57" s="466"/>
      <c r="BF57" s="371">
        <f>BF59+BF61+BF63</f>
        <v>0</v>
      </c>
      <c r="BG57" s="466"/>
      <c r="BH57" s="371">
        <f>BH59+BH61+BH63</f>
        <v>7.4060000000000006</v>
      </c>
      <c r="BI57" s="466"/>
      <c r="BJ57" s="371">
        <f>BJ59+BJ61+BJ63</f>
        <v>1.6E-2</v>
      </c>
      <c r="BK57" s="466"/>
      <c r="BL57" s="371">
        <f t="shared" si="48"/>
        <v>0</v>
      </c>
      <c r="BM57" s="466"/>
      <c r="BN57" s="369">
        <f t="shared" si="21"/>
        <v>0.53199999999999648</v>
      </c>
      <c r="BO57" s="467"/>
      <c r="BP57" s="369">
        <f>BP59+BP61+BP63</f>
        <v>39.326999999999998</v>
      </c>
      <c r="BQ57" s="467"/>
      <c r="BR57" s="374"/>
      <c r="BS57" s="582"/>
      <c r="BT57" s="463"/>
      <c r="CI57" s="465"/>
      <c r="CJ57" s="465"/>
    </row>
    <row r="58" spans="1:88" s="296" customFormat="1" ht="18" hidden="1" customHeight="1" outlineLevel="1">
      <c r="A58" s="411"/>
      <c r="B58" s="412" t="s">
        <v>141</v>
      </c>
      <c r="C58" s="413" t="s">
        <v>142</v>
      </c>
      <c r="D58" s="414" t="s">
        <v>143</v>
      </c>
      <c r="E58" s="415">
        <f>$R$5</f>
        <v>2023</v>
      </c>
      <c r="F58" s="416">
        <v>0</v>
      </c>
      <c r="G58" s="470" t="str">
        <f>IF(ISERROR(F58/F59),"",IF(F58/F59=0,"-",IF(F58/F59&gt;2,"+++",F58/F59-1)))</f>
        <v/>
      </c>
      <c r="H58" s="417">
        <v>0</v>
      </c>
      <c r="I58" s="470" t="str">
        <f>IF(ISERROR(H58/H59),"",IF(H58/H59=0,"-",IF(H58/H59&gt;2,"+++",H58/H59-1)))</f>
        <v/>
      </c>
      <c r="J58" s="417">
        <v>0</v>
      </c>
      <c r="K58" s="470" t="str">
        <f>IF(ISERROR(J58/J59),"",IF(J58/J59=0,"-",IF(J58/J59&gt;2,"+++",J58/J59-1)))</f>
        <v/>
      </c>
      <c r="L58" s="417">
        <v>0</v>
      </c>
      <c r="M58" s="470" t="str">
        <f>IF(ISERROR(L58/L59),"",IF(L58/L59=0,"-",IF(L58/L59&gt;2,"+++",L58/L59-1)))</f>
        <v/>
      </c>
      <c r="N58" s="417">
        <v>0</v>
      </c>
      <c r="O58" s="470" t="str">
        <f>IF(ISERROR(N58/N59),"",IF(N58/N59=0,"-",IF(N58/N59&gt;2,"+++",N58/N59-1)))</f>
        <v/>
      </c>
      <c r="P58" s="417">
        <v>0</v>
      </c>
      <c r="Q58" s="470" t="str">
        <f>IF(ISERROR(P58/P59),"",IF(P58/P59=0,"-",IF(P58/P59&gt;2,"+++",P58/P59-1)))</f>
        <v/>
      </c>
      <c r="R58" s="417">
        <v>0</v>
      </c>
      <c r="S58" s="470" t="str">
        <f>IF(ISERROR(R58/R59),"",IF(R58/R59=0,"-",IF(R58/R59&gt;2,"+++",R58/R59-1)))</f>
        <v/>
      </c>
      <c r="T58" s="417">
        <v>0</v>
      </c>
      <c r="U58" s="470" t="str">
        <f>IF(ISERROR(T58/T59),"",IF(T58/T59=0,"-",IF(T58/T59&gt;2,"+++",T58/T59-1)))</f>
        <v/>
      </c>
      <c r="V58" s="417">
        <v>0</v>
      </c>
      <c r="W58" s="470" t="str">
        <f>IF(ISERROR(V58/V59),"",IF(V58/V59=0,"-",IF(V58/V59&gt;2,"+++",V58/V59-1)))</f>
        <v/>
      </c>
      <c r="X58" s="417">
        <v>0</v>
      </c>
      <c r="Y58" s="470" t="str">
        <f>IF(ISERROR(X58/X59),"",IF(X58/X59=0,"-",IF(X58/X59&gt;2,"+++",X58/X59-1)))</f>
        <v/>
      </c>
      <c r="Z58" s="417">
        <v>0</v>
      </c>
      <c r="AA58" s="470" t="str">
        <f>IF(ISERROR(Z58/Z59),"",IF(Z58/Z59=0,"-",IF(Z58/Z59&gt;2,"+++",Z58/Z59-1)))</f>
        <v/>
      </c>
      <c r="AB58" s="417">
        <v>0</v>
      </c>
      <c r="AC58" s="470" t="str">
        <f>IF(ISERROR(AB58/AB59),"",IF(AB58/AB59=0,"-",IF(AB58/AB59&gt;2,"+++",AB58/AB59-1)))</f>
        <v/>
      </c>
      <c r="AD58" s="417"/>
      <c r="AE58" s="470"/>
      <c r="AF58" s="416">
        <f t="shared" si="26"/>
        <v>11.228999999999999</v>
      </c>
      <c r="AG58" s="471" t="str">
        <f>IF(ISERROR(AF58/AF59),"",IF(AF58/AF59=0,"-",IF(AF58/AF59&gt;2,"+++",AF58/AF59-1)))</f>
        <v>+++</v>
      </c>
      <c r="AH58" s="416">
        <v>11.228999999999999</v>
      </c>
      <c r="AI58" s="471" t="str">
        <f>IF(ISERROR(AH58/AH59),"",IF(AH58/AH59=0,"-",IF(AH58/AH59&gt;2,"+++",AH58/AH59-1)))</f>
        <v>+++</v>
      </c>
      <c r="AJ58" s="416"/>
      <c r="AK58" s="583"/>
      <c r="AL58" s="355"/>
      <c r="AM58" s="411"/>
      <c r="AN58" s="412" t="s">
        <v>141</v>
      </c>
      <c r="AO58" s="413" t="s">
        <v>142</v>
      </c>
      <c r="AP58" s="414" t="s">
        <v>143</v>
      </c>
      <c r="AQ58" s="415">
        <f t="shared" si="18"/>
        <v>2023</v>
      </c>
      <c r="AR58" s="416">
        <v>0.98299999999999998</v>
      </c>
      <c r="AS58" s="433" t="str">
        <f>IF(ISERROR(AR58/AR59),"",IF(AR58/AR59=0,"-",IF(AR58/AR59&gt;2,"+++",AR58/AR59-1)))</f>
        <v/>
      </c>
      <c r="AT58" s="417">
        <v>0</v>
      </c>
      <c r="AU58" s="431" t="str">
        <f>IF(ISERROR(AT58/AT59),"",IF(AT58/AT59=0,"-",IF(AT58/AT59&gt;2,"+++",AT58/AT59-1)))</f>
        <v/>
      </c>
      <c r="AV58" s="417">
        <v>0</v>
      </c>
      <c r="AW58" s="431" t="str">
        <f>IF(ISERROR(AV58/AV59),"",IF(AV58/AV59=0,"-",IF(AV58/AV59&gt;2,"+++",AV58/AV59-1)))</f>
        <v/>
      </c>
      <c r="AX58" s="417">
        <v>0</v>
      </c>
      <c r="AY58" s="431" t="str">
        <f>IF(ISERROR(AX58/AX59),"",IF(AX58/AX59=0,"-",IF(AX58/AX59&gt;2,"+++",AX58/AX59-1)))</f>
        <v/>
      </c>
      <c r="AZ58" s="417">
        <v>0</v>
      </c>
      <c r="BA58" s="431" t="str">
        <f>IF(ISERROR(AZ58/AZ59),"",IF(AZ58/AZ59=0,"-",IF(AZ58/AZ59&gt;2,"+++",AZ58/AZ59-1)))</f>
        <v/>
      </c>
      <c r="BB58" s="417">
        <v>0</v>
      </c>
      <c r="BC58" s="431" t="str">
        <f>IF(ISERROR(BB58/BB59),"",IF(BB58/BB59=0,"-",IF(BB58/BB59&gt;2,"+++",BB58/BB59-1)))</f>
        <v/>
      </c>
      <c r="BD58" s="417">
        <v>0</v>
      </c>
      <c r="BE58" s="431" t="str">
        <f>IF(ISERROR(BD58/BD59),"",IF(BD58/BD59=0,"-",IF(BD58/BD59&gt;2,"+++",BD58/BD59-1)))</f>
        <v/>
      </c>
      <c r="BF58" s="417">
        <v>0</v>
      </c>
      <c r="BG58" s="431" t="str">
        <f>IF(ISERROR(BF58/BF59),"",IF(BF58/BF59=0,"-",IF(BF58/BF59&gt;2,"+++",BF58/BF59-1)))</f>
        <v/>
      </c>
      <c r="BH58" s="417">
        <v>0</v>
      </c>
      <c r="BI58" s="431" t="str">
        <f>IF(ISERROR(BH58/BH59),"",IF(BH58/BH59=0,"-",IF(BH58/BH59&gt;2,"+++",BH58/BH59-1)))</f>
        <v/>
      </c>
      <c r="BJ58" s="417">
        <v>0</v>
      </c>
      <c r="BK58" s="431" t="str">
        <f>IF(ISERROR(BJ58/BJ59),"",IF(BJ58/BJ59=0,"-",IF(BJ58/BJ59&gt;2,"+++",BJ58/BJ59-1)))</f>
        <v/>
      </c>
      <c r="BL58" s="417">
        <v>0</v>
      </c>
      <c r="BM58" s="431" t="str">
        <f t="shared" ref="BM58" si="50">IF(ISERROR(BL58/BL59),"",IF(BL58/BL59=0,"-",IF(BL58/BL59&gt;2,"+++",BL58/BL59-1)))</f>
        <v/>
      </c>
      <c r="BN58" s="416">
        <f t="shared" si="21"/>
        <v>0</v>
      </c>
      <c r="BO58" s="432" t="str">
        <f>IF(ISERROR(BN58/BN59),"",IF(BN58/BN59=0,"-",IF(BN58/BN59&gt;2,"+++",BN58/BN59-1)))</f>
        <v/>
      </c>
      <c r="BP58" s="416">
        <v>0.98299999999999998</v>
      </c>
      <c r="BQ58" s="432" t="str">
        <f>IF(ISERROR(BP58/BP59),"",IF(BP58/BP59=0,"-",IF(BP58/BP59&gt;2,"+++",BP58/BP59-1)))</f>
        <v/>
      </c>
      <c r="BR58" s="418"/>
      <c r="BS58" s="584"/>
      <c r="BT58" s="359"/>
      <c r="CI58" s="364"/>
      <c r="CJ58" s="364"/>
    </row>
    <row r="59" spans="1:88" s="296" customFormat="1" ht="18" hidden="1" customHeight="1" outlineLevel="1">
      <c r="A59" s="411"/>
      <c r="B59" s="420"/>
      <c r="C59" s="421"/>
      <c r="D59" s="422" t="s">
        <v>143</v>
      </c>
      <c r="E59" s="423">
        <f>E58-1</f>
        <v>2022</v>
      </c>
      <c r="F59" s="424">
        <v>0</v>
      </c>
      <c r="G59" s="435"/>
      <c r="H59" s="426">
        <v>0</v>
      </c>
      <c r="I59" s="435"/>
      <c r="J59" s="426">
        <v>0</v>
      </c>
      <c r="K59" s="435"/>
      <c r="L59" s="426">
        <v>0</v>
      </c>
      <c r="M59" s="435"/>
      <c r="N59" s="426">
        <v>0</v>
      </c>
      <c r="O59" s="435"/>
      <c r="P59" s="426">
        <v>0</v>
      </c>
      <c r="Q59" s="435"/>
      <c r="R59" s="426">
        <v>0</v>
      </c>
      <c r="S59" s="435"/>
      <c r="T59" s="426">
        <v>0</v>
      </c>
      <c r="U59" s="435"/>
      <c r="V59" s="426">
        <v>0</v>
      </c>
      <c r="W59" s="435"/>
      <c r="X59" s="426">
        <v>0</v>
      </c>
      <c r="Y59" s="435"/>
      <c r="Z59" s="426">
        <v>0</v>
      </c>
      <c r="AA59" s="435"/>
      <c r="AB59" s="426">
        <v>0</v>
      </c>
      <c r="AC59" s="435"/>
      <c r="AD59" s="426"/>
      <c r="AE59" s="435"/>
      <c r="AF59" s="424">
        <f t="shared" si="26"/>
        <v>2.0540000000000003</v>
      </c>
      <c r="AG59" s="436"/>
      <c r="AH59" s="424">
        <v>2.0540000000000003</v>
      </c>
      <c r="AI59" s="436"/>
      <c r="AJ59" s="424"/>
      <c r="AK59" s="577"/>
      <c r="AL59" s="355"/>
      <c r="AM59" s="411"/>
      <c r="AN59" s="420"/>
      <c r="AO59" s="421"/>
      <c r="AP59" s="422" t="s">
        <v>143</v>
      </c>
      <c r="AQ59" s="423">
        <f t="shared" si="20"/>
        <v>2022</v>
      </c>
      <c r="AR59" s="424">
        <v>0</v>
      </c>
      <c r="AS59" s="437"/>
      <c r="AT59" s="426">
        <v>0</v>
      </c>
      <c r="AU59" s="435"/>
      <c r="AV59" s="426">
        <v>0</v>
      </c>
      <c r="AW59" s="435"/>
      <c r="AX59" s="426">
        <v>0</v>
      </c>
      <c r="AY59" s="435"/>
      <c r="AZ59" s="426">
        <v>0</v>
      </c>
      <c r="BA59" s="435"/>
      <c r="BB59" s="426">
        <v>0</v>
      </c>
      <c r="BC59" s="435"/>
      <c r="BD59" s="426">
        <v>0</v>
      </c>
      <c r="BE59" s="435"/>
      <c r="BF59" s="426">
        <v>0</v>
      </c>
      <c r="BG59" s="435"/>
      <c r="BH59" s="426">
        <v>0</v>
      </c>
      <c r="BI59" s="435"/>
      <c r="BJ59" s="426">
        <v>0</v>
      </c>
      <c r="BK59" s="435"/>
      <c r="BL59" s="426">
        <v>0</v>
      </c>
      <c r="BM59" s="435"/>
      <c r="BN59" s="424">
        <f t="shared" si="21"/>
        <v>0</v>
      </c>
      <c r="BO59" s="436"/>
      <c r="BP59" s="424">
        <v>0</v>
      </c>
      <c r="BQ59" s="436"/>
      <c r="BR59" s="429"/>
      <c r="BS59" s="578"/>
      <c r="BT59" s="359"/>
      <c r="CI59" s="364"/>
      <c r="CJ59" s="364"/>
    </row>
    <row r="60" spans="1:88" ht="15" hidden="1" customHeight="1" outlineLevel="1">
      <c r="A60" s="411"/>
      <c r="B60" s="412" t="s">
        <v>144</v>
      </c>
      <c r="C60" s="413" t="s">
        <v>145</v>
      </c>
      <c r="D60" s="414" t="s">
        <v>146</v>
      </c>
      <c r="E60" s="415">
        <f>$R$5</f>
        <v>2023</v>
      </c>
      <c r="F60" s="416">
        <v>8.2430000000000003</v>
      </c>
      <c r="G60" s="382">
        <f>IF(ISERROR(F60/F61),"",IF(F60/F61=0,"-",IF(F60/F61&gt;2,"+++",F60/F61-1)))</f>
        <v>0.40044172612979945</v>
      </c>
      <c r="H60" s="417">
        <v>0</v>
      </c>
      <c r="I60" s="382" t="str">
        <f>IF(ISERROR(H60/H61),"",IF(H60/H61=0,"-",IF(H60/H61&gt;2,"+++",H60/H61-1)))</f>
        <v/>
      </c>
      <c r="J60" s="417">
        <v>0</v>
      </c>
      <c r="K60" s="382" t="str">
        <f>IF(ISERROR(J60/J61),"",IF(J60/J61=0,"-",IF(J60/J61&gt;2,"+++",J60/J61-1)))</f>
        <v/>
      </c>
      <c r="L60" s="417">
        <v>0</v>
      </c>
      <c r="M60" s="382" t="str">
        <f>IF(ISERROR(L60/L61),"",IF(L60/L61=0,"-",IF(L60/L61&gt;2,"+++",L60/L61-1)))</f>
        <v/>
      </c>
      <c r="N60" s="417">
        <v>0</v>
      </c>
      <c r="O60" s="382" t="str">
        <f>IF(ISERROR(N60/N61),"",IF(N60/N61=0,"-",IF(N60/N61&gt;2,"+++",N60/N61-1)))</f>
        <v>-</v>
      </c>
      <c r="P60" s="417">
        <v>0</v>
      </c>
      <c r="Q60" s="382" t="str">
        <f>IF(ISERROR(P60/P61),"",IF(P60/P61=0,"-",IF(P60/P61&gt;2,"+++",P60/P61-1)))</f>
        <v/>
      </c>
      <c r="R60" s="417">
        <v>0</v>
      </c>
      <c r="S60" s="382" t="str">
        <f>IF(ISERROR(R60/R61),"",IF(R60/R61=0,"-",IF(R60/R61&gt;2,"+++",R60/R61-1)))</f>
        <v/>
      </c>
      <c r="T60" s="417">
        <v>8.4999999999999992E-2</v>
      </c>
      <c r="U60" s="382">
        <f>IF(ISERROR(T60/T61),"",IF(T60/T61=0,"-",IF(T60/T61&gt;2,"+++",T60/T61-1)))</f>
        <v>0.73469387755102011</v>
      </c>
      <c r="V60" s="417">
        <v>0</v>
      </c>
      <c r="W60" s="382" t="str">
        <f>IF(ISERROR(V60/V61),"",IF(V60/V61=0,"-",IF(V60/V61&gt;2,"+++",V60/V61-1)))</f>
        <v/>
      </c>
      <c r="X60" s="417">
        <v>0</v>
      </c>
      <c r="Y60" s="382" t="str">
        <f>IF(ISERROR(X60/X61),"",IF(X60/X61=0,"-",IF(X60/X61&gt;2,"+++",X60/X61-1)))</f>
        <v/>
      </c>
      <c r="Z60" s="417">
        <v>0</v>
      </c>
      <c r="AA60" s="382" t="str">
        <f>IF(ISERROR(Z60/Z61),"",IF(Z60/Z61=0,"-",IF(Z60/Z61&gt;2,"+++",Z60/Z61-1)))</f>
        <v/>
      </c>
      <c r="AB60" s="417">
        <v>0</v>
      </c>
      <c r="AC60" s="382" t="str">
        <f>IF(ISERROR(AB60/AB61),"",IF(AB60/AB61=0,"-",IF(AB60/AB61&gt;2,"+++",AB60/AB61-1)))</f>
        <v/>
      </c>
      <c r="AD60" s="417"/>
      <c r="AE60" s="382"/>
      <c r="AF60" s="416">
        <f t="shared" si="26"/>
        <v>259.79000000000002</v>
      </c>
      <c r="AG60" s="384">
        <f>IF(ISERROR(AF60/AF61),"",IF(AF60/AF61=0,"-",IF(AF60/AF61&gt;2,"+++",AF60/AF61-1)))</f>
        <v>-0.39759958076140034</v>
      </c>
      <c r="AH60" s="416">
        <v>268.11799999999999</v>
      </c>
      <c r="AI60" s="384">
        <f>IF(ISERROR(AH60/AH61),"",IF(AH60/AH61=0,"-",IF(AH60/AH61&gt;2,"+++",AH60/AH61-1)))</f>
        <v>-0.41843697807084135</v>
      </c>
      <c r="AJ60" s="416"/>
      <c r="AK60" s="569"/>
      <c r="AL60" s="386"/>
      <c r="AM60" s="411"/>
      <c r="AN60" s="412" t="s">
        <v>144</v>
      </c>
      <c r="AO60" s="413" t="s">
        <v>145</v>
      </c>
      <c r="AP60" s="414" t="s">
        <v>146</v>
      </c>
      <c r="AQ60" s="415">
        <f t="shared" si="18"/>
        <v>2023</v>
      </c>
      <c r="AR60" s="416">
        <v>9.0000000000000011E-3</v>
      </c>
      <c r="AS60" s="387">
        <f>IF(ISERROR(AR60/AR61),"",IF(AR60/AR61=0,"-",IF(AR60/AR61&gt;2,"+++",AR60/AR61-1)))</f>
        <v>-0.35714285714285732</v>
      </c>
      <c r="AT60" s="417">
        <v>0</v>
      </c>
      <c r="AU60" s="382" t="str">
        <f>IF(ISERROR(AT60/AT61),"",IF(AT60/AT61=0,"-",IF(AT60/AT61&gt;2,"+++",AT60/AT61-1)))</f>
        <v/>
      </c>
      <c r="AV60" s="417">
        <v>0</v>
      </c>
      <c r="AW60" s="382" t="str">
        <f>IF(ISERROR(AV60/AV61),"",IF(AV60/AV61=0,"-",IF(AV60/AV61&gt;2,"+++",AV60/AV61-1)))</f>
        <v/>
      </c>
      <c r="AX60" s="417">
        <v>0</v>
      </c>
      <c r="AY60" s="382" t="str">
        <f>IF(ISERROR(AX60/AX61),"",IF(AX60/AX61=0,"-",IF(AX60/AX61&gt;2,"+++",AX60/AX61-1)))</f>
        <v/>
      </c>
      <c r="AZ60" s="417">
        <v>0</v>
      </c>
      <c r="BA60" s="382" t="str">
        <f>IF(ISERROR(AZ60/AZ61),"",IF(AZ60/AZ61=0,"-",IF(AZ60/AZ61&gt;2,"+++",AZ60/AZ61-1)))</f>
        <v/>
      </c>
      <c r="BB60" s="417">
        <v>0</v>
      </c>
      <c r="BC60" s="382" t="str">
        <f>IF(ISERROR(BB60/BB61),"",IF(BB60/BB61=0,"-",IF(BB60/BB61&gt;2,"+++",BB60/BB61-1)))</f>
        <v/>
      </c>
      <c r="BD60" s="417">
        <v>0</v>
      </c>
      <c r="BE60" s="382" t="str">
        <f>IF(ISERROR(BD60/BD61),"",IF(BD60/BD61=0,"-",IF(BD60/BD61&gt;2,"+++",BD60/BD61-1)))</f>
        <v/>
      </c>
      <c r="BF60" s="417">
        <v>0</v>
      </c>
      <c r="BG60" s="382" t="str">
        <f>IF(ISERROR(BF60/BF61),"",IF(BF60/BF61=0,"-",IF(BF60/BF61&gt;2,"+++",BF60/BF61-1)))</f>
        <v/>
      </c>
      <c r="BH60" s="417">
        <v>0</v>
      </c>
      <c r="BI60" s="382" t="str">
        <f>IF(ISERROR(BH60/BH61),"",IF(BH60/BH61=0,"-",IF(BH60/BH61&gt;2,"+++",BH60/BH61-1)))</f>
        <v/>
      </c>
      <c r="BJ60" s="417">
        <v>0</v>
      </c>
      <c r="BK60" s="382" t="str">
        <f>IF(ISERROR(BJ60/BJ61),"",IF(BJ60/BJ61=0,"-",IF(BJ60/BJ61&gt;2,"+++",BJ60/BJ61-1)))</f>
        <v/>
      </c>
      <c r="BL60" s="417">
        <v>0</v>
      </c>
      <c r="BM60" s="382" t="str">
        <f t="shared" ref="BM60" si="51">IF(ISERROR(BL60/BL61),"",IF(BL60/BL61=0,"-",IF(BL60/BL61&gt;2,"+++",BL60/BL61-1)))</f>
        <v/>
      </c>
      <c r="BN60" s="416">
        <f t="shared" si="21"/>
        <v>1.0000000000000009E-3</v>
      </c>
      <c r="BO60" s="384">
        <f>IF(ISERROR(BN60/BN61),"",IF(BN60/BN61=0,"-",IF(BN60/BN61&gt;2,"+++",BN60/BN61-1)))</f>
        <v>-0.49999999999999911</v>
      </c>
      <c r="BP60" s="416">
        <v>1.0000000000000002E-2</v>
      </c>
      <c r="BQ60" s="384">
        <f>IF(ISERROR(BP60/BP61),"",IF(BP60/BP61=0,"-",IF(BP60/BP61&gt;2,"+++",BP60/BP61-1)))</f>
        <v>-0.375</v>
      </c>
      <c r="BR60" s="418"/>
      <c r="BS60" s="570"/>
      <c r="BT60" s="390"/>
      <c r="CI60" s="394"/>
      <c r="CJ60" s="394"/>
    </row>
    <row r="61" spans="1:88" ht="15" hidden="1" customHeight="1" outlineLevel="1">
      <c r="A61" s="411"/>
      <c r="B61" s="420"/>
      <c r="C61" s="421"/>
      <c r="D61" s="422" t="s">
        <v>146</v>
      </c>
      <c r="E61" s="423">
        <f>E60-1</f>
        <v>2022</v>
      </c>
      <c r="F61" s="424">
        <v>5.8860000000000001</v>
      </c>
      <c r="G61" s="439"/>
      <c r="H61" s="426">
        <v>0</v>
      </c>
      <c r="I61" s="439"/>
      <c r="J61" s="426">
        <v>0</v>
      </c>
      <c r="K61" s="439"/>
      <c r="L61" s="426">
        <v>0</v>
      </c>
      <c r="M61" s="439"/>
      <c r="N61" s="426">
        <v>23.837</v>
      </c>
      <c r="O61" s="439"/>
      <c r="P61" s="426">
        <v>0</v>
      </c>
      <c r="Q61" s="439"/>
      <c r="R61" s="426">
        <v>0</v>
      </c>
      <c r="S61" s="439"/>
      <c r="T61" s="426">
        <v>4.9000000000000002E-2</v>
      </c>
      <c r="U61" s="439"/>
      <c r="V61" s="426">
        <v>0</v>
      </c>
      <c r="W61" s="439"/>
      <c r="X61" s="426">
        <v>0</v>
      </c>
      <c r="Y61" s="439"/>
      <c r="Z61" s="426">
        <v>0</v>
      </c>
      <c r="AA61" s="439"/>
      <c r="AB61" s="426">
        <v>0</v>
      </c>
      <c r="AC61" s="439"/>
      <c r="AD61" s="426"/>
      <c r="AE61" s="439"/>
      <c r="AF61" s="424">
        <f t="shared" si="26"/>
        <v>431.25799999999998</v>
      </c>
      <c r="AG61" s="440"/>
      <c r="AH61" s="424">
        <v>461.03</v>
      </c>
      <c r="AI61" s="440"/>
      <c r="AJ61" s="424"/>
      <c r="AK61" s="579"/>
      <c r="AL61" s="386"/>
      <c r="AM61" s="411"/>
      <c r="AN61" s="420"/>
      <c r="AO61" s="421"/>
      <c r="AP61" s="422" t="s">
        <v>146</v>
      </c>
      <c r="AQ61" s="423">
        <f t="shared" si="20"/>
        <v>2022</v>
      </c>
      <c r="AR61" s="424">
        <v>1.4000000000000005E-2</v>
      </c>
      <c r="AS61" s="441"/>
      <c r="AT61" s="426">
        <v>0</v>
      </c>
      <c r="AU61" s="439"/>
      <c r="AV61" s="426">
        <v>0</v>
      </c>
      <c r="AW61" s="439"/>
      <c r="AX61" s="426">
        <v>0</v>
      </c>
      <c r="AY61" s="439"/>
      <c r="AZ61" s="426">
        <v>0</v>
      </c>
      <c r="BA61" s="439"/>
      <c r="BB61" s="426">
        <v>0</v>
      </c>
      <c r="BC61" s="439"/>
      <c r="BD61" s="426">
        <v>0</v>
      </c>
      <c r="BE61" s="439"/>
      <c r="BF61" s="426">
        <v>0</v>
      </c>
      <c r="BG61" s="439"/>
      <c r="BH61" s="426">
        <v>0</v>
      </c>
      <c r="BI61" s="439"/>
      <c r="BJ61" s="426">
        <v>0</v>
      </c>
      <c r="BK61" s="439"/>
      <c r="BL61" s="426">
        <v>0</v>
      </c>
      <c r="BM61" s="439"/>
      <c r="BN61" s="424">
        <f t="shared" si="21"/>
        <v>1.9999999999999983E-3</v>
      </c>
      <c r="BO61" s="440"/>
      <c r="BP61" s="424">
        <v>1.6000000000000004E-2</v>
      </c>
      <c r="BQ61" s="440"/>
      <c r="BR61" s="429"/>
      <c r="BS61" s="580"/>
      <c r="BT61" s="390"/>
      <c r="CI61" s="394"/>
      <c r="CJ61" s="394"/>
    </row>
    <row r="62" spans="1:88" ht="15" hidden="1" customHeight="1" outlineLevel="1">
      <c r="A62" s="411"/>
      <c r="B62" s="412" t="s">
        <v>147</v>
      </c>
      <c r="C62" s="413" t="s">
        <v>148</v>
      </c>
      <c r="D62" s="414" t="s">
        <v>149</v>
      </c>
      <c r="E62" s="415">
        <f>$R$5</f>
        <v>2023</v>
      </c>
      <c r="F62" s="416">
        <v>167.845</v>
      </c>
      <c r="G62" s="382">
        <f>IF(ISERROR(F62/F63),"",IF(F62/F63=0,"-",IF(F62/F63&gt;2,"+++",F62/F63-1)))</f>
        <v>-8.007958083044675E-2</v>
      </c>
      <c r="H62" s="417">
        <v>1E-3</v>
      </c>
      <c r="I62" s="382">
        <f>IF(ISERROR(H62/H63),"",IF(H62/H63=0,"-",IF(H62/H63&gt;2,"+++",H62/H63-1)))</f>
        <v>-0.97499999999999998</v>
      </c>
      <c r="J62" s="417">
        <v>7.2</v>
      </c>
      <c r="K62" s="382">
        <f>IF(ISERROR(J62/J63),"",IF(J62/J63=0,"-",IF(J62/J63&gt;2,"+++",J62/J63-1)))</f>
        <v>0.19999999999999996</v>
      </c>
      <c r="L62" s="417">
        <v>0</v>
      </c>
      <c r="M62" s="382" t="str">
        <f>IF(ISERROR(L62/L63),"",IF(L62/L63=0,"-",IF(L62/L63&gt;2,"+++",L62/L63-1)))</f>
        <v/>
      </c>
      <c r="N62" s="417">
        <v>0</v>
      </c>
      <c r="O62" s="382" t="str">
        <f>IF(ISERROR(N62/N63),"",IF(N62/N63=0,"-",IF(N62/N63&gt;2,"+++",N62/N63-1)))</f>
        <v/>
      </c>
      <c r="P62" s="417">
        <v>27.160000000000004</v>
      </c>
      <c r="Q62" s="382" t="str">
        <f>IF(ISERROR(P62/P63),"",IF(P62/P63=0,"-",IF(P62/P63&gt;2,"+++",P62/P63-1)))</f>
        <v>+++</v>
      </c>
      <c r="R62" s="417">
        <v>0</v>
      </c>
      <c r="S62" s="382" t="str">
        <f>IF(ISERROR(R62/R63),"",IF(R62/R63=0,"-",IF(R62/R63&gt;2,"+++",R62/R63-1)))</f>
        <v/>
      </c>
      <c r="T62" s="417">
        <v>59.81</v>
      </c>
      <c r="U62" s="382">
        <f>IF(ISERROR(T62/T63),"",IF(T62/T63=0,"-",IF(T62/T63&gt;2,"+++",T62/T63-1)))</f>
        <v>0.28717772134463893</v>
      </c>
      <c r="V62" s="417">
        <v>0</v>
      </c>
      <c r="W62" s="382" t="str">
        <f>IF(ISERROR(V62/V63),"",IF(V62/V63=0,"-",IF(V62/V63&gt;2,"+++",V62/V63-1)))</f>
        <v/>
      </c>
      <c r="X62" s="417">
        <v>3.1879999999999993</v>
      </c>
      <c r="Y62" s="382" t="str">
        <f>IF(ISERROR(X62/X63),"",IF(X62/X63=0,"-",IF(X62/X63&gt;2,"+++",X62/X63-1)))</f>
        <v>+++</v>
      </c>
      <c r="Z62" s="417">
        <v>0</v>
      </c>
      <c r="AA62" s="382" t="str">
        <f>IF(ISERROR(Z62/Z63),"",IF(Z62/Z63=0,"-",IF(Z62/Z63&gt;2,"+++",Z62/Z63-1)))</f>
        <v/>
      </c>
      <c r="AB62" s="417">
        <v>0</v>
      </c>
      <c r="AC62" s="382" t="str">
        <f>IF(ISERROR(AB62/AB63),"",IF(AB62/AB63=0,"-",IF(AB62/AB63&gt;2,"+++",AB62/AB63-1)))</f>
        <v/>
      </c>
      <c r="AD62" s="417"/>
      <c r="AE62" s="382"/>
      <c r="AF62" s="416">
        <f t="shared" si="26"/>
        <v>12530.882000000001</v>
      </c>
      <c r="AG62" s="384">
        <f>IF(ISERROR(AF62/AF63),"",IF(AF62/AF63=0,"-",IF(AF62/AF63&gt;2,"+++",AF62/AF63-1)))</f>
        <v>5.431546886601768E-2</v>
      </c>
      <c r="AH62" s="416">
        <v>12796.086000000001</v>
      </c>
      <c r="AI62" s="384">
        <f>IF(ISERROR(AH62/AH63),"",IF(AH62/AH63=0,"-",IF(AH62/AH63&gt;2,"+++",AH62/AH63-1)))</f>
        <v>5.5631296436204014E-2</v>
      </c>
      <c r="AJ62" s="416"/>
      <c r="AK62" s="569"/>
      <c r="AL62" s="386"/>
      <c r="AM62" s="411"/>
      <c r="AN62" s="412" t="s">
        <v>147</v>
      </c>
      <c r="AO62" s="413" t="s">
        <v>148</v>
      </c>
      <c r="AP62" s="414" t="s">
        <v>149</v>
      </c>
      <c r="AQ62" s="415">
        <f t="shared" si="18"/>
        <v>2023</v>
      </c>
      <c r="AR62" s="416">
        <v>34.842999999999996</v>
      </c>
      <c r="AS62" s="387">
        <f>IF(ISERROR(AR62/AR63),"",IF(AR62/AR63=0,"-",IF(AR62/AR63&gt;2,"+++",AR62/AR63-1)))</f>
        <v>0.12418532619216616</v>
      </c>
      <c r="AT62" s="417">
        <v>0</v>
      </c>
      <c r="AU62" s="382" t="str">
        <f>IF(ISERROR(AT62/AT63),"",IF(AT62/AT63=0,"-",IF(AT62/AT63&gt;2,"+++",AT62/AT63-1)))</f>
        <v>-</v>
      </c>
      <c r="AV62" s="417">
        <v>0</v>
      </c>
      <c r="AW62" s="382" t="str">
        <f>IF(ISERROR(AV62/AV63),"",IF(AV62/AV63=0,"-",IF(AV62/AV63&gt;2,"+++",AV62/AV63-1)))</f>
        <v>-</v>
      </c>
      <c r="AX62" s="417">
        <v>0</v>
      </c>
      <c r="AY62" s="382" t="str">
        <f>IF(ISERROR(AX62/AX63),"",IF(AX62/AX63=0,"-",IF(AX62/AX63&gt;2,"+++",AX62/AX63-1)))</f>
        <v/>
      </c>
      <c r="AZ62" s="417">
        <v>4.0000000000000001E-3</v>
      </c>
      <c r="BA62" s="382" t="str">
        <f>IF(ISERROR(AZ62/AZ63),"",IF(AZ62/AZ63=0,"-",IF(AZ62/AZ63&gt;2,"+++",AZ62/AZ63-1)))</f>
        <v/>
      </c>
      <c r="BB62" s="417">
        <v>2E-3</v>
      </c>
      <c r="BC62" s="382" t="str">
        <f>IF(ISERROR(BB62/BB63),"",IF(BB62/BB63=0,"-",IF(BB62/BB63&gt;2,"+++",BB62/BB63-1)))</f>
        <v/>
      </c>
      <c r="BD62" s="417">
        <v>0</v>
      </c>
      <c r="BE62" s="382" t="str">
        <f>IF(ISERROR(BD62/BD63),"",IF(BD62/BD63=0,"-",IF(BD62/BD63&gt;2,"+++",BD62/BD63-1)))</f>
        <v/>
      </c>
      <c r="BF62" s="417">
        <v>0</v>
      </c>
      <c r="BG62" s="382" t="str">
        <f>IF(ISERROR(BF62/BF63),"",IF(BF62/BF63=0,"-",IF(BF62/BF63&gt;2,"+++",BF62/BF63-1)))</f>
        <v/>
      </c>
      <c r="BH62" s="417">
        <v>5.4820000000000002</v>
      </c>
      <c r="BI62" s="382">
        <f>IF(ISERROR(BH62/BH63),"",IF(BH62/BH63=0,"-",IF(BH62/BH63&gt;2,"+++",BH62/BH63-1)))</f>
        <v>-0.25978935997839592</v>
      </c>
      <c r="BJ62" s="417">
        <v>4.3779999999999983</v>
      </c>
      <c r="BK62" s="382" t="str">
        <f>IF(ISERROR(BJ62/BJ63),"",IF(BJ62/BJ63=0,"-",IF(BJ62/BJ63&gt;2,"+++",BJ62/BJ63-1)))</f>
        <v>+++</v>
      </c>
      <c r="BL62" s="417">
        <v>0</v>
      </c>
      <c r="BM62" s="382" t="str">
        <f t="shared" ref="BM62" si="52">IF(ISERROR(BL62/BL63),"",IF(BL62/BL63=0,"-",IF(BL62/BL63&gt;2,"+++",BL62/BL63-1)))</f>
        <v/>
      </c>
      <c r="BN62" s="416">
        <f t="shared" si="21"/>
        <v>17.300999999999995</v>
      </c>
      <c r="BO62" s="384" t="str">
        <f>IF(ISERROR(BN62/BN63),"",IF(BN62/BN63=0,"-",IF(BN62/BN63&gt;2,"+++",BN62/BN63-1)))</f>
        <v>+++</v>
      </c>
      <c r="BP62" s="416">
        <v>62.009999999999991</v>
      </c>
      <c r="BQ62" s="384">
        <f>IF(ISERROR(BP62/BP63),"",IF(BP62/BP63=0,"-",IF(BP62/BP63&gt;2,"+++",BP62/BP63-1)))</f>
        <v>0.57742107806975129</v>
      </c>
      <c r="BR62" s="418"/>
      <c r="BS62" s="570"/>
      <c r="BT62" s="390"/>
      <c r="CI62" s="394"/>
      <c r="CJ62" s="394"/>
    </row>
    <row r="63" spans="1:88" ht="15" hidden="1" customHeight="1" outlineLevel="1" thickBot="1">
      <c r="A63" s="411"/>
      <c r="B63" s="452"/>
      <c r="C63" s="453"/>
      <c r="D63" s="422" t="s">
        <v>149</v>
      </c>
      <c r="E63" s="473">
        <f>E62-1</f>
        <v>2022</v>
      </c>
      <c r="F63" s="444">
        <v>182.45599999999999</v>
      </c>
      <c r="G63" s="395"/>
      <c r="H63" s="445">
        <v>0.04</v>
      </c>
      <c r="I63" s="395"/>
      <c r="J63" s="445">
        <v>6</v>
      </c>
      <c r="K63" s="395"/>
      <c r="L63" s="445">
        <v>0</v>
      </c>
      <c r="M63" s="395"/>
      <c r="N63" s="445">
        <v>0</v>
      </c>
      <c r="O63" s="395"/>
      <c r="P63" s="445">
        <v>1.0720000000000001</v>
      </c>
      <c r="Q63" s="395"/>
      <c r="R63" s="445">
        <v>0</v>
      </c>
      <c r="S63" s="395"/>
      <c r="T63" s="445">
        <v>46.466000000000008</v>
      </c>
      <c r="U63" s="395"/>
      <c r="V63" s="445">
        <v>0</v>
      </c>
      <c r="W63" s="395"/>
      <c r="X63" s="445">
        <v>0.379</v>
      </c>
      <c r="Y63" s="395"/>
      <c r="Z63" s="445">
        <v>0</v>
      </c>
      <c r="AA63" s="395"/>
      <c r="AB63" s="445">
        <v>0</v>
      </c>
      <c r="AC63" s="395"/>
      <c r="AD63" s="445"/>
      <c r="AE63" s="395"/>
      <c r="AF63" s="444">
        <f t="shared" si="26"/>
        <v>11885.324999999999</v>
      </c>
      <c r="AG63" s="396"/>
      <c r="AH63" s="444">
        <v>12121.738000000001</v>
      </c>
      <c r="AI63" s="396"/>
      <c r="AJ63" s="444"/>
      <c r="AK63" s="571"/>
      <c r="AL63" s="386"/>
      <c r="AM63" s="411"/>
      <c r="AN63" s="452"/>
      <c r="AO63" s="453"/>
      <c r="AP63" s="422" t="s">
        <v>149</v>
      </c>
      <c r="AQ63" s="473">
        <f t="shared" si="20"/>
        <v>2022</v>
      </c>
      <c r="AR63" s="444">
        <v>30.994</v>
      </c>
      <c r="AS63" s="397"/>
      <c r="AT63" s="445">
        <v>1E-3</v>
      </c>
      <c r="AU63" s="395"/>
      <c r="AV63" s="445">
        <v>0.36399999999999999</v>
      </c>
      <c r="AW63" s="395"/>
      <c r="AX63" s="445">
        <v>0</v>
      </c>
      <c r="AY63" s="395"/>
      <c r="AZ63" s="445">
        <v>0</v>
      </c>
      <c r="BA63" s="395"/>
      <c r="BB63" s="445">
        <v>0</v>
      </c>
      <c r="BC63" s="395"/>
      <c r="BD63" s="445">
        <v>0</v>
      </c>
      <c r="BE63" s="395"/>
      <c r="BF63" s="445">
        <v>0</v>
      </c>
      <c r="BG63" s="395"/>
      <c r="BH63" s="445">
        <v>7.4060000000000006</v>
      </c>
      <c r="BI63" s="395"/>
      <c r="BJ63" s="445">
        <v>1.6E-2</v>
      </c>
      <c r="BK63" s="395"/>
      <c r="BL63" s="445">
        <v>0</v>
      </c>
      <c r="BM63" s="395"/>
      <c r="BN63" s="444">
        <f t="shared" si="21"/>
        <v>0.53000000000000114</v>
      </c>
      <c r="BO63" s="396"/>
      <c r="BP63" s="444">
        <v>39.311</v>
      </c>
      <c r="BQ63" s="396"/>
      <c r="BR63" s="446"/>
      <c r="BS63" s="572"/>
      <c r="BT63" s="390"/>
      <c r="CI63" s="394"/>
      <c r="CJ63" s="394"/>
    </row>
    <row r="64" spans="1:88" ht="15" customHeight="1" collapsed="1">
      <c r="A64" s="447" t="s">
        <v>150</v>
      </c>
      <c r="B64" s="399" t="s">
        <v>151</v>
      </c>
      <c r="C64" s="399"/>
      <c r="D64" s="400" t="s">
        <v>150</v>
      </c>
      <c r="E64" s="380">
        <f>$R$5</f>
        <v>2023</v>
      </c>
      <c r="F64" s="381">
        <v>6734.6689999999999</v>
      </c>
      <c r="G64" s="382">
        <f>IF(ISERROR(F64/F65),"",IF(F64/F65=0,"-",IF(F64/F65&gt;2,"+++",F64/F65-1)))</f>
        <v>-0.11846986072448185</v>
      </c>
      <c r="H64" s="383">
        <v>0</v>
      </c>
      <c r="I64" s="382" t="str">
        <f>IF(ISERROR(H64/H65),"",IF(H64/H65=0,"-",IF(H64/H65&gt;2,"+++",H64/H65-1)))</f>
        <v>-</v>
      </c>
      <c r="J64" s="383">
        <v>1036.5129999999999</v>
      </c>
      <c r="K64" s="382">
        <f>IF(ISERROR(J64/J65),"",IF(J64/J65=0,"-",IF(J64/J65&gt;2,"+++",J64/J65-1)))</f>
        <v>-0.37992983992639418</v>
      </c>
      <c r="L64" s="383">
        <v>682.50099999999998</v>
      </c>
      <c r="M64" s="382">
        <f>IF(ISERROR(L64/L65),"",IF(L64/L65=0,"-",IF(L64/L65&gt;2,"+++",L64/L65-1)))</f>
        <v>7.5688991580480591E-2</v>
      </c>
      <c r="N64" s="383">
        <v>74.84</v>
      </c>
      <c r="O64" s="382" t="str">
        <f>IF(ISERROR(N64/N65),"",IF(N64/N65=0,"-",IF(N64/N65&gt;2,"+++",N64/N65-1)))</f>
        <v>+++</v>
      </c>
      <c r="P64" s="383">
        <v>50</v>
      </c>
      <c r="Q64" s="382" t="str">
        <f>IF(ISERROR(P64/P65),"",IF(P64/P65=0,"-",IF(P64/P65&gt;2,"+++",P64/P65-1)))</f>
        <v/>
      </c>
      <c r="R64" s="383">
        <v>2</v>
      </c>
      <c r="S64" s="382" t="str">
        <f>IF(ISERROR(R64/R65),"",IF(R64/R65=0,"-",IF(R64/R65&gt;2,"+++",R64/R65-1)))</f>
        <v/>
      </c>
      <c r="T64" s="383">
        <v>3571.5559999999991</v>
      </c>
      <c r="U64" s="382">
        <f>IF(ISERROR(T64/T65),"",IF(T64/T65=0,"-",IF(T64/T65&gt;2,"+++",T64/T65-1)))</f>
        <v>-0.29577179854282376</v>
      </c>
      <c r="V64" s="383">
        <v>80.426000000000016</v>
      </c>
      <c r="W64" s="382">
        <f>IF(ISERROR(V64/V65),"",IF(V64/V65=0,"-",IF(V64/V65&gt;2,"+++",V64/V65-1)))</f>
        <v>-0.35405991486627564</v>
      </c>
      <c r="X64" s="383">
        <v>128.79300000000003</v>
      </c>
      <c r="Y64" s="382" t="str">
        <f>IF(ISERROR(X64/X65),"",IF(X64/X65=0,"-",IF(X64/X65&gt;2,"+++",X64/X65-1)))</f>
        <v>+++</v>
      </c>
      <c r="Z64" s="383">
        <v>0</v>
      </c>
      <c r="AA64" s="382" t="str">
        <f>IF(ISERROR(Z64/Z65),"",IF(Z64/Z65=0,"-",IF(Z64/Z65&gt;2,"+++",Z64/Z65-1)))</f>
        <v/>
      </c>
      <c r="AB64" s="383">
        <v>0</v>
      </c>
      <c r="AC64" s="382" t="str">
        <f>IF(ISERROR(AB64/AB65),"",IF(AB64/AB65=0,"-",IF(AB64/AB65&gt;2,"+++",AB64/AB65-1)))</f>
        <v/>
      </c>
      <c r="AD64" s="383"/>
      <c r="AE64" s="382"/>
      <c r="AF64" s="381">
        <f t="shared" si="26"/>
        <v>7149.396999999999</v>
      </c>
      <c r="AG64" s="384">
        <f>IF(ISERROR(AF64/AF65),"",IF(AF64/AF65=0,"-",IF(AF64/AF65&gt;2,"+++",AF64/AF65-1)))</f>
        <v>-0.18148678350296898</v>
      </c>
      <c r="AH64" s="381">
        <v>19510.695</v>
      </c>
      <c r="AI64" s="384">
        <f>IF(ISERROR(AH64/AH65),"",IF(AH64/AH65=0,"-",IF(AH64/AH65&gt;2,"+++",AH64/AH65-1)))</f>
        <v>-0.18424102623924254</v>
      </c>
      <c r="AJ64" s="381"/>
      <c r="AK64" s="569"/>
      <c r="AL64" s="386"/>
      <c r="AM64" s="447" t="s">
        <v>150</v>
      </c>
      <c r="AN64" s="399" t="s">
        <v>151</v>
      </c>
      <c r="AO64" s="399"/>
      <c r="AP64" s="400" t="s">
        <v>150</v>
      </c>
      <c r="AQ64" s="401">
        <f t="shared" si="18"/>
        <v>2023</v>
      </c>
      <c r="AR64" s="402">
        <v>8224.5830000000024</v>
      </c>
      <c r="AS64" s="406">
        <f>IF(ISERROR(AR64/AR65),"",IF(AR64/AR65=0,"-",IF(AR64/AR65&gt;2,"+++",AR64/AR65-1)))</f>
        <v>-0.15887167934337698</v>
      </c>
      <c r="AT64" s="404">
        <v>7.400000000000001E-2</v>
      </c>
      <c r="AU64" s="403">
        <f>IF(ISERROR(AT64/AT65),"",IF(AT64/AT65=0,"-",IF(AT64/AT65&gt;2,"+++",AT64/AT65-1)))</f>
        <v>0.27586206896551757</v>
      </c>
      <c r="AV64" s="404">
        <v>0</v>
      </c>
      <c r="AW64" s="403" t="str">
        <f>IF(ISERROR(AV64/AV65),"",IF(AV64/AV65=0,"-",IF(AV64/AV65&gt;2,"+++",AV64/AV65-1)))</f>
        <v>-</v>
      </c>
      <c r="AX64" s="404">
        <v>215.62</v>
      </c>
      <c r="AY64" s="403">
        <f>IF(ISERROR(AX64/AX65),"",IF(AX64/AX65=0,"-",IF(AX64/AX65&gt;2,"+++",AX64/AX65-1)))</f>
        <v>-0.97129677552646099</v>
      </c>
      <c r="AZ64" s="404">
        <v>9.6999999999999989E-2</v>
      </c>
      <c r="BA64" s="403">
        <f>IF(ISERROR(AZ64/AZ65),"",IF(AZ64/AZ65=0,"-",IF(AZ64/AZ65&gt;2,"+++",AZ64/AZ65-1)))</f>
        <v>-1.0204081632653184E-2</v>
      </c>
      <c r="BB64" s="404">
        <v>0.19800000000000001</v>
      </c>
      <c r="BC64" s="403" t="str">
        <f>IF(ISERROR(BB64/BB65),"",IF(BB64/BB65=0,"-",IF(BB64/BB65&gt;2,"+++",BB64/BB65-1)))</f>
        <v>+++</v>
      </c>
      <c r="BD64" s="404">
        <v>0</v>
      </c>
      <c r="BE64" s="403" t="str">
        <f>IF(ISERROR(BD64/BD65),"",IF(BD64/BD65=0,"-",IF(BD64/BD65&gt;2,"+++",BD64/BD65-1)))</f>
        <v/>
      </c>
      <c r="BF64" s="404">
        <v>0</v>
      </c>
      <c r="BG64" s="403" t="str">
        <f>IF(ISERROR(BF64/BF65),"",IF(BF64/BF65=0,"-",IF(BF64/BF65&gt;2,"+++",BF64/BF65-1)))</f>
        <v/>
      </c>
      <c r="BH64" s="404">
        <v>14.25</v>
      </c>
      <c r="BI64" s="403">
        <f>IF(ISERROR(BH64/BH65),"",IF(BH64/BH65=0,"-",IF(BH64/BH65&gt;2,"+++",BH64/BH65-1)))</f>
        <v>1.7857142857142794E-2</v>
      </c>
      <c r="BJ64" s="404">
        <v>719.52700000000016</v>
      </c>
      <c r="BK64" s="403">
        <f>IF(ISERROR(BJ64/BJ65),"",IF(BJ64/BJ65=0,"-",IF(BJ64/BJ65&gt;2,"+++",BJ64/BJ65-1)))</f>
        <v>0.17487031192085323</v>
      </c>
      <c r="BL64" s="404">
        <v>0</v>
      </c>
      <c r="BM64" s="403" t="str">
        <f t="shared" ref="BM64" si="53">IF(ISERROR(BL64/BL65),"",IF(BL64/BL65=0,"-",IF(BL64/BL65&gt;2,"+++",BL64/BL65-1)))</f>
        <v/>
      </c>
      <c r="BN64" s="402">
        <f t="shared" si="21"/>
        <v>164.06999999999789</v>
      </c>
      <c r="BO64" s="405">
        <f>IF(ISERROR(BN64/BN65),"",IF(BN64/BN65=0,"-",IF(BN64/BN65&gt;2,"+++",BN64/BN65-1)))</f>
        <v>-0.53309087183692816</v>
      </c>
      <c r="BP64" s="402">
        <v>9338.4189999999999</v>
      </c>
      <c r="BQ64" s="405">
        <f>IF(ISERROR(BP64/BP65),"",IF(BP64/BP65=0,"-",IF(BP64/BP65&gt;2,"+++",BP64/BP65-1)))</f>
        <v>-0.71470463875920132</v>
      </c>
      <c r="BR64" s="407"/>
      <c r="BS64" s="570"/>
      <c r="BT64" s="390"/>
      <c r="CI64" s="394"/>
      <c r="CJ64" s="394"/>
    </row>
    <row r="65" spans="1:88" ht="15" customHeight="1" thickBot="1">
      <c r="A65" s="448"/>
      <c r="B65" s="455"/>
      <c r="C65" s="455"/>
      <c r="D65" s="367" t="s">
        <v>150</v>
      </c>
      <c r="E65" s="368">
        <f>E64-1</f>
        <v>2022</v>
      </c>
      <c r="F65" s="369">
        <v>7639.7489999999989</v>
      </c>
      <c r="G65" s="395"/>
      <c r="H65" s="371">
        <v>1E-3</v>
      </c>
      <c r="I65" s="395"/>
      <c r="J65" s="371">
        <v>1671.606</v>
      </c>
      <c r="K65" s="395"/>
      <c r="L65" s="371">
        <v>634.47799999999984</v>
      </c>
      <c r="M65" s="395"/>
      <c r="N65" s="371">
        <v>0.50700000000000001</v>
      </c>
      <c r="O65" s="395"/>
      <c r="P65" s="371">
        <v>0</v>
      </c>
      <c r="Q65" s="395"/>
      <c r="R65" s="371">
        <v>0</v>
      </c>
      <c r="S65" s="395"/>
      <c r="T65" s="371">
        <v>5071.5889999999999</v>
      </c>
      <c r="U65" s="395"/>
      <c r="V65" s="371">
        <v>124.50999999999999</v>
      </c>
      <c r="W65" s="395"/>
      <c r="X65" s="371">
        <v>40.176000000000002</v>
      </c>
      <c r="Y65" s="395"/>
      <c r="Z65" s="371">
        <v>0</v>
      </c>
      <c r="AA65" s="395"/>
      <c r="AB65" s="371">
        <v>0</v>
      </c>
      <c r="AC65" s="395"/>
      <c r="AD65" s="371"/>
      <c r="AE65" s="395"/>
      <c r="AF65" s="369">
        <f t="shared" si="26"/>
        <v>8734.6140000000014</v>
      </c>
      <c r="AG65" s="396"/>
      <c r="AH65" s="369">
        <v>23917.23</v>
      </c>
      <c r="AI65" s="396"/>
      <c r="AJ65" s="369"/>
      <c r="AK65" s="571"/>
      <c r="AL65" s="386"/>
      <c r="AM65" s="448"/>
      <c r="AN65" s="408"/>
      <c r="AO65" s="408"/>
      <c r="AP65" s="367" t="s">
        <v>150</v>
      </c>
      <c r="AQ65" s="368">
        <f t="shared" si="20"/>
        <v>2022</v>
      </c>
      <c r="AR65" s="369">
        <v>9778.0359999999982</v>
      </c>
      <c r="AS65" s="397"/>
      <c r="AT65" s="371">
        <v>5.7999999999999996E-2</v>
      </c>
      <c r="AU65" s="395"/>
      <c r="AV65" s="371">
        <v>14464.392</v>
      </c>
      <c r="AW65" s="395"/>
      <c r="AX65" s="371">
        <v>7512.0479999999998</v>
      </c>
      <c r="AY65" s="395"/>
      <c r="AZ65" s="371">
        <v>9.8000000000000004E-2</v>
      </c>
      <c r="BA65" s="395"/>
      <c r="BB65" s="371">
        <v>1E-3</v>
      </c>
      <c r="BC65" s="395"/>
      <c r="BD65" s="371">
        <v>0</v>
      </c>
      <c r="BE65" s="395"/>
      <c r="BF65" s="371">
        <v>0</v>
      </c>
      <c r="BG65" s="395"/>
      <c r="BH65" s="371">
        <v>14</v>
      </c>
      <c r="BI65" s="395"/>
      <c r="BJ65" s="371">
        <v>612.43100000000004</v>
      </c>
      <c r="BK65" s="395"/>
      <c r="BL65" s="371">
        <v>0</v>
      </c>
      <c r="BM65" s="395"/>
      <c r="BN65" s="369">
        <f t="shared" si="21"/>
        <v>351.39600000001519</v>
      </c>
      <c r="BO65" s="396"/>
      <c r="BP65" s="369">
        <v>32732.460000000014</v>
      </c>
      <c r="BQ65" s="396"/>
      <c r="BR65" s="374"/>
      <c r="BS65" s="572"/>
      <c r="BT65" s="390"/>
      <c r="CI65" s="394"/>
      <c r="CJ65" s="394"/>
    </row>
    <row r="66" spans="1:88" ht="15" customHeight="1">
      <c r="A66" s="447" t="s">
        <v>152</v>
      </c>
      <c r="B66" s="399" t="s">
        <v>153</v>
      </c>
      <c r="C66" s="399"/>
      <c r="D66" s="400"/>
      <c r="E66" s="401">
        <f>$R$5</f>
        <v>2023</v>
      </c>
      <c r="F66" s="402">
        <f>F68+F72+F74</f>
        <v>30742.734999999993</v>
      </c>
      <c r="G66" s="403">
        <f>IF(ISERROR(F66/F67),"",IF(F66/F67=0,"-",IF(F66/F67&gt;2,"+++",F66/F67-1)))</f>
        <v>-8.947132726624929E-2</v>
      </c>
      <c r="H66" s="404">
        <f>H68+H72+H74</f>
        <v>111.246</v>
      </c>
      <c r="I66" s="403">
        <f>IF(ISERROR(H66/H67),"",IF(H66/H67=0,"-",IF(H66/H67&gt;2,"+++",H66/H67-1)))</f>
        <v>-0.42971825787401585</v>
      </c>
      <c r="J66" s="404">
        <f>J68+J72+J74</f>
        <v>14.163</v>
      </c>
      <c r="K66" s="403">
        <f>IF(ISERROR(J66/J67),"",IF(J66/J67=0,"-",IF(J66/J67&gt;2,"+++",J66/J67-1)))</f>
        <v>-0.85195212460147385</v>
      </c>
      <c r="L66" s="404">
        <f>L68+L72+L74</f>
        <v>54.692</v>
      </c>
      <c r="M66" s="403">
        <f>IF(ISERROR(L66/L67),"",IF(L66/L67=0,"-",IF(L66/L67&gt;2,"+++",L66/L67-1)))</f>
        <v>-2.5584378563283883E-2</v>
      </c>
      <c r="N66" s="404">
        <f>N68+N72+N74</f>
        <v>2991.7239999999993</v>
      </c>
      <c r="O66" s="403">
        <f>IF(ISERROR(N66/N67),"",IF(N66/N67=0,"-",IF(N66/N67&gt;2,"+++",N66/N67-1)))</f>
        <v>-4.8703134290865813E-2</v>
      </c>
      <c r="P66" s="404">
        <f>P68+P72+P74</f>
        <v>764.5200000000001</v>
      </c>
      <c r="Q66" s="403">
        <f>IF(ISERROR(P66/P67),"",IF(P66/P67=0,"-",IF(P66/P67&gt;2,"+++",P66/P67-1)))</f>
        <v>4.7312060691824254E-2</v>
      </c>
      <c r="R66" s="404">
        <f>R68+R72+R74</f>
        <v>138.68600000000001</v>
      </c>
      <c r="S66" s="403">
        <f>IF(ISERROR(R66/R67),"",IF(R66/R67=0,"-",IF(R66/R67&gt;2,"+++",R66/R67-1)))</f>
        <v>-6.26965986199568E-3</v>
      </c>
      <c r="T66" s="404">
        <f>T68+T72+T74</f>
        <v>1666.021</v>
      </c>
      <c r="U66" s="403">
        <f>IF(ISERROR(T66/T67),"",IF(T66/T67=0,"-",IF(T66/T67&gt;2,"+++",T66/T67-1)))</f>
        <v>-9.1379063041464148E-2</v>
      </c>
      <c r="V66" s="404">
        <f>V68+V72+V74</f>
        <v>384.07600000000002</v>
      </c>
      <c r="W66" s="403">
        <f>IF(ISERROR(V66/V67),"",IF(V66/V67=0,"-",IF(V66/V67&gt;2,"+++",V66/V67-1)))</f>
        <v>-0.21730234681317628</v>
      </c>
      <c r="X66" s="404">
        <f>X68+X72+X74</f>
        <v>214.14600000000002</v>
      </c>
      <c r="Y66" s="403">
        <f>IF(ISERROR(X66/X67),"",IF(X66/X67=0,"-",IF(X66/X67&gt;2,"+++",X66/X67-1)))</f>
        <v>-0.49418233868567618</v>
      </c>
      <c r="Z66" s="404">
        <f>Z68+Z72+Z74</f>
        <v>204.98800000000006</v>
      </c>
      <c r="AA66" s="403">
        <f>IF(ISERROR(Z66/Z67),"",IF(Z66/Z67=0,"-",IF(Z66/Z67&gt;2,"+++",Z66/Z67-1)))</f>
        <v>0.80853147470113429</v>
      </c>
      <c r="AB66" s="404">
        <f>AB68+AB72+AB74</f>
        <v>0</v>
      </c>
      <c r="AC66" s="403" t="str">
        <f>IF(ISERROR(AB66/AB67),"",IF(AB66/AB67=0,"-",IF(AB66/AB67&gt;2,"+++",AB66/AB67-1)))</f>
        <v/>
      </c>
      <c r="AD66" s="404"/>
      <c r="AE66" s="403"/>
      <c r="AF66" s="402">
        <f t="shared" si="26"/>
        <v>12108.425999999999</v>
      </c>
      <c r="AG66" s="405">
        <f>IF(ISERROR(AF66/AF67),"",IF(AF66/AF67=0,"-",IF(AF66/AF67&gt;2,"+++",AF66/AF67-1)))</f>
        <v>-0.23603614630768555</v>
      </c>
      <c r="AH66" s="402">
        <f>AH68+AH72+AH74</f>
        <v>49395.422999999995</v>
      </c>
      <c r="AI66" s="405">
        <f>IF(ISERROR(AH66/AH67),"",IF(AH66/AH67=0,"-",IF(AH66/AH67&gt;2,"+++",AH66/AH67-1)))</f>
        <v>-0.13090352849617937</v>
      </c>
      <c r="AJ66" s="402"/>
      <c r="AK66" s="569"/>
      <c r="AL66" s="386"/>
      <c r="AM66" s="447" t="s">
        <v>152</v>
      </c>
      <c r="AN66" s="399" t="s">
        <v>153</v>
      </c>
      <c r="AO66" s="399"/>
      <c r="AP66" s="400"/>
      <c r="AQ66" s="401">
        <f t="shared" si="18"/>
        <v>2023</v>
      </c>
      <c r="AR66" s="402">
        <f>AR68+AR72+AR74</f>
        <v>5378.9819999999991</v>
      </c>
      <c r="AS66" s="406">
        <f>IF(ISERROR(AR66/AR67),"",IF(AR66/AR67=0,"-",IF(AR66/AR67&gt;2,"+++",AR66/AR67-1)))</f>
        <v>-0.22249024242948157</v>
      </c>
      <c r="AT66" s="404">
        <f>AT68+AT72+AT74</f>
        <v>9764.9459999999999</v>
      </c>
      <c r="AU66" s="403">
        <f>IF(ISERROR(AT66/AT67),"",IF(AT66/AT67=0,"-",IF(AT66/AT67&gt;2,"+++",AT66/AT67-1)))</f>
        <v>-0.16235638814655262</v>
      </c>
      <c r="AV66" s="404">
        <f>AV68+AV72+AV74</f>
        <v>3.0000000000000001E-3</v>
      </c>
      <c r="AW66" s="403" t="str">
        <f>IF(ISERROR(AV66/AV67),"",IF(AV66/AV67=0,"-",IF(AV66/AV67&gt;2,"+++",AV66/AV67-1)))</f>
        <v/>
      </c>
      <c r="AX66" s="404">
        <f>AX68+AX72+AX74</f>
        <v>18.266000000000002</v>
      </c>
      <c r="AY66" s="403">
        <f>IF(ISERROR(AX66/AX67),"",IF(AX66/AX67=0,"-",IF(AX66/AX67&gt;2,"+++",AX66/AX67-1)))</f>
        <v>-0.22473579219897277</v>
      </c>
      <c r="AZ66" s="404">
        <f>AZ68+AZ72+AZ74</f>
        <v>0.17000000000000004</v>
      </c>
      <c r="BA66" s="403">
        <f>IF(ISERROR(AZ66/AZ67),"",IF(AZ66/AZ67=0,"-",IF(AZ66/AZ67&gt;2,"+++",AZ66/AZ67-1)))</f>
        <v>-0.96583601286173637</v>
      </c>
      <c r="BB66" s="404">
        <f>BB68+BB72+BB74</f>
        <v>9.9999999999999985E-3</v>
      </c>
      <c r="BC66" s="403" t="str">
        <f>IF(ISERROR(BB66/BB67),"",IF(BB66/BB67=0,"-",IF(BB66/BB67&gt;2,"+++",BB66/BB67-1)))</f>
        <v>+++</v>
      </c>
      <c r="BD66" s="404">
        <f>BD68+BD72+BD74</f>
        <v>1.6039999999999999</v>
      </c>
      <c r="BE66" s="403" t="str">
        <f>IF(ISERROR(BD66/BD67),"",IF(BD66/BD67=0,"-",IF(BD66/BD67&gt;2,"+++",BD66/BD67-1)))</f>
        <v>+++</v>
      </c>
      <c r="BF66" s="404">
        <f>BF68+BF72+BF74</f>
        <v>0.72499999999999998</v>
      </c>
      <c r="BG66" s="403" t="str">
        <f>IF(ISERROR(BF66/BF67),"",IF(BF66/BF67=0,"-",IF(BF66/BF67&gt;2,"+++",BF66/BF67-1)))</f>
        <v/>
      </c>
      <c r="BH66" s="404">
        <f>BH68+BH72+BH74</f>
        <v>25.372</v>
      </c>
      <c r="BI66" s="403">
        <f>IF(ISERROR(BH66/BH67),"",IF(BH66/BH67=0,"-",IF(BH66/BH67&gt;2,"+++",BH66/BH67-1)))</f>
        <v>0.14551447017924102</v>
      </c>
      <c r="BJ66" s="404">
        <f>BJ68+BJ72+BJ74</f>
        <v>0.49</v>
      </c>
      <c r="BK66" s="403">
        <f>IF(ISERROR(BJ66/BJ67),"",IF(BJ66/BJ67=0,"-",IF(BJ66/BJ67&gt;2,"+++",BJ66/BJ67-1)))</f>
        <v>-0.59403479701739836</v>
      </c>
      <c r="BL66" s="404">
        <f t="shared" ref="BL66:BL67" si="54">BL68+BL72+BL74</f>
        <v>0</v>
      </c>
      <c r="BM66" s="403" t="str">
        <f t="shared" ref="BM66" si="55">IF(ISERROR(BL66/BL67),"",IF(BL66/BL67=0,"-",IF(BL66/BL67&gt;2,"+++",BL66/BL67-1)))</f>
        <v/>
      </c>
      <c r="BN66" s="402">
        <f t="shared" si="21"/>
        <v>440.95399999999972</v>
      </c>
      <c r="BO66" s="405">
        <f>IF(ISERROR(BN66/BN67),"",IF(BN66/BN67=0,"-",IF(BN66/BN67&gt;2,"+++",BN66/BN67-1)))</f>
        <v>-0.39632224695596663</v>
      </c>
      <c r="BP66" s="402">
        <f>BP68+BP72+BP74</f>
        <v>15631.521999999999</v>
      </c>
      <c r="BQ66" s="405">
        <f>IF(ISERROR(BP66/BP67),"",IF(BP66/BP67=0,"-",IF(BP66/BP67&gt;2,"+++",BP66/BP67-1)))</f>
        <v>-0.19253558140946425</v>
      </c>
      <c r="BR66" s="407"/>
      <c r="BS66" s="570"/>
      <c r="BT66" s="390"/>
      <c r="CI66" s="394"/>
      <c r="CJ66" s="394"/>
    </row>
    <row r="67" spans="1:88" ht="15" customHeight="1" thickBot="1">
      <c r="A67" s="474"/>
      <c r="B67" s="475"/>
      <c r="C67" s="475"/>
      <c r="D67" s="476"/>
      <c r="E67" s="477">
        <f>E66-1</f>
        <v>2022</v>
      </c>
      <c r="F67" s="478">
        <f>F69+F73+F75</f>
        <v>33763.61</v>
      </c>
      <c r="G67" s="479"/>
      <c r="H67" s="480">
        <f>H69+H73+H75</f>
        <v>195.07200000000003</v>
      </c>
      <c r="I67" s="479"/>
      <c r="J67" s="480">
        <f>J69+J73+J75</f>
        <v>95.664999999999992</v>
      </c>
      <c r="K67" s="479"/>
      <c r="L67" s="480">
        <f>L69+L73+L75</f>
        <v>56.128</v>
      </c>
      <c r="M67" s="479"/>
      <c r="N67" s="480">
        <f>N69+N73+N75</f>
        <v>3144.8900000000003</v>
      </c>
      <c r="O67" s="479"/>
      <c r="P67" s="480">
        <f>P69+P73+P75</f>
        <v>729.98300000000017</v>
      </c>
      <c r="Q67" s="479"/>
      <c r="R67" s="480">
        <f>R69+R73+R75</f>
        <v>139.56099999999998</v>
      </c>
      <c r="S67" s="479"/>
      <c r="T67" s="480">
        <f>T69+T73+T75</f>
        <v>1833.5710000000004</v>
      </c>
      <c r="U67" s="479"/>
      <c r="V67" s="480">
        <f>V69+V73+V75</f>
        <v>490.70800000000014</v>
      </c>
      <c r="W67" s="479"/>
      <c r="X67" s="480">
        <f>X69+X73+X75</f>
        <v>423.36599999999999</v>
      </c>
      <c r="Y67" s="479"/>
      <c r="Z67" s="480">
        <f>Z69+Z73+Z75</f>
        <v>113.345</v>
      </c>
      <c r="AA67" s="479"/>
      <c r="AB67" s="480">
        <f>AB69+AB73+AB75</f>
        <v>0</v>
      </c>
      <c r="AC67" s="479"/>
      <c r="AD67" s="480"/>
      <c r="AE67" s="479"/>
      <c r="AF67" s="478">
        <f t="shared" si="26"/>
        <v>15849.475000000006</v>
      </c>
      <c r="AG67" s="481"/>
      <c r="AH67" s="478">
        <f>AH69+AH73+AH75</f>
        <v>56835.374000000011</v>
      </c>
      <c r="AI67" s="481"/>
      <c r="AJ67" s="478"/>
      <c r="AK67" s="585"/>
      <c r="AL67" s="386"/>
      <c r="AM67" s="448"/>
      <c r="AN67" s="408"/>
      <c r="AO67" s="408"/>
      <c r="AP67" s="367"/>
      <c r="AQ67" s="368">
        <f t="shared" si="20"/>
        <v>2022</v>
      </c>
      <c r="AR67" s="369">
        <f>AR69+AR73+AR75</f>
        <v>6918.2180000000026</v>
      </c>
      <c r="AS67" s="397"/>
      <c r="AT67" s="371">
        <f>AT69+AT73+AT75</f>
        <v>11657.638000000001</v>
      </c>
      <c r="AU67" s="395"/>
      <c r="AV67" s="371">
        <f>AV69+AV73+AV75</f>
        <v>0</v>
      </c>
      <c r="AW67" s="395"/>
      <c r="AX67" s="371">
        <f>AX69+AX73+AX75</f>
        <v>23.561</v>
      </c>
      <c r="AY67" s="395"/>
      <c r="AZ67" s="371">
        <f>AZ69+AZ73+AZ75</f>
        <v>4.976</v>
      </c>
      <c r="BA67" s="395"/>
      <c r="BB67" s="371">
        <f>BB69+BB73+BB75</f>
        <v>4.0000000000000001E-3</v>
      </c>
      <c r="BC67" s="395"/>
      <c r="BD67" s="371">
        <f>BD69+BD73+BD75</f>
        <v>0.57600000000000007</v>
      </c>
      <c r="BE67" s="395"/>
      <c r="BF67" s="371">
        <f>BF69+BF73+BF75</f>
        <v>0</v>
      </c>
      <c r="BG67" s="395"/>
      <c r="BH67" s="371">
        <f>BH69+BH73+BH75</f>
        <v>22.148999999999994</v>
      </c>
      <c r="BI67" s="395"/>
      <c r="BJ67" s="371">
        <f>BJ69+BJ73+BJ75</f>
        <v>1.2069999999999996</v>
      </c>
      <c r="BK67" s="395"/>
      <c r="BL67" s="371">
        <f t="shared" si="54"/>
        <v>0</v>
      </c>
      <c r="BM67" s="395"/>
      <c r="BN67" s="369">
        <f t="shared" si="21"/>
        <v>730.44599999999627</v>
      </c>
      <c r="BO67" s="396"/>
      <c r="BP67" s="369">
        <f>BP69+BP73+BP75</f>
        <v>19358.775000000001</v>
      </c>
      <c r="BQ67" s="396"/>
      <c r="BR67" s="374"/>
      <c r="BS67" s="586"/>
      <c r="BT67" s="390"/>
      <c r="CI67" s="394"/>
      <c r="CJ67" s="394"/>
    </row>
    <row r="68" spans="1:88" ht="15" hidden="1" customHeight="1" outlineLevel="1" thickTop="1">
      <c r="A68" s="411"/>
      <c r="B68" s="412" t="s">
        <v>154</v>
      </c>
      <c r="C68" s="413" t="s">
        <v>155</v>
      </c>
      <c r="D68" s="414" t="s">
        <v>156</v>
      </c>
      <c r="E68" s="415">
        <f>$R$5</f>
        <v>2023</v>
      </c>
      <c r="F68" s="416">
        <v>3786.7440000000001</v>
      </c>
      <c r="G68" s="382">
        <f>IF(ISERROR(F68/F69),"",IF(F68/F69=0,"-",IF(F68/F69&gt;2,"+++",F68/F69-1)))</f>
        <v>-0.27056113571311746</v>
      </c>
      <c r="H68" s="417">
        <v>17.079999999999998</v>
      </c>
      <c r="I68" s="382">
        <f>IF(ISERROR(H68/H69),"",IF(H68/H69=0,"-",IF(H68/H69&gt;2,"+++",H68/H69-1)))</f>
        <v>-0.89943713054332208</v>
      </c>
      <c r="J68" s="417">
        <v>8.0220000000000002</v>
      </c>
      <c r="K68" s="382">
        <f>IF(ISERROR(J68/J69),"",IF(J68/J69=0,"-",IF(J68/J69&gt;2,"+++",J68/J69-1)))</f>
        <v>-0.18151209060299967</v>
      </c>
      <c r="L68" s="417">
        <v>0.42399999999999999</v>
      </c>
      <c r="M68" s="382">
        <f>IF(ISERROR(L68/L69),"",IF(L68/L69=0,"-",IF(L68/L69&gt;2,"+++",L68/L69-1)))</f>
        <v>-0.64429530201342278</v>
      </c>
      <c r="N68" s="417">
        <v>7.41</v>
      </c>
      <c r="O68" s="382" t="str">
        <f>IF(ISERROR(N68/N69),"",IF(N68/N69=0,"-",IF(N68/N69&gt;2,"+++",N68/N69-1)))</f>
        <v>+++</v>
      </c>
      <c r="P68" s="417">
        <v>32.863999999999997</v>
      </c>
      <c r="Q68" s="382">
        <f>IF(ISERROR(P68/P69),"",IF(P68/P69=0,"-",IF(P68/P69&gt;2,"+++",P68/P69-1)))</f>
        <v>0.22764288382517739</v>
      </c>
      <c r="R68" s="417">
        <v>3.2000000000000001E-2</v>
      </c>
      <c r="S68" s="382">
        <f>IF(ISERROR(R68/R69),"",IF(R68/R69=0,"-",IF(R68/R69&gt;2,"+++",R68/R69-1)))</f>
        <v>-5.8823529411764719E-2</v>
      </c>
      <c r="T68" s="417">
        <v>77.054000000000002</v>
      </c>
      <c r="U68" s="382">
        <f>IF(ISERROR(T68/T69),"",IF(T68/T69=0,"-",IF(T68/T69&gt;2,"+++",T68/T69-1)))</f>
        <v>-0.14543014628411721</v>
      </c>
      <c r="V68" s="417">
        <v>1.4</v>
      </c>
      <c r="W68" s="382">
        <f>IF(ISERROR(V68/V69),"",IF(V68/V69=0,"-",IF(V68/V69&gt;2,"+++",V68/V69-1)))</f>
        <v>0.63742690058479523</v>
      </c>
      <c r="X68" s="417">
        <v>11.236000000000001</v>
      </c>
      <c r="Y68" s="382">
        <f>IF(ISERROR(X68/X69),"",IF(X68/X69=0,"-",IF(X68/X69&gt;2,"+++",X68/X69-1)))</f>
        <v>0.36657747506689375</v>
      </c>
      <c r="Z68" s="417">
        <v>0</v>
      </c>
      <c r="AA68" s="382" t="str">
        <f>IF(ISERROR(Z68/Z69),"",IF(Z68/Z69=0,"-",IF(Z68/Z69&gt;2,"+++",Z68/Z69-1)))</f>
        <v/>
      </c>
      <c r="AB68" s="417">
        <v>0</v>
      </c>
      <c r="AC68" s="382" t="str">
        <f>IF(ISERROR(AB68/AB69),"",IF(AB68/AB69=0,"-",IF(AB68/AB69&gt;2,"+++",AB68/AB69-1)))</f>
        <v/>
      </c>
      <c r="AD68" s="417"/>
      <c r="AE68" s="382"/>
      <c r="AF68" s="416">
        <f t="shared" si="26"/>
        <v>879.88700000000108</v>
      </c>
      <c r="AG68" s="384">
        <f>IF(ISERROR(AF68/AF69),"",IF(AF68/AF69=0,"-",IF(AF68/AF69&gt;2,"+++",AF68/AF69-1)))</f>
        <v>-0.5672907496027656</v>
      </c>
      <c r="AH68" s="416">
        <v>4822.1530000000002</v>
      </c>
      <c r="AI68" s="384">
        <f>IF(ISERROR(AH68/AH69),"",IF(AH68/AH69=0,"-",IF(AH68/AH69&gt;2,"+++",AH68/AH69-1)))</f>
        <v>-0.35980176522888618</v>
      </c>
      <c r="AJ68" s="416"/>
      <c r="AK68" s="569"/>
      <c r="AL68" s="386"/>
      <c r="AM68" s="411"/>
      <c r="AN68" s="412" t="s">
        <v>154</v>
      </c>
      <c r="AO68" s="413" t="s">
        <v>155</v>
      </c>
      <c r="AP68" s="414" t="s">
        <v>156</v>
      </c>
      <c r="AQ68" s="415">
        <f t="shared" si="18"/>
        <v>2023</v>
      </c>
      <c r="AR68" s="416">
        <v>52.230000000000004</v>
      </c>
      <c r="AS68" s="387" t="str">
        <f>IF(ISERROR(AR68/AR69),"",IF(AR68/AR69=0,"-",IF(AR68/AR69&gt;2,"+++",AR68/AR69-1)))</f>
        <v>+++</v>
      </c>
      <c r="AT68" s="417">
        <v>2807.3380000000006</v>
      </c>
      <c r="AU68" s="382">
        <f>IF(ISERROR(AT68/AT69),"",IF(AT68/AT69=0,"-",IF(AT68/AT69&gt;2,"+++",AT68/AT69-1)))</f>
        <v>-8.5729787681667502E-2</v>
      </c>
      <c r="AV68" s="417">
        <v>3.0000000000000001E-3</v>
      </c>
      <c r="AW68" s="382" t="str">
        <f>IF(ISERROR(AV68/AV69),"",IF(AV68/AV69=0,"-",IF(AV68/AV69&gt;2,"+++",AV68/AV69-1)))</f>
        <v/>
      </c>
      <c r="AX68" s="417">
        <v>17.830000000000002</v>
      </c>
      <c r="AY68" s="382" t="str">
        <f>IF(ISERROR(AX68/AX69),"",IF(AX68/AX69=0,"-",IF(AX68/AX69&gt;2,"+++",AX68/AX69-1)))</f>
        <v/>
      </c>
      <c r="AZ68" s="417">
        <v>3.0000000000000001E-3</v>
      </c>
      <c r="BA68" s="382">
        <f>IF(ISERROR(AZ68/AZ69),"",IF(AZ68/AZ69=0,"-",IF(AZ68/AZ69&gt;2,"+++",AZ68/AZ69-1)))</f>
        <v>-0.86956521739130432</v>
      </c>
      <c r="BB68" s="417">
        <v>0</v>
      </c>
      <c r="BC68" s="382" t="str">
        <f>IF(ISERROR(BB68/BB69),"",IF(BB68/BB69=0,"-",IF(BB68/BB69&gt;2,"+++",BB68/BB69-1)))</f>
        <v/>
      </c>
      <c r="BD68" s="417">
        <v>0</v>
      </c>
      <c r="BE68" s="382" t="str">
        <f>IF(ISERROR(BD68/BD69),"",IF(BD68/BD69=0,"-",IF(BD68/BD69&gt;2,"+++",BD68/BD69-1)))</f>
        <v/>
      </c>
      <c r="BF68" s="417">
        <v>0</v>
      </c>
      <c r="BG68" s="382" t="str">
        <f>IF(ISERROR(BF68/BF69),"",IF(BF68/BF69=0,"-",IF(BF68/BF69&gt;2,"+++",BF68/BF69-1)))</f>
        <v/>
      </c>
      <c r="BH68" s="417">
        <v>0</v>
      </c>
      <c r="BI68" s="382" t="str">
        <f>IF(ISERROR(BH68/BH69),"",IF(BH68/BH69=0,"-",IF(BH68/BH69&gt;2,"+++",BH68/BH69-1)))</f>
        <v/>
      </c>
      <c r="BJ68" s="417">
        <v>0</v>
      </c>
      <c r="BK68" s="382" t="str">
        <f>IF(ISERROR(BJ68/BJ69),"",IF(BJ68/BJ69=0,"-",IF(BJ68/BJ69&gt;2,"+++",BJ68/BJ69-1)))</f>
        <v/>
      </c>
      <c r="BL68" s="417">
        <v>0</v>
      </c>
      <c r="BM68" s="382" t="str">
        <f t="shared" ref="BM68" si="56">IF(ISERROR(BL68/BL69),"",IF(BL68/BL69=0,"-",IF(BL68/BL69&gt;2,"+++",BL68/BL69-1)))</f>
        <v/>
      </c>
      <c r="BN68" s="416">
        <f t="shared" si="21"/>
        <v>2.9699999999988904</v>
      </c>
      <c r="BO68" s="384" t="str">
        <f>IF(ISERROR(BN68/BN69),"",IF(BN68/BN69=0,"-",IF(BN68/BN69&gt;2,"+++",BN68/BN69-1)))</f>
        <v>+++</v>
      </c>
      <c r="BP68" s="416">
        <v>2880.3739999999993</v>
      </c>
      <c r="BQ68" s="384">
        <f>IF(ISERROR(BP68/BP69),"",IF(BP68/BP69=0,"-",IF(BP68/BP69&gt;2,"+++",BP68/BP69-1)))</f>
        <v>-6.8025921046160565E-2</v>
      </c>
      <c r="BR68" s="418"/>
      <c r="BS68" s="570"/>
      <c r="BT68" s="390"/>
      <c r="CI68" s="394"/>
      <c r="CJ68" s="394"/>
    </row>
    <row r="69" spans="1:88" ht="15" hidden="1" customHeight="1" outlineLevel="1">
      <c r="A69" s="411"/>
      <c r="B69" s="420"/>
      <c r="C69" s="421"/>
      <c r="D69" s="422" t="s">
        <v>156</v>
      </c>
      <c r="E69" s="423">
        <f>E68-1</f>
        <v>2022</v>
      </c>
      <c r="F69" s="424">
        <v>5191.3109999999997</v>
      </c>
      <c r="G69" s="439"/>
      <c r="H69" s="426">
        <v>169.84400000000002</v>
      </c>
      <c r="I69" s="439"/>
      <c r="J69" s="426">
        <v>9.8010000000000002</v>
      </c>
      <c r="K69" s="439"/>
      <c r="L69" s="426">
        <v>1.1919999999999999</v>
      </c>
      <c r="M69" s="439"/>
      <c r="N69" s="426">
        <v>0.64799999999999991</v>
      </c>
      <c r="O69" s="439"/>
      <c r="P69" s="426">
        <v>26.77</v>
      </c>
      <c r="Q69" s="439"/>
      <c r="R69" s="426">
        <v>3.4000000000000002E-2</v>
      </c>
      <c r="S69" s="439"/>
      <c r="T69" s="426">
        <v>90.167000000000002</v>
      </c>
      <c r="U69" s="439"/>
      <c r="V69" s="426">
        <v>0.85499999999999998</v>
      </c>
      <c r="W69" s="439"/>
      <c r="X69" s="426">
        <v>8.2219999999999995</v>
      </c>
      <c r="Y69" s="439"/>
      <c r="Z69" s="426">
        <v>0</v>
      </c>
      <c r="AA69" s="439"/>
      <c r="AB69" s="426">
        <v>0</v>
      </c>
      <c r="AC69" s="439"/>
      <c r="AD69" s="426"/>
      <c r="AE69" s="439"/>
      <c r="AF69" s="424">
        <f t="shared" si="26"/>
        <v>2033.4369999999999</v>
      </c>
      <c r="AG69" s="440"/>
      <c r="AH69" s="424">
        <v>7532.2809999999999</v>
      </c>
      <c r="AI69" s="440"/>
      <c r="AJ69" s="424"/>
      <c r="AK69" s="579"/>
      <c r="AL69" s="386"/>
      <c r="AM69" s="411"/>
      <c r="AN69" s="420"/>
      <c r="AO69" s="421"/>
      <c r="AP69" s="422" t="s">
        <v>156</v>
      </c>
      <c r="AQ69" s="423">
        <f t="shared" si="20"/>
        <v>2022</v>
      </c>
      <c r="AR69" s="424">
        <v>19.982000000000003</v>
      </c>
      <c r="AS69" s="441"/>
      <c r="AT69" s="426">
        <v>3070.578</v>
      </c>
      <c r="AU69" s="439"/>
      <c r="AV69" s="426">
        <v>0</v>
      </c>
      <c r="AW69" s="439"/>
      <c r="AX69" s="426">
        <v>0</v>
      </c>
      <c r="AY69" s="439"/>
      <c r="AZ69" s="426">
        <v>2.3E-2</v>
      </c>
      <c r="BA69" s="439"/>
      <c r="BB69" s="426">
        <v>0</v>
      </c>
      <c r="BC69" s="439"/>
      <c r="BD69" s="426">
        <v>0</v>
      </c>
      <c r="BE69" s="439"/>
      <c r="BF69" s="426">
        <v>0</v>
      </c>
      <c r="BG69" s="439"/>
      <c r="BH69" s="426">
        <v>0</v>
      </c>
      <c r="BI69" s="439"/>
      <c r="BJ69" s="426">
        <v>0</v>
      </c>
      <c r="BK69" s="439"/>
      <c r="BL69" s="426">
        <v>0</v>
      </c>
      <c r="BM69" s="439"/>
      <c r="BN69" s="424">
        <f t="shared" si="21"/>
        <v>3.2999999999901775E-2</v>
      </c>
      <c r="BO69" s="440"/>
      <c r="BP69" s="424">
        <v>3090.616</v>
      </c>
      <c r="BQ69" s="440"/>
      <c r="BR69" s="429"/>
      <c r="BS69" s="580"/>
      <c r="BT69" s="390"/>
      <c r="CI69" s="394"/>
      <c r="CJ69" s="394"/>
    </row>
    <row r="70" spans="1:88" ht="15" hidden="1" customHeight="1" outlineLevel="2">
      <c r="A70" s="411"/>
      <c r="B70" s="412"/>
      <c r="C70" s="413"/>
      <c r="D70" s="414"/>
      <c r="E70" s="415"/>
      <c r="F70" s="416"/>
      <c r="G70" s="382"/>
      <c r="H70" s="417"/>
      <c r="I70" s="382"/>
      <c r="J70" s="417"/>
      <c r="K70" s="382"/>
      <c r="L70" s="417"/>
      <c r="M70" s="382"/>
      <c r="N70" s="417"/>
      <c r="O70" s="382"/>
      <c r="P70" s="417"/>
      <c r="Q70" s="382"/>
      <c r="R70" s="417"/>
      <c r="S70" s="382"/>
      <c r="T70" s="417"/>
      <c r="U70" s="382"/>
      <c r="V70" s="417"/>
      <c r="W70" s="382"/>
      <c r="X70" s="417"/>
      <c r="Y70" s="382"/>
      <c r="Z70" s="417"/>
      <c r="AA70" s="382"/>
      <c r="AB70" s="417"/>
      <c r="AC70" s="382"/>
      <c r="AD70" s="417"/>
      <c r="AE70" s="382"/>
      <c r="AF70" s="416"/>
      <c r="AG70" s="384"/>
      <c r="AH70" s="416"/>
      <c r="AI70" s="384"/>
      <c r="AJ70" s="416"/>
      <c r="AK70" s="569"/>
      <c r="AL70" s="386"/>
      <c r="AM70" s="411"/>
      <c r="AN70" s="412"/>
      <c r="AO70" s="413"/>
      <c r="AP70" s="414"/>
      <c r="AQ70" s="415"/>
      <c r="AR70" s="416"/>
      <c r="AS70" s="387"/>
      <c r="AT70" s="417"/>
      <c r="AU70" s="382"/>
      <c r="AV70" s="417"/>
      <c r="AW70" s="382"/>
      <c r="AX70" s="417"/>
      <c r="AY70" s="382"/>
      <c r="AZ70" s="417"/>
      <c r="BA70" s="382"/>
      <c r="BB70" s="417"/>
      <c r="BC70" s="382"/>
      <c r="BD70" s="417"/>
      <c r="BE70" s="382"/>
      <c r="BF70" s="417"/>
      <c r="BG70" s="382"/>
      <c r="BH70" s="417"/>
      <c r="BI70" s="382"/>
      <c r="BJ70" s="417"/>
      <c r="BK70" s="382"/>
      <c r="BL70" s="417"/>
      <c r="BM70" s="382"/>
      <c r="BN70" s="416"/>
      <c r="BO70" s="384"/>
      <c r="BP70" s="416"/>
      <c r="BQ70" s="384"/>
      <c r="BR70" s="418"/>
      <c r="BS70" s="570"/>
      <c r="BT70" s="390"/>
      <c r="CI70" s="394"/>
      <c r="CJ70" s="394"/>
    </row>
    <row r="71" spans="1:88" ht="15" hidden="1" customHeight="1" outlineLevel="2">
      <c r="A71" s="411"/>
      <c r="B71" s="420"/>
      <c r="C71" s="421"/>
      <c r="D71" s="422"/>
      <c r="E71" s="423"/>
      <c r="F71" s="424"/>
      <c r="G71" s="439"/>
      <c r="H71" s="426"/>
      <c r="I71" s="439"/>
      <c r="J71" s="426"/>
      <c r="K71" s="439"/>
      <c r="L71" s="426"/>
      <c r="M71" s="439"/>
      <c r="N71" s="426"/>
      <c r="O71" s="439"/>
      <c r="P71" s="426"/>
      <c r="Q71" s="439"/>
      <c r="R71" s="426"/>
      <c r="S71" s="439"/>
      <c r="T71" s="426"/>
      <c r="U71" s="439"/>
      <c r="V71" s="426"/>
      <c r="W71" s="439"/>
      <c r="X71" s="426"/>
      <c r="Y71" s="439"/>
      <c r="Z71" s="426"/>
      <c r="AA71" s="439"/>
      <c r="AB71" s="426"/>
      <c r="AC71" s="439"/>
      <c r="AD71" s="426"/>
      <c r="AE71" s="439"/>
      <c r="AF71" s="424"/>
      <c r="AG71" s="440"/>
      <c r="AH71" s="424"/>
      <c r="AI71" s="440"/>
      <c r="AJ71" s="424"/>
      <c r="AK71" s="579"/>
      <c r="AL71" s="386"/>
      <c r="AM71" s="411"/>
      <c r="AN71" s="420"/>
      <c r="AO71" s="421"/>
      <c r="AP71" s="422"/>
      <c r="AQ71" s="423"/>
      <c r="AR71" s="424"/>
      <c r="AS71" s="441"/>
      <c r="AT71" s="426"/>
      <c r="AU71" s="439"/>
      <c r="AV71" s="426"/>
      <c r="AW71" s="439"/>
      <c r="AX71" s="426"/>
      <c r="AY71" s="439"/>
      <c r="AZ71" s="426"/>
      <c r="BA71" s="439"/>
      <c r="BB71" s="426"/>
      <c r="BC71" s="439"/>
      <c r="BD71" s="426"/>
      <c r="BE71" s="439"/>
      <c r="BF71" s="426"/>
      <c r="BG71" s="439"/>
      <c r="BH71" s="426"/>
      <c r="BI71" s="439"/>
      <c r="BJ71" s="426"/>
      <c r="BK71" s="439"/>
      <c r="BL71" s="426"/>
      <c r="BM71" s="439"/>
      <c r="BN71" s="424"/>
      <c r="BO71" s="440"/>
      <c r="BP71" s="424"/>
      <c r="BQ71" s="440"/>
      <c r="BR71" s="429"/>
      <c r="BS71" s="580"/>
      <c r="BT71" s="390"/>
      <c r="CI71" s="394"/>
      <c r="CJ71" s="394"/>
    </row>
    <row r="72" spans="1:88" ht="15" hidden="1" customHeight="1" outlineLevel="2" collapsed="1">
      <c r="A72" s="411"/>
      <c r="B72" s="412" t="s">
        <v>158</v>
      </c>
      <c r="C72" s="413" t="s">
        <v>159</v>
      </c>
      <c r="D72" s="414" t="s">
        <v>160</v>
      </c>
      <c r="E72" s="415">
        <f>$R$5</f>
        <v>2023</v>
      </c>
      <c r="F72" s="416">
        <v>0</v>
      </c>
      <c r="G72" s="382" t="str">
        <f>IF(ISERROR(F72/F73),"",IF(F72/F73=0,"-",IF(F72/F73&gt;2,"+++",F72/F73-1)))</f>
        <v/>
      </c>
      <c r="H72" s="417">
        <v>0</v>
      </c>
      <c r="I72" s="382" t="str">
        <f>IF(ISERROR(H72/H73),"",IF(H72/H73=0,"-",IF(H72/H73&gt;2,"+++",H72/H73-1)))</f>
        <v/>
      </c>
      <c r="J72" s="417">
        <v>0</v>
      </c>
      <c r="K72" s="382" t="str">
        <f>IF(ISERROR(J72/J73),"",IF(J72/J73=0,"-",IF(J72/J73&gt;2,"+++",J72/J73-1)))</f>
        <v/>
      </c>
      <c r="L72" s="417">
        <v>0</v>
      </c>
      <c r="M72" s="382" t="str">
        <f>IF(ISERROR(L72/L73),"",IF(L72/L73=0,"-",IF(L72/L73&gt;2,"+++",L72/L73-1)))</f>
        <v/>
      </c>
      <c r="N72" s="417">
        <v>0</v>
      </c>
      <c r="O72" s="382" t="str">
        <f>IF(ISERROR(N72/N73),"",IF(N72/N73=0,"-",IF(N72/N73&gt;2,"+++",N72/N73-1)))</f>
        <v/>
      </c>
      <c r="P72" s="417">
        <v>0</v>
      </c>
      <c r="Q72" s="382" t="str">
        <f>IF(ISERROR(P72/P73),"",IF(P72/P73=0,"-",IF(P72/P73&gt;2,"+++",P72/P73-1)))</f>
        <v/>
      </c>
      <c r="R72" s="417">
        <v>0</v>
      </c>
      <c r="S72" s="382" t="str">
        <f>IF(ISERROR(R72/R73),"",IF(R72/R73=0,"-",IF(R72/R73&gt;2,"+++",R72/R73-1)))</f>
        <v/>
      </c>
      <c r="T72" s="417">
        <v>0</v>
      </c>
      <c r="U72" s="382" t="str">
        <f>IF(ISERROR(T72/T73),"",IF(T72/T73=0,"-",IF(T72/T73&gt;2,"+++",T72/T73-1)))</f>
        <v/>
      </c>
      <c r="V72" s="417">
        <v>0</v>
      </c>
      <c r="W72" s="382" t="str">
        <f>IF(ISERROR(V72/V73),"",IF(V72/V73=0,"-",IF(V72/V73&gt;2,"+++",V72/V73-1)))</f>
        <v/>
      </c>
      <c r="X72" s="417">
        <v>0</v>
      </c>
      <c r="Y72" s="382" t="str">
        <f>IF(ISERROR(X72/X73),"",IF(X72/X73=0,"-",IF(X72/X73&gt;2,"+++",X72/X73-1)))</f>
        <v/>
      </c>
      <c r="Z72" s="417">
        <v>0</v>
      </c>
      <c r="AA72" s="382" t="str">
        <f>IF(ISERROR(Z72/Z73),"",IF(Z72/Z73=0,"-",IF(Z72/Z73&gt;2,"+++",Z72/Z73-1)))</f>
        <v/>
      </c>
      <c r="AB72" s="417">
        <v>0</v>
      </c>
      <c r="AC72" s="382" t="str">
        <f>IF(ISERROR(AB72/AB73),"",IF(AB72/AB73=0,"-",IF(AB72/AB73&gt;2,"+++",AB72/AB73-1)))</f>
        <v/>
      </c>
      <c r="AD72" s="417"/>
      <c r="AE72" s="382"/>
      <c r="AF72" s="416">
        <f t="shared" si="26"/>
        <v>0</v>
      </c>
      <c r="AG72" s="384" t="str">
        <f>IF(ISERROR(AF72/AF73),"",IF(AF72/AF73=0,"-",IF(AF72/AF73&gt;2,"+++",AF72/AF73-1)))</f>
        <v/>
      </c>
      <c r="AH72" s="416">
        <v>0</v>
      </c>
      <c r="AI72" s="384" t="str">
        <f>IF(ISERROR(AH72/AH73),"",IF(AH72/AH73=0,"-",IF(AH72/AH73&gt;2,"+++",AH72/AH73-1)))</f>
        <v/>
      </c>
      <c r="AJ72" s="416"/>
      <c r="AK72" s="569"/>
      <c r="AL72" s="386"/>
      <c r="AM72" s="411"/>
      <c r="AN72" s="412" t="s">
        <v>158</v>
      </c>
      <c r="AO72" s="413" t="s">
        <v>159</v>
      </c>
      <c r="AP72" s="414" t="s">
        <v>160</v>
      </c>
      <c r="AQ72" s="415">
        <f t="shared" si="18"/>
        <v>2023</v>
      </c>
      <c r="AR72" s="416">
        <v>0</v>
      </c>
      <c r="AS72" s="387" t="str">
        <f>IF(ISERROR(AR72/AR73),"",IF(AR72/AR73=0,"-",IF(AR72/AR73&gt;2,"+++",AR72/AR73-1)))</f>
        <v/>
      </c>
      <c r="AT72" s="417">
        <v>0</v>
      </c>
      <c r="AU72" s="382" t="str">
        <f>IF(ISERROR(AT72/AT73),"",IF(AT72/AT73=0,"-",IF(AT72/AT73&gt;2,"+++",AT72/AT73-1)))</f>
        <v/>
      </c>
      <c r="AV72" s="417">
        <v>0</v>
      </c>
      <c r="AW72" s="382" t="str">
        <f>IF(ISERROR(AV72/AV73),"",IF(AV72/AV73=0,"-",IF(AV72/AV73&gt;2,"+++",AV72/AV73-1)))</f>
        <v/>
      </c>
      <c r="AX72" s="417">
        <v>0</v>
      </c>
      <c r="AY72" s="382" t="str">
        <f>IF(ISERROR(AX72/AX73),"",IF(AX72/AX73=0,"-",IF(AX72/AX73&gt;2,"+++",AX72/AX73-1)))</f>
        <v/>
      </c>
      <c r="AZ72" s="417">
        <v>0</v>
      </c>
      <c r="BA72" s="382" t="str">
        <f>IF(ISERROR(AZ72/AZ73),"",IF(AZ72/AZ73=0,"-",IF(AZ72/AZ73&gt;2,"+++",AZ72/AZ73-1)))</f>
        <v/>
      </c>
      <c r="BB72" s="417">
        <v>0</v>
      </c>
      <c r="BC72" s="382" t="str">
        <f>IF(ISERROR(BB72/BB73),"",IF(BB72/BB73=0,"-",IF(BB72/BB73&gt;2,"+++",BB72/BB73-1)))</f>
        <v/>
      </c>
      <c r="BD72" s="417">
        <v>0</v>
      </c>
      <c r="BE72" s="382" t="str">
        <f>IF(ISERROR(BD72/BD73),"",IF(BD72/BD73=0,"-",IF(BD72/BD73&gt;2,"+++",BD72/BD73-1)))</f>
        <v/>
      </c>
      <c r="BF72" s="417">
        <v>0</v>
      </c>
      <c r="BG72" s="382" t="str">
        <f>IF(ISERROR(BF72/BF73),"",IF(BF72/BF73=0,"-",IF(BF72/BF73&gt;2,"+++",BF72/BF73-1)))</f>
        <v/>
      </c>
      <c r="BH72" s="417">
        <v>0</v>
      </c>
      <c r="BI72" s="382" t="str">
        <f>IF(ISERROR(BH72/BH73),"",IF(BH72/BH73=0,"-",IF(BH72/BH73&gt;2,"+++",BH72/BH73-1)))</f>
        <v/>
      </c>
      <c r="BJ72" s="417">
        <v>0</v>
      </c>
      <c r="BK72" s="382" t="str">
        <f>IF(ISERROR(BJ72/BJ73),"",IF(BJ72/BJ73=0,"-",IF(BJ72/BJ73&gt;2,"+++",BJ72/BJ73-1)))</f>
        <v/>
      </c>
      <c r="BL72" s="417">
        <v>0</v>
      </c>
      <c r="BM72" s="382" t="str">
        <f t="shared" ref="BM72" si="57">IF(ISERROR(BL72/BL73),"",IF(BL72/BL73=0,"-",IF(BL72/BL73&gt;2,"+++",BL72/BL73-1)))</f>
        <v/>
      </c>
      <c r="BN72" s="416">
        <f t="shared" si="21"/>
        <v>0</v>
      </c>
      <c r="BO72" s="384" t="str">
        <f>IF(ISERROR(BN72/BN73),"",IF(BN72/BN73=0,"-",IF(BN72/BN73&gt;2,"+++",BN72/BN73-1)))</f>
        <v/>
      </c>
      <c r="BP72" s="416">
        <v>0</v>
      </c>
      <c r="BQ72" s="384" t="str">
        <f>IF(ISERROR(BP72/BP73),"",IF(BP72/BP73=0,"-",IF(BP72/BP73&gt;2,"+++",BP72/BP73-1)))</f>
        <v/>
      </c>
      <c r="BR72" s="418"/>
      <c r="BS72" s="570"/>
      <c r="BT72" s="390"/>
      <c r="CI72" s="394"/>
      <c r="CJ72" s="394"/>
    </row>
    <row r="73" spans="1:88" ht="15" hidden="1" customHeight="1" outlineLevel="2">
      <c r="A73" s="411"/>
      <c r="B73" s="452"/>
      <c r="C73" s="453"/>
      <c r="D73" s="422" t="s">
        <v>160</v>
      </c>
      <c r="E73" s="423">
        <f>E72-1</f>
        <v>2022</v>
      </c>
      <c r="F73" s="424">
        <v>0</v>
      </c>
      <c r="G73" s="439"/>
      <c r="H73" s="426">
        <v>0</v>
      </c>
      <c r="I73" s="439"/>
      <c r="J73" s="426">
        <v>0</v>
      </c>
      <c r="K73" s="439"/>
      <c r="L73" s="426">
        <v>0</v>
      </c>
      <c r="M73" s="439"/>
      <c r="N73" s="426">
        <v>0</v>
      </c>
      <c r="O73" s="439"/>
      <c r="P73" s="426">
        <v>0</v>
      </c>
      <c r="Q73" s="439"/>
      <c r="R73" s="426">
        <v>0</v>
      </c>
      <c r="S73" s="439"/>
      <c r="T73" s="426">
        <v>0</v>
      </c>
      <c r="U73" s="439"/>
      <c r="V73" s="426">
        <v>0</v>
      </c>
      <c r="W73" s="439"/>
      <c r="X73" s="426">
        <v>0</v>
      </c>
      <c r="Y73" s="439"/>
      <c r="Z73" s="426">
        <v>0</v>
      </c>
      <c r="AA73" s="439"/>
      <c r="AB73" s="426">
        <v>0</v>
      </c>
      <c r="AC73" s="439"/>
      <c r="AD73" s="426"/>
      <c r="AE73" s="439"/>
      <c r="AF73" s="424">
        <f t="shared" si="26"/>
        <v>0</v>
      </c>
      <c r="AG73" s="440"/>
      <c r="AH73" s="424">
        <v>0</v>
      </c>
      <c r="AI73" s="440"/>
      <c r="AJ73" s="424"/>
      <c r="AK73" s="579"/>
      <c r="AL73" s="386"/>
      <c r="AM73" s="411"/>
      <c r="AN73" s="452"/>
      <c r="AO73" s="453"/>
      <c r="AP73" s="422" t="s">
        <v>160</v>
      </c>
      <c r="AQ73" s="423">
        <f t="shared" si="20"/>
        <v>2022</v>
      </c>
      <c r="AR73" s="424">
        <v>0</v>
      </c>
      <c r="AS73" s="441"/>
      <c r="AT73" s="426">
        <v>0</v>
      </c>
      <c r="AU73" s="439"/>
      <c r="AV73" s="426">
        <v>0</v>
      </c>
      <c r="AW73" s="439"/>
      <c r="AX73" s="426">
        <v>0</v>
      </c>
      <c r="AY73" s="439"/>
      <c r="AZ73" s="426">
        <v>0</v>
      </c>
      <c r="BA73" s="439"/>
      <c r="BB73" s="426">
        <v>0</v>
      </c>
      <c r="BC73" s="439"/>
      <c r="BD73" s="426">
        <v>0</v>
      </c>
      <c r="BE73" s="439"/>
      <c r="BF73" s="426">
        <v>0</v>
      </c>
      <c r="BG73" s="439"/>
      <c r="BH73" s="426">
        <v>0</v>
      </c>
      <c r="BI73" s="439"/>
      <c r="BJ73" s="426">
        <v>0</v>
      </c>
      <c r="BK73" s="439"/>
      <c r="BL73" s="426">
        <v>0</v>
      </c>
      <c r="BM73" s="439"/>
      <c r="BN73" s="424">
        <f t="shared" si="21"/>
        <v>0</v>
      </c>
      <c r="BO73" s="440"/>
      <c r="BP73" s="424">
        <v>0</v>
      </c>
      <c r="BQ73" s="440"/>
      <c r="BR73" s="429"/>
      <c r="BS73" s="580"/>
      <c r="BT73" s="390"/>
      <c r="CI73" s="394"/>
      <c r="CJ73" s="394"/>
    </row>
    <row r="74" spans="1:88" ht="15" hidden="1" customHeight="1" outlineLevel="1">
      <c r="A74" s="411"/>
      <c r="B74" s="483"/>
      <c r="C74" s="254" t="s">
        <v>161</v>
      </c>
      <c r="D74" s="348" t="s">
        <v>162</v>
      </c>
      <c r="E74" s="256">
        <f>$R$5</f>
        <v>2023</v>
      </c>
      <c r="F74" s="484">
        <v>26955.990999999995</v>
      </c>
      <c r="G74" s="382">
        <f>IF(ISERROR(F74/F75),"",IF(F74/F75=0,"-",IF(F74/F75&gt;2,"+++",F74/F75-1)))</f>
        <v>-5.6569056623690162E-2</v>
      </c>
      <c r="H74" s="485">
        <v>94.165999999999997</v>
      </c>
      <c r="I74" s="382" t="str">
        <f>IF(ISERROR(H74/H75),"",IF(H74/H75=0,"-",IF(H74/H75&gt;2,"+++",H74/H75-1)))</f>
        <v>+++</v>
      </c>
      <c r="J74" s="485">
        <v>6.1409999999999991</v>
      </c>
      <c r="K74" s="382">
        <f>IF(ISERROR(J74/J75),"",IF(J74/J75=0,"-",IF(J74/J75&gt;2,"+++",J74/J75-1)))</f>
        <v>-0.92847992173669991</v>
      </c>
      <c r="L74" s="485">
        <v>54.268000000000001</v>
      </c>
      <c r="M74" s="382">
        <f>IF(ISERROR(L74/L75),"",IF(L74/L75=0,"-",IF(L74/L75&gt;2,"+++",L74/L75-1)))</f>
        <v>-1.2159603902723193E-2</v>
      </c>
      <c r="N74" s="485">
        <v>2984.3139999999994</v>
      </c>
      <c r="O74" s="382">
        <f>IF(ISERROR(N74/N75),"",IF(N74/N75=0,"-",IF(N74/N75&gt;2,"+++",N74/N75-1)))</f>
        <v>-5.0863769391796376E-2</v>
      </c>
      <c r="P74" s="485">
        <v>731.65600000000006</v>
      </c>
      <c r="Q74" s="382">
        <f>IF(ISERROR(P74/P75),"",IF(P74/P75=0,"-",IF(P74/P75&gt;2,"+++",P74/P75-1)))</f>
        <v>4.044720447431982E-2</v>
      </c>
      <c r="R74" s="485">
        <v>138.654</v>
      </c>
      <c r="S74" s="382">
        <f>IF(ISERROR(R74/R75),"",IF(R74/R75=0,"-",IF(R74/R75&gt;2,"+++",R74/R75-1)))</f>
        <v>-6.2568535122233815E-3</v>
      </c>
      <c r="T74" s="485">
        <v>1588.9669999999999</v>
      </c>
      <c r="U74" s="382">
        <f>IF(ISERROR(T74/T75),"",IF(T74/T75=0,"-",IF(T74/T75&gt;2,"+++",T74/T75-1)))</f>
        <v>-8.858359852334885E-2</v>
      </c>
      <c r="V74" s="485">
        <v>382.67600000000004</v>
      </c>
      <c r="W74" s="382">
        <f>IF(ISERROR(V74/V75),"",IF(V74/V75=0,"-",IF(V74/V75&gt;2,"+++",V74/V75-1)))</f>
        <v>-0.218794209691479</v>
      </c>
      <c r="X74" s="485">
        <v>202.91000000000003</v>
      </c>
      <c r="Y74" s="382">
        <f>IF(ISERROR(X74/X75),"",IF(X74/X75=0,"-",IF(X74/X75&gt;2,"+++",X74/X75-1)))</f>
        <v>-0.51122983832116087</v>
      </c>
      <c r="Z74" s="485">
        <v>204.98800000000006</v>
      </c>
      <c r="AA74" s="382">
        <f>IF(ISERROR(Z74/Z75),"",IF(Z74/Z75=0,"-",IF(Z74/Z75&gt;2,"+++",Z74/Z75-1)))</f>
        <v>0.80853147470113429</v>
      </c>
      <c r="AB74" s="485">
        <v>0</v>
      </c>
      <c r="AC74" s="382" t="str">
        <f>IF(ISERROR(AB74/AB75),"",IF(AB74/AB75=0,"-",IF(AB74/AB75&gt;2,"+++",AB74/AB75-1)))</f>
        <v/>
      </c>
      <c r="AD74" s="485"/>
      <c r="AE74" s="382"/>
      <c r="AF74" s="484">
        <f t="shared" si="26"/>
        <v>11228.539000000004</v>
      </c>
      <c r="AG74" s="384">
        <f>IF(ISERROR(AF74/AF75),"",IF(AF74/AF75=0,"-",IF(AF74/AF75&gt;2,"+++",AF74/AF75-1)))</f>
        <v>-0.18728227296421662</v>
      </c>
      <c r="AH74" s="484">
        <v>44573.27</v>
      </c>
      <c r="AI74" s="384">
        <f>IF(ISERROR(AH74/AH75),"",IF(AH74/AH75=0,"-",IF(AH74/AH75&gt;2,"+++",AH74/AH75-1)))</f>
        <v>-9.5933595890221546E-2</v>
      </c>
      <c r="AJ74" s="484"/>
      <c r="AK74" s="569"/>
      <c r="AL74" s="386"/>
      <c r="AM74" s="411"/>
      <c r="AN74" s="483"/>
      <c r="AO74" s="254" t="s">
        <v>161</v>
      </c>
      <c r="AP74" s="348" t="s">
        <v>162</v>
      </c>
      <c r="AQ74" s="256">
        <f t="shared" si="18"/>
        <v>2023</v>
      </c>
      <c r="AR74" s="484">
        <v>5326.7519999999995</v>
      </c>
      <c r="AS74" s="387">
        <f>IF(ISERROR(AR74/AR75),"",IF(AR74/AR75=0,"-",IF(AR74/AR75&gt;2,"+++",AR74/AR75-1)))</f>
        <v>-0.22780954435307843</v>
      </c>
      <c r="AT74" s="485">
        <v>6957.6079999999993</v>
      </c>
      <c r="AU74" s="382">
        <f>IF(ISERROR(AT74/AT75),"",IF(AT74/AT75=0,"-",IF(AT74/AT75&gt;2,"+++",AT74/AT75-1)))</f>
        <v>-0.18975668040050986</v>
      </c>
      <c r="AV74" s="485">
        <v>0</v>
      </c>
      <c r="AW74" s="382" t="str">
        <f>IF(ISERROR(AV74/AV75),"",IF(AV74/AV75=0,"-",IF(AV74/AV75&gt;2,"+++",AV74/AV75-1)))</f>
        <v/>
      </c>
      <c r="AX74" s="485">
        <v>0.436</v>
      </c>
      <c r="AY74" s="382">
        <f>IF(ISERROR(AX74/AX75),"",IF(AX74/AX75=0,"-",IF(AX74/AX75&gt;2,"+++",AX74/AX75-1)))</f>
        <v>-0.98149484317304014</v>
      </c>
      <c r="AZ74" s="485">
        <v>0.16700000000000004</v>
      </c>
      <c r="BA74" s="382">
        <f>IF(ISERROR(AZ74/AZ75),"",IF(AZ74/AZ75=0,"-",IF(AZ74/AZ75&gt;2,"+++",AZ74/AZ75-1)))</f>
        <v>-0.9662830607712497</v>
      </c>
      <c r="BB74" s="485">
        <v>9.9999999999999985E-3</v>
      </c>
      <c r="BC74" s="382" t="str">
        <f>IF(ISERROR(BB74/BB75),"",IF(BB74/BB75=0,"-",IF(BB74/BB75&gt;2,"+++",BB74/BB75-1)))</f>
        <v>+++</v>
      </c>
      <c r="BD74" s="485">
        <v>1.6039999999999999</v>
      </c>
      <c r="BE74" s="382" t="str">
        <f>IF(ISERROR(BD74/BD75),"",IF(BD74/BD75=0,"-",IF(BD74/BD75&gt;2,"+++",BD74/BD75-1)))</f>
        <v>+++</v>
      </c>
      <c r="BF74" s="485">
        <v>0.72499999999999998</v>
      </c>
      <c r="BG74" s="382" t="str">
        <f>IF(ISERROR(BF74/BF75),"",IF(BF74/BF75=0,"-",IF(BF74/BF75&gt;2,"+++",BF74/BF75-1)))</f>
        <v/>
      </c>
      <c r="BH74" s="485">
        <v>25.372</v>
      </c>
      <c r="BI74" s="382">
        <f>IF(ISERROR(BH74/BH75),"",IF(BH74/BH75=0,"-",IF(BH74/BH75&gt;2,"+++",BH74/BH75-1)))</f>
        <v>0.14551447017924102</v>
      </c>
      <c r="BJ74" s="485">
        <v>0.49</v>
      </c>
      <c r="BK74" s="382">
        <f>IF(ISERROR(BJ74/BJ75),"",IF(BJ74/BJ75=0,"-",IF(BJ74/BJ75&gt;2,"+++",BJ74/BJ75-1)))</f>
        <v>-0.59403479701739836</v>
      </c>
      <c r="BL74" s="485">
        <v>0</v>
      </c>
      <c r="BM74" s="382" t="str">
        <f t="shared" ref="BM74" si="58">IF(ISERROR(BL74/BL75),"",IF(BL74/BL75=0,"-",IF(BL74/BL75&gt;2,"+++",BL74/BL75-1)))</f>
        <v/>
      </c>
      <c r="BN74" s="484">
        <f t="shared" si="21"/>
        <v>437.98400000000038</v>
      </c>
      <c r="BO74" s="384">
        <f>IF(ISERROR(BN74/BN75),"",IF(BN74/BN75=0,"-",IF(BN74/BN75&gt;2,"+++",BN74/BN75-1)))</f>
        <v>-0.40036116553237378</v>
      </c>
      <c r="BP74" s="484">
        <v>12751.147999999999</v>
      </c>
      <c r="BQ74" s="384">
        <f>IF(ISERROR(BP74/BP75),"",IF(BP74/BP75=0,"-",IF(BP74/BP75&gt;2,"+++",BP74/BP75-1)))</f>
        <v>-0.21618985897543797</v>
      </c>
      <c r="BR74" s="486"/>
      <c r="BS74" s="570"/>
      <c r="BT74" s="390"/>
      <c r="CI74" s="394"/>
      <c r="CJ74" s="394"/>
    </row>
    <row r="75" spans="1:88" ht="15" hidden="1" customHeight="1" outlineLevel="1" thickBot="1">
      <c r="A75" s="411"/>
      <c r="B75" s="483"/>
      <c r="C75" s="254"/>
      <c r="D75" s="487" t="str">
        <f>D74</f>
        <v>1602Other</v>
      </c>
      <c r="E75" s="256">
        <f>E74-1</f>
        <v>2022</v>
      </c>
      <c r="F75" s="488">
        <v>28572.298999999999</v>
      </c>
      <c r="G75" s="479"/>
      <c r="H75" s="489">
        <v>25.227999999999998</v>
      </c>
      <c r="I75" s="479"/>
      <c r="J75" s="489">
        <v>85.86399999999999</v>
      </c>
      <c r="K75" s="479"/>
      <c r="L75" s="489">
        <v>54.936</v>
      </c>
      <c r="M75" s="479"/>
      <c r="N75" s="489">
        <v>3144.2420000000002</v>
      </c>
      <c r="O75" s="479"/>
      <c r="P75" s="489">
        <v>703.21300000000019</v>
      </c>
      <c r="Q75" s="479"/>
      <c r="R75" s="489">
        <v>139.52699999999999</v>
      </c>
      <c r="S75" s="479"/>
      <c r="T75" s="489">
        <v>1743.4040000000005</v>
      </c>
      <c r="U75" s="479"/>
      <c r="V75" s="489">
        <v>489.85300000000012</v>
      </c>
      <c r="W75" s="479"/>
      <c r="X75" s="489">
        <v>415.14400000000001</v>
      </c>
      <c r="Y75" s="479"/>
      <c r="Z75" s="489">
        <v>113.345</v>
      </c>
      <c r="AA75" s="479"/>
      <c r="AB75" s="489">
        <v>0</v>
      </c>
      <c r="AC75" s="479"/>
      <c r="AD75" s="489"/>
      <c r="AE75" s="479"/>
      <c r="AF75" s="488">
        <f t="shared" si="26"/>
        <v>13816.037999999993</v>
      </c>
      <c r="AG75" s="481"/>
      <c r="AH75" s="488">
        <v>49303.093000000008</v>
      </c>
      <c r="AI75" s="481"/>
      <c r="AJ75" s="488"/>
      <c r="AK75" s="585"/>
      <c r="AL75" s="386"/>
      <c r="AM75" s="411"/>
      <c r="AN75" s="483"/>
      <c r="AO75" s="254"/>
      <c r="AP75" s="487" t="str">
        <f>AP74</f>
        <v>1602Other</v>
      </c>
      <c r="AQ75" s="256">
        <f t="shared" si="20"/>
        <v>2022</v>
      </c>
      <c r="AR75" s="488">
        <v>6898.2360000000026</v>
      </c>
      <c r="AS75" s="490"/>
      <c r="AT75" s="489">
        <v>8587.0600000000013</v>
      </c>
      <c r="AU75" s="479"/>
      <c r="AV75" s="489">
        <v>0</v>
      </c>
      <c r="AW75" s="479"/>
      <c r="AX75" s="489">
        <v>23.561</v>
      </c>
      <c r="AY75" s="479"/>
      <c r="AZ75" s="489">
        <v>4.9530000000000003</v>
      </c>
      <c r="BA75" s="479"/>
      <c r="BB75" s="489">
        <v>4.0000000000000001E-3</v>
      </c>
      <c r="BC75" s="479"/>
      <c r="BD75" s="489">
        <v>0.57600000000000007</v>
      </c>
      <c r="BE75" s="479"/>
      <c r="BF75" s="489">
        <v>0</v>
      </c>
      <c r="BG75" s="479"/>
      <c r="BH75" s="489">
        <v>22.148999999999994</v>
      </c>
      <c r="BI75" s="479"/>
      <c r="BJ75" s="489">
        <v>1.2069999999999996</v>
      </c>
      <c r="BK75" s="479"/>
      <c r="BL75" s="489">
        <v>0</v>
      </c>
      <c r="BM75" s="479"/>
      <c r="BN75" s="488">
        <f t="shared" si="21"/>
        <v>730.41299999999683</v>
      </c>
      <c r="BO75" s="481"/>
      <c r="BP75" s="488">
        <v>16268.159000000001</v>
      </c>
      <c r="BQ75" s="481"/>
      <c r="BR75" s="491"/>
      <c r="BS75" s="586"/>
      <c r="BT75" s="390"/>
      <c r="CI75" s="394"/>
      <c r="CJ75" s="394"/>
    </row>
    <row r="76" spans="1:88" ht="15" customHeight="1" collapsed="1" thickTop="1">
      <c r="A76" s="492" t="s">
        <v>163</v>
      </c>
      <c r="B76" s="493"/>
      <c r="C76" s="493"/>
      <c r="D76" s="494"/>
      <c r="E76" s="493">
        <f>$R$5</f>
        <v>2023</v>
      </c>
      <c r="F76" s="381">
        <f>F12+F14+F16+F30+F48+F50+F56+F64+F66</f>
        <v>317888.26199999999</v>
      </c>
      <c r="G76" s="382">
        <f>IF(ISERROR(F76/F77),"",IF(F76/F77=0,"-",IF(F76/F77&gt;2,"+++",F76/F77-1)))</f>
        <v>4.8077479878700924E-3</v>
      </c>
      <c r="H76" s="383">
        <f>H12+H14+H16+H30+H48+H50+H56+H64+H66</f>
        <v>126029.53000000001</v>
      </c>
      <c r="I76" s="382" t="str">
        <f>IF(ISERROR(H76/H77),"",IF(H76/H77=0,"-",IF(H76/H77&gt;2,"+++",H76/H77-1)))</f>
        <v>+++</v>
      </c>
      <c r="J76" s="383">
        <f>J12+J14+J16+J30+J48+J50+J56+J64+J66</f>
        <v>48049.25299999999</v>
      </c>
      <c r="K76" s="382">
        <f>IF(ISERROR(J76/J77),"",IF(J76/J77=0,"-",IF(J76/J77&gt;2,"+++",J76/J77-1)))</f>
        <v>0.13053879093008147</v>
      </c>
      <c r="L76" s="383">
        <f>L12+L14+L16+L30+L48+L50+L56+L64+L66</f>
        <v>64841.726000000002</v>
      </c>
      <c r="M76" s="382">
        <f>IF(ISERROR(L76/L77),"",IF(L76/L77=0,"-",IF(L76/L77&gt;2,"+++",L76/L77-1)))</f>
        <v>-0.31423683222231158</v>
      </c>
      <c r="N76" s="383">
        <f>N12+N14+N16+N30+N48+N50+N56+N64+N66</f>
        <v>32051.473999999998</v>
      </c>
      <c r="O76" s="382">
        <f>IF(ISERROR(N76/N77),"",IF(N76/N77=0,"-",IF(N76/N77&gt;2,"+++",N76/N77-1)))</f>
        <v>5.9058445508513246E-2</v>
      </c>
      <c r="P76" s="383">
        <f>P12+P14+P16+P30+P48+P50+P56+P64+P66</f>
        <v>29770.453999999991</v>
      </c>
      <c r="Q76" s="382">
        <f>IF(ISERROR(P76/P77),"",IF(P76/P77=0,"-",IF(P76/P77&gt;2,"+++",P76/P77-1)))</f>
        <v>1.0988911722860539E-2</v>
      </c>
      <c r="R76" s="383">
        <f>R12+R14+R16+R30+R48+R50+R56+R64+R66</f>
        <v>42359.852000000014</v>
      </c>
      <c r="S76" s="382" t="str">
        <f>IF(ISERROR(R76/R77),"",IF(R76/R77=0,"-",IF(R76/R77&gt;2,"+++",R76/R77-1)))</f>
        <v>+++</v>
      </c>
      <c r="T76" s="383">
        <f>T12+T14+T16+T30+T48+T50+T56+T64+T66</f>
        <v>21569.425000000003</v>
      </c>
      <c r="U76" s="382">
        <f>IF(ISERROR(T76/T77),"",IF(T76/T77=0,"-",IF(T76/T77&gt;2,"+++",T76/T77-1)))</f>
        <v>-0.24819943845239967</v>
      </c>
      <c r="V76" s="383">
        <f>V12+V14+V16+V30+V48+V50+V56+V64+V66</f>
        <v>39483.821000000018</v>
      </c>
      <c r="W76" s="382">
        <f>IF(ISERROR(V76/V77),"",IF(V76/V77=0,"-",IF(V76/V77&gt;2,"+++",V76/V77-1)))</f>
        <v>0.33781141679696258</v>
      </c>
      <c r="X76" s="383">
        <f>X12+X14+X16+X30+X48+X50+X56+X64+X66</f>
        <v>20289.081999999999</v>
      </c>
      <c r="Y76" s="382" t="str">
        <f>IF(ISERROR(X76/X77),"",IF(X76/X77=0,"-",IF(X76/X77&gt;2,"+++",X76/X77-1)))</f>
        <v>+++</v>
      </c>
      <c r="Z76" s="383">
        <f>Z12+Z14+Z16+Z30+Z48+Z50+Z56+Z64+Z66</f>
        <v>38142.447000000007</v>
      </c>
      <c r="AA76" s="382">
        <f>IF(ISERROR(Z76/Z77),"",IF(Z76/Z77=0,"-",IF(Z76/Z77&gt;2,"+++",Z76/Z77-1)))</f>
        <v>2.1907443362591872E-2</v>
      </c>
      <c r="AB76" s="383">
        <f>AB12+AB14+AB16+AB30+AB48+AB50+AB56+AB64+AB66</f>
        <v>0</v>
      </c>
      <c r="AC76" s="382" t="str">
        <f>IF(ISERROR(AB76/AB77),"",IF(AB76/AB77=0,"-",IF(AB76/AB77&gt;2,"+++",AB76/AB77-1)))</f>
        <v/>
      </c>
      <c r="AD76" s="383"/>
      <c r="AE76" s="382"/>
      <c r="AF76" s="381">
        <f t="shared" si="26"/>
        <v>270055.84799999965</v>
      </c>
      <c r="AG76" s="384">
        <f>IF(ISERROR(AF76/AF77),"",IF(AF76/AF77=0,"-",IF(AF76/AF77&gt;2,"+++",AF76/AF77-1)))</f>
        <v>-0.26883855026600845</v>
      </c>
      <c r="AH76" s="381">
        <f>AH12+AH14+AH16+AH30+AH48+AH50+AH56+AH64+AH66</f>
        <v>1050531.1739999999</v>
      </c>
      <c r="AI76" s="384">
        <f>IF(ISERROR(AH76/AH77),"",IF(AH76/AH77=0,"-",IF(AH76/AH77&gt;2,"+++",AH76/AH77-1)))</f>
        <v>2.6323375875992872E-2</v>
      </c>
      <c r="AJ76" s="381"/>
      <c r="AK76" s="569"/>
      <c r="AL76" s="386"/>
      <c r="AM76" s="492" t="s">
        <v>163</v>
      </c>
      <c r="AN76" s="493"/>
      <c r="AO76" s="493"/>
      <c r="AP76" s="494"/>
      <c r="AQ76" s="493">
        <f>$R$5</f>
        <v>2023</v>
      </c>
      <c r="AR76" s="381">
        <f>AR12+AR14+AR16+AR30+AR48+AR50+AR56+AR64+AR66</f>
        <v>97979.512000000017</v>
      </c>
      <c r="AS76" s="387">
        <f>IF(ISERROR(AR76/AR77),"",IF(AR76/AR77=0,"-",IF(AR76/AR77&gt;2,"+++",AR76/AR77-1)))</f>
        <v>-0.12512550712145387</v>
      </c>
      <c r="AT76" s="383">
        <f>AT12+AT14+AT16+AT30+AT48+AT50+AT56+AT64+AT66</f>
        <v>67178.67</v>
      </c>
      <c r="AU76" s="382">
        <f>IF(ISERROR(AT76/AT77),"",IF(AT76/AT77=0,"-",IF(AT76/AT77&gt;2,"+++",AT76/AT77-1)))</f>
        <v>2.7241560494168926E-3</v>
      </c>
      <c r="AV76" s="383">
        <f>AV12+AV14+AV16+AV30+AV48+AV50+AV56+AV64+AV66</f>
        <v>48546.242999999995</v>
      </c>
      <c r="AW76" s="382">
        <f>IF(ISERROR(AV76/AV77),"",IF(AV76/AV77=0,"-",IF(AV76/AV77&gt;2,"+++",AV76/AV77-1)))</f>
        <v>-0.22470076683267781</v>
      </c>
      <c r="AX76" s="383">
        <f>AX12+AX14+AX16+AX30+AX48+AX50+AX56+AX64+AX66</f>
        <v>32226.149000000001</v>
      </c>
      <c r="AY76" s="382">
        <f>IF(ISERROR(AX76/AX77),"",IF(AX76/AX77=0,"-",IF(AX76/AX77&gt;2,"+++",AX76/AX77-1)))</f>
        <v>-0.11601528436685227</v>
      </c>
      <c r="AZ76" s="383">
        <f>AZ12+AZ14+AZ16+AZ30+AZ48+AZ50+AZ56+AZ64+AZ66</f>
        <v>14335.540999999999</v>
      </c>
      <c r="BA76" s="382">
        <f>IF(ISERROR(AZ76/AZ77),"",IF(AZ76/AZ77=0,"-",IF(AZ76/AZ77&gt;2,"+++",AZ76/AZ77-1)))</f>
        <v>6.1306713542547131E-2</v>
      </c>
      <c r="BB76" s="383">
        <f>BB12+BB14+BB16+BB30+BB48+BB50+BB56+BB64+BB66</f>
        <v>6044.348</v>
      </c>
      <c r="BC76" s="382">
        <f>IF(ISERROR(BB76/BB77),"",IF(BB76/BB77=0,"-",IF(BB76/BB77&gt;2,"+++",BB76/BB77-1)))</f>
        <v>-7.4595779027909814E-2</v>
      </c>
      <c r="BD76" s="383">
        <f>BD12+BD14+BD16+BD30+BD48+BD50+BD56+BD64+BD66</f>
        <v>5835.1810000000014</v>
      </c>
      <c r="BE76" s="382">
        <f>IF(ISERROR(BD76/BD77),"",IF(BD76/BD77=0,"-",IF(BD76/BD77&gt;2,"+++",BD76/BD77-1)))</f>
        <v>0.46790174545335672</v>
      </c>
      <c r="BF76" s="383">
        <f>BF12+BF14+BF16+BF30+BF48+BF50+BF56+BF64+BF66</f>
        <v>3667.3629999999998</v>
      </c>
      <c r="BG76" s="382">
        <f>IF(ISERROR(BF76/BF77),"",IF(BF76/BF77=0,"-",IF(BF76/BF77&gt;2,"+++",BF76/BF77-1)))</f>
        <v>-0.11769891129481413</v>
      </c>
      <c r="BH76" s="383">
        <f>BH12+BH14+BH16+BH30+BH48+BH50+BH56+BH64+BH66</f>
        <v>3579.7530000000002</v>
      </c>
      <c r="BI76" s="382">
        <f>IF(ISERROR(BH76/BH77),"",IF(BH76/BH77=0,"-",IF(BH76/BH77&gt;2,"+++",BH76/BH77-1)))</f>
        <v>-0.12719903721948367</v>
      </c>
      <c r="BJ76" s="383">
        <f>BJ12+BJ14+BJ16+BJ30+BJ48+BJ50+BJ56+BJ64+BJ66</f>
        <v>3785.9739999999997</v>
      </c>
      <c r="BK76" s="382">
        <f>IF(ISERROR(BJ76/BJ77),"",IF(BJ76/BJ77=0,"-",IF(BJ76/BJ77&gt;2,"+++",BJ76/BJ77-1)))</f>
        <v>-0.1748817998074278</v>
      </c>
      <c r="BL76" s="383">
        <f t="shared" ref="BL76:BL77" si="59">BL12+BL14+BL16+BL30+BL48+BL50+BL56+BL64+BL66</f>
        <v>1238.1279999999999</v>
      </c>
      <c r="BM76" s="382">
        <f t="shared" ref="BM76" si="60">IF(ISERROR(BL76/BL77),"",IF(BL76/BL77=0,"-",IF(BL76/BL77&gt;2,"+++",BL76/BL77-1)))</f>
        <v>0.73399511506487092</v>
      </c>
      <c r="BN76" s="381">
        <f t="shared" si="21"/>
        <v>4070.9770000000135</v>
      </c>
      <c r="BO76" s="384">
        <f>IF(ISERROR(BN76/BN77),"",IF(BN76/BN77=0,"-",IF(BN76/BN77&gt;2,"+++",BN76/BN77-1)))</f>
        <v>-0.39455122771010875</v>
      </c>
      <c r="BP76" s="381">
        <f>BP12+BP14+BP16+BP30+BP48+BP50+BP56+BP64+BP66</f>
        <v>288487.83899999998</v>
      </c>
      <c r="BQ76" s="384">
        <f>IF(ISERROR(BP76/BP77),"",IF(BP76/BP77=0,"-",IF(BP76/BP77&gt;2,"+++",BP76/BP77-1)))</f>
        <v>-0.10507301671167457</v>
      </c>
      <c r="BR76" s="388"/>
      <c r="BS76" s="570"/>
      <c r="BT76" s="390"/>
      <c r="CI76" s="394"/>
      <c r="CJ76" s="394"/>
    </row>
    <row r="77" spans="1:88" ht="15" customHeight="1" thickBot="1">
      <c r="A77" s="495"/>
      <c r="B77" s="496"/>
      <c r="C77" s="496"/>
      <c r="D77" s="497"/>
      <c r="E77" s="496">
        <f>E76-1</f>
        <v>2022</v>
      </c>
      <c r="F77" s="478">
        <f>F13+F15+F17+F31+F49+F51+F57+F65+F67</f>
        <v>316367.24800000002</v>
      </c>
      <c r="G77" s="479"/>
      <c r="H77" s="480">
        <f>H13+H15+H17+H31+H49+H51+H57+H65+H67</f>
        <v>24739.121000000003</v>
      </c>
      <c r="I77" s="479"/>
      <c r="J77" s="480">
        <f>J13+J15+J17+J31+J49+J51+J57+J65+J67</f>
        <v>42501.197999999997</v>
      </c>
      <c r="K77" s="479"/>
      <c r="L77" s="480">
        <f>L13+L15+L17+L31+L49+L51+L57+L65+L67</f>
        <v>94554.11</v>
      </c>
      <c r="M77" s="479"/>
      <c r="N77" s="480">
        <f>N13+N15+N17+N31+N49+N51+N57+N65+N67</f>
        <v>30264.121999999999</v>
      </c>
      <c r="O77" s="479"/>
      <c r="P77" s="480">
        <f>P13+P15+P17+P31+P49+P51+P57+P65+P67</f>
        <v>29446.864999999998</v>
      </c>
      <c r="Q77" s="479"/>
      <c r="R77" s="480">
        <f>R13+R15+R17+R31+R49+R51+R57+R65+R67</f>
        <v>10993.878000000002</v>
      </c>
      <c r="S77" s="479"/>
      <c r="T77" s="480">
        <f>T13+T15+T17+T31+T49+T51+T57+T65+T67</f>
        <v>28690.355</v>
      </c>
      <c r="U77" s="479"/>
      <c r="V77" s="480">
        <f>V13+V15+V17+V31+V49+V51+V57+V65+V67</f>
        <v>29513.741999999998</v>
      </c>
      <c r="W77" s="479"/>
      <c r="X77" s="480">
        <f>X13+X15+X17+X31+X49+X51+X57+X65+X67</f>
        <v>9839.6460000000006</v>
      </c>
      <c r="Y77" s="479"/>
      <c r="Z77" s="480">
        <f>Z13+Z15+Z17+Z31+Z49+Z51+Z57+Z65+Z67</f>
        <v>37324.757000000005</v>
      </c>
      <c r="AA77" s="479"/>
      <c r="AB77" s="480">
        <f>AB13+AB15+AB17+AB31+AB49+AB51+AB57+AB65+AB67</f>
        <v>0</v>
      </c>
      <c r="AC77" s="479"/>
      <c r="AD77" s="480"/>
      <c r="AE77" s="479"/>
      <c r="AF77" s="478">
        <f t="shared" si="26"/>
        <v>369351.86900000041</v>
      </c>
      <c r="AG77" s="481"/>
      <c r="AH77" s="478">
        <f>AH13+AH15+AH17+AH31+AH49+AH51+AH57+AH65+AH67</f>
        <v>1023586.9110000003</v>
      </c>
      <c r="AI77" s="481"/>
      <c r="AJ77" s="478"/>
      <c r="AK77" s="585"/>
      <c r="AL77" s="386"/>
      <c r="AM77" s="495"/>
      <c r="AN77" s="496"/>
      <c r="AO77" s="496"/>
      <c r="AP77" s="497"/>
      <c r="AQ77" s="496">
        <f t="shared" ref="AQ77:AQ83" si="61">AQ76-1</f>
        <v>2022</v>
      </c>
      <c r="AR77" s="478">
        <f>AR13+AR15+AR17+AR31+AR49+AR51+AR57+AR65+AR67</f>
        <v>111992.649</v>
      </c>
      <c r="AS77" s="490"/>
      <c r="AT77" s="480">
        <f>AT13+AT15+AT17+AT31+AT49+AT51+AT57+AT65+AT67</f>
        <v>66996.161999999982</v>
      </c>
      <c r="AU77" s="479"/>
      <c r="AV77" s="480">
        <f>AV13+AV15+AV17+AV31+AV49+AV51+AV57+AV65+AV67</f>
        <v>62616.137000000002</v>
      </c>
      <c r="AW77" s="479"/>
      <c r="AX77" s="480">
        <f>AX13+AX15+AX17+AX31+AX49+AX51+AX57+AX65+AX67</f>
        <v>36455.550000000003</v>
      </c>
      <c r="AY77" s="479"/>
      <c r="AZ77" s="480">
        <f>AZ13+AZ15+AZ17+AZ31+AZ49+AZ51+AZ57+AZ65+AZ67</f>
        <v>13507.444000000003</v>
      </c>
      <c r="BA77" s="479"/>
      <c r="BB77" s="480">
        <f>BB13+BB15+BB17+BB31+BB49+BB51+BB57+BB65+BB67</f>
        <v>6531.5759999999991</v>
      </c>
      <c r="BC77" s="479"/>
      <c r="BD77" s="480">
        <f>BD13+BD15+BD17+BD31+BD49+BD51+BD57+BD65+BD67</f>
        <v>3975.1849999999995</v>
      </c>
      <c r="BE77" s="479"/>
      <c r="BF77" s="480">
        <f>BF13+BF15+BF17+BF31+BF49+BF51+BF57+BF65+BF67</f>
        <v>4156.5889999999999</v>
      </c>
      <c r="BG77" s="479"/>
      <c r="BH77" s="480">
        <f>BH13+BH15+BH17+BH31+BH49+BH51+BH57+BH65+BH67</f>
        <v>4101.4540000000006</v>
      </c>
      <c r="BI77" s="479"/>
      <c r="BJ77" s="480">
        <f>BJ13+BJ15+BJ17+BJ31+BJ49+BJ51+BJ57+BJ65+BJ67</f>
        <v>4588.402000000001</v>
      </c>
      <c r="BK77" s="479"/>
      <c r="BL77" s="480">
        <f t="shared" si="59"/>
        <v>714.03200000000004</v>
      </c>
      <c r="BM77" s="479"/>
      <c r="BN77" s="478">
        <f t="shared" ref="BN77" si="62">BP77-SUM(BL77,BJ77,BH77,BF77,BD77,BB77,AZ77,AX77,AV77,AT77,AR77)</f>
        <v>6723.9000000000233</v>
      </c>
      <c r="BO77" s="481"/>
      <c r="BP77" s="478">
        <f>BP13+BP15+BP17+BP31+BP49+BP51+BP57+BP65+BP67</f>
        <v>322359.08</v>
      </c>
      <c r="BQ77" s="481"/>
      <c r="BR77" s="498"/>
      <c r="BS77" s="586"/>
      <c r="BT77" s="390"/>
      <c r="CI77" s="394"/>
      <c r="CJ77" s="394"/>
    </row>
    <row r="78" spans="1:88" ht="15" customHeight="1" thickTop="1">
      <c r="A78" s="499"/>
      <c r="B78" s="256"/>
      <c r="C78" s="256"/>
      <c r="D78" s="348"/>
      <c r="E78" s="256"/>
      <c r="F78" s="484"/>
      <c r="G78" s="500"/>
      <c r="H78" s="501"/>
      <c r="I78" s="502"/>
      <c r="J78" s="501"/>
      <c r="K78" s="502"/>
      <c r="L78" s="501"/>
      <c r="M78" s="502"/>
      <c r="N78" s="501"/>
      <c r="O78" s="502"/>
      <c r="P78" s="501"/>
      <c r="Q78" s="502"/>
      <c r="R78" s="501"/>
      <c r="S78" s="502"/>
      <c r="T78" s="501"/>
      <c r="U78" s="502"/>
      <c r="V78" s="501"/>
      <c r="W78" s="502"/>
      <c r="X78" s="501"/>
      <c r="Y78" s="502"/>
      <c r="Z78" s="501"/>
      <c r="AA78" s="502"/>
      <c r="AB78" s="501"/>
      <c r="AC78" s="502"/>
      <c r="AD78" s="501"/>
      <c r="AE78" s="502"/>
      <c r="AF78" s="501"/>
      <c r="AG78" s="502"/>
      <c r="AH78" s="503"/>
      <c r="AI78" s="499"/>
      <c r="AJ78" s="503"/>
      <c r="AK78" s="499"/>
      <c r="AL78" s="256"/>
      <c r="AM78" s="256"/>
      <c r="AN78" s="348"/>
      <c r="AO78" s="256"/>
      <c r="AP78" s="503"/>
      <c r="AQ78" s="500"/>
      <c r="AR78" s="501"/>
      <c r="AS78" s="502"/>
      <c r="AT78" s="501"/>
      <c r="AU78" s="502"/>
      <c r="AV78" s="501"/>
      <c r="AW78" s="502"/>
      <c r="AX78" s="501"/>
      <c r="AY78" s="502"/>
      <c r="AZ78" s="501"/>
      <c r="BA78" s="502"/>
      <c r="BB78" s="501"/>
      <c r="BC78" s="502"/>
      <c r="BD78" s="501"/>
      <c r="BE78" s="502"/>
      <c r="BF78" s="501"/>
      <c r="BG78" s="502"/>
      <c r="BH78" s="501"/>
      <c r="BI78" s="502"/>
      <c r="BJ78" s="501"/>
      <c r="BK78" s="502"/>
      <c r="BL78" s="501"/>
      <c r="BM78" s="502"/>
      <c r="BN78" s="501"/>
      <c r="BO78" s="502"/>
      <c r="BP78" s="504"/>
      <c r="BQ78" s="256"/>
      <c r="BR78" s="504"/>
      <c r="BS78" s="499"/>
      <c r="CG78" s="394"/>
      <c r="CH78" s="394"/>
    </row>
    <row r="79" spans="1:88" ht="15" customHeight="1" thickBot="1">
      <c r="A79" s="505" t="s">
        <v>164</v>
      </c>
      <c r="B79" s="256"/>
      <c r="C79" s="256"/>
      <c r="D79" s="348"/>
      <c r="E79" s="256"/>
      <c r="F79" s="484"/>
      <c r="G79" s="506"/>
      <c r="H79" s="506"/>
      <c r="I79" s="506"/>
      <c r="J79" s="506"/>
      <c r="K79" s="506"/>
      <c r="L79" s="506"/>
      <c r="M79" s="506"/>
      <c r="N79" s="506"/>
      <c r="O79" s="506"/>
      <c r="P79" s="506"/>
      <c r="Q79" s="506"/>
      <c r="R79" s="506"/>
      <c r="S79" s="506"/>
      <c r="T79" s="506"/>
      <c r="U79" s="506"/>
      <c r="V79" s="506"/>
      <c r="W79" s="506"/>
      <c r="X79" s="506"/>
      <c r="Y79" s="506"/>
      <c r="Z79" s="506"/>
      <c r="AA79" s="506"/>
      <c r="AB79" s="506"/>
      <c r="AC79" s="506"/>
      <c r="AD79" s="507"/>
      <c r="AE79" s="506"/>
      <c r="AF79" s="507"/>
      <c r="AG79" s="506"/>
      <c r="AH79" s="507"/>
      <c r="AI79" s="506"/>
      <c r="AJ79" s="507"/>
      <c r="AK79" s="506"/>
      <c r="AL79" s="503"/>
      <c r="AM79" s="505" t="s">
        <v>164</v>
      </c>
      <c r="AN79" s="256"/>
      <c r="AO79" s="256"/>
      <c r="AP79" s="348"/>
      <c r="AQ79" s="256"/>
      <c r="AR79" s="503"/>
      <c r="AS79" s="506"/>
      <c r="AT79" s="507"/>
      <c r="AU79" s="506"/>
      <c r="AV79" s="507"/>
      <c r="AW79" s="506"/>
      <c r="AX79" s="507"/>
      <c r="AY79" s="506"/>
      <c r="AZ79" s="507"/>
      <c r="BA79" s="506"/>
      <c r="BB79" s="507"/>
      <c r="BC79" s="506"/>
      <c r="BD79" s="507"/>
      <c r="BE79" s="506"/>
      <c r="BF79" s="507"/>
      <c r="BG79" s="506"/>
      <c r="BH79" s="507"/>
      <c r="BI79" s="506"/>
      <c r="BJ79" s="507"/>
      <c r="BK79" s="506"/>
      <c r="BL79" s="507"/>
      <c r="BM79" s="506"/>
      <c r="BN79" s="507"/>
      <c r="BO79" s="506"/>
      <c r="BP79" s="507"/>
      <c r="BQ79" s="506"/>
      <c r="BR79" s="507"/>
      <c r="BS79" s="506"/>
      <c r="BT79" s="390"/>
      <c r="CI79" s="394"/>
      <c r="CJ79" s="394"/>
    </row>
    <row r="80" spans="1:88" ht="15" customHeight="1" thickTop="1">
      <c r="A80" s="508"/>
      <c r="B80" s="493"/>
      <c r="C80" s="349" t="s">
        <v>165</v>
      </c>
      <c r="D80" s="509"/>
      <c r="E80" s="349">
        <f>$R$5</f>
        <v>2023</v>
      </c>
      <c r="F80" s="350">
        <f>F12+F14</f>
        <v>32976.913</v>
      </c>
      <c r="G80" s="510">
        <f>IF(ISERROR(F80/F81),"",IF(F80/F81=0,"-",IF(F80/F81&gt;2,"+++",F80/F81-1)))</f>
        <v>0.25848413341058429</v>
      </c>
      <c r="H80" s="350">
        <f>H12+H14</f>
        <v>83078.945999999996</v>
      </c>
      <c r="I80" s="510"/>
      <c r="J80" s="511">
        <f>J12+J14</f>
        <v>6134.8469999999988</v>
      </c>
      <c r="K80" s="510">
        <f>IF(ISERROR(J80/J81),"",IF(J80/J81=0,"-",IF(J80/J81&gt;2,"+++",J80/J81-1)))</f>
        <v>3.1749411333179323E-2</v>
      </c>
      <c r="L80" s="511">
        <f t="shared" ref="L80:L81" si="63">L12+L14</f>
        <v>50287.917999999998</v>
      </c>
      <c r="M80" s="510">
        <f t="shared" ref="M80" si="64">IF(ISERROR(L80/L81),"",IF(L80/L81=0,"-",IF(L80/L81&gt;2,"+++",L80/L81-1)))</f>
        <v>-0.34623349052590191</v>
      </c>
      <c r="N80" s="511">
        <f t="shared" ref="N80:N81" si="65">N12+N14</f>
        <v>0</v>
      </c>
      <c r="O80" s="510" t="str">
        <f t="shared" ref="O80" si="66">IF(ISERROR(N80/N81),"",IF(N80/N81=0,"-",IF(N80/N81&gt;2,"+++",N80/N81-1)))</f>
        <v/>
      </c>
      <c r="P80" s="511">
        <f t="shared" ref="P80:P81" si="67">P12+P14</f>
        <v>0</v>
      </c>
      <c r="Q80" s="510" t="str">
        <f t="shared" ref="Q80" si="68">IF(ISERROR(P80/P81),"",IF(P80/P81=0,"-",IF(P80/P81&gt;2,"+++",P80/P81-1)))</f>
        <v/>
      </c>
      <c r="R80" s="511">
        <f t="shared" ref="R80:R81" si="69">R12+R14</f>
        <v>39512.477000000014</v>
      </c>
      <c r="S80" s="510" t="str">
        <f t="shared" ref="S80" si="70">IF(ISERROR(R80/R81),"",IF(R80/R81=0,"-",IF(R80/R81&gt;2,"+++",R80/R81-1)))</f>
        <v>+++</v>
      </c>
      <c r="T80" s="511">
        <f t="shared" ref="T80:T81" si="71">T12+T14</f>
        <v>1945.0820000000003</v>
      </c>
      <c r="U80" s="510">
        <f t="shared" ref="U80" si="72">IF(ISERROR(T80/T81),"",IF(T80/T81=0,"-",IF(T80/T81&gt;2,"+++",T80/T81-1)))</f>
        <v>-0.14783647211286444</v>
      </c>
      <c r="V80" s="511">
        <f t="shared" ref="V80:V81" si="73">V12+V14</f>
        <v>38182.928000000014</v>
      </c>
      <c r="W80" s="510">
        <f t="shared" ref="W80" si="74">IF(ISERROR(V80/V81),"",IF(V80/V81=0,"-",IF(V80/V81&gt;2,"+++",V80/V81-1)))</f>
        <v>0.35472076354126414</v>
      </c>
      <c r="X80" s="511">
        <f t="shared" ref="X80:X81" si="75">X12+X14</f>
        <v>0</v>
      </c>
      <c r="Y80" s="510" t="str">
        <f t="shared" ref="Y80" si="76">IF(ISERROR(X80/X81),"",IF(X80/X81=0,"-",IF(X80/X81&gt;2,"+++",X80/X81-1)))</f>
        <v/>
      </c>
      <c r="Z80" s="511">
        <f t="shared" ref="Z80:Z81" si="77">Z12+Z14</f>
        <v>37545.159000000014</v>
      </c>
      <c r="AA80" s="510">
        <f t="shared" ref="AA80" si="78">IF(ISERROR(Z80/Z81),"",IF(Z80/Z81=0,"-",IF(Z80/Z81&gt;2,"+++",Z80/Z81-1)))</f>
        <v>2.1702813394887777E-2</v>
      </c>
      <c r="AB80" s="511">
        <f t="shared" ref="AB80:AB81" si="79">AB12+AB14</f>
        <v>0</v>
      </c>
      <c r="AC80" s="512" t="str">
        <f t="shared" ref="AC80" si="80">IF(ISERROR(AB80/AB81),"",IF(AB80/AB81=0,"-",IF(AB80/AB81&gt;2,"+++",AB80/AB81-1)))</f>
        <v/>
      </c>
      <c r="AD80" s="352"/>
      <c r="AE80" s="382"/>
      <c r="AF80" s="513">
        <f t="shared" ref="AF80:AF83" si="81">AH80-Z80-X80-V80-T80-R80-P80-N80-L80-J80-H80-F80</f>
        <v>98634.196999999927</v>
      </c>
      <c r="AG80" s="514">
        <f>IF(ISERROR(AF80/AF81),"",IF(AF80/AF81=0,"-",IF(AF80/AF81&gt;2,"+++",AF80/AF81-1)))</f>
        <v>-0.35483322219620772</v>
      </c>
      <c r="AH80" s="350">
        <f t="shared" ref="AH80:AH81" si="82">AH12+AH14</f>
        <v>388298.467</v>
      </c>
      <c r="AI80" s="384">
        <f t="shared" ref="AI80" si="83">IF(ISERROR(AH80/AH81),"",IF(AH80/AH81=0,"-",IF(AH80/AH81&gt;2,"+++",AH80/AH81-1)))</f>
        <v>7.4210440659046029E-2</v>
      </c>
      <c r="AJ80" s="350"/>
      <c r="AK80" s="569"/>
      <c r="AL80" s="386"/>
      <c r="AM80" s="508"/>
      <c r="AN80" s="493"/>
      <c r="AO80" s="349" t="s">
        <v>165</v>
      </c>
      <c r="AP80" s="509"/>
      <c r="AQ80" s="349">
        <f>$R$5</f>
        <v>2023</v>
      </c>
      <c r="AR80" s="350">
        <f>AT12+AT14</f>
        <v>0</v>
      </c>
      <c r="AS80" s="387" t="str">
        <f>IF(ISERROR(AR80/AR81),"",IF(AR80/AR81=0,"-",IF(AR80/AR81&gt;2,"+++",AR80/AR81-1)))</f>
        <v/>
      </c>
      <c r="AT80" s="352">
        <f>AT12+AT14</f>
        <v>0</v>
      </c>
      <c r="AU80" s="512" t="str">
        <f>IF(ISERROR(AT80/AT81),"",IF(AT80/AT81=0,"-",IF(AT80/AT81&gt;2,"+++",AT80/AT81-1)))</f>
        <v/>
      </c>
      <c r="AV80" s="352">
        <f>AV12+AV14</f>
        <v>0</v>
      </c>
      <c r="AW80" s="512" t="str">
        <f>IF(ISERROR(AV80/AV81),"",IF(AV80/AV81=0,"-",IF(AV80/AV81&gt;2,"+++",AV80/AV81-1)))</f>
        <v/>
      </c>
      <c r="AX80" s="352">
        <f>AX12+AX14</f>
        <v>0</v>
      </c>
      <c r="AY80" s="512" t="str">
        <f>IF(ISERROR(AX80/AX81),"",IF(AX80/AX81=0,"-",IF(AX80/AX81&gt;2,"+++",AX80/AX81-1)))</f>
        <v/>
      </c>
      <c r="AZ80" s="352">
        <f>AZ12+AZ14</f>
        <v>3.4000000000000002E-2</v>
      </c>
      <c r="BA80" s="512" t="str">
        <f>IF(ISERROR(AZ80/AZ81),"",IF(AZ80/AZ81=0,"-",IF(AZ80/AZ81&gt;2,"+++",AZ80/AZ81-1)))</f>
        <v/>
      </c>
      <c r="BB80" s="352">
        <f>BB12+BB14</f>
        <v>0</v>
      </c>
      <c r="BC80" s="512" t="str">
        <f>IF(ISERROR(BB80/BB81),"",IF(BB80/BB81=0,"-",IF(BB80/BB81&gt;2,"+++",BB80/BB81-1)))</f>
        <v/>
      </c>
      <c r="BD80" s="352">
        <f>BD12+BD14</f>
        <v>0</v>
      </c>
      <c r="BE80" s="512" t="str">
        <f>IF(ISERROR(BD80/BD81),"",IF(BD80/BD81=0,"-",IF(BD80/BD81&gt;2,"+++",BD80/BD81-1)))</f>
        <v/>
      </c>
      <c r="BF80" s="352">
        <f>BF12+BF14</f>
        <v>0</v>
      </c>
      <c r="BG80" s="512" t="str">
        <f>IF(ISERROR(BF80/BF81),"",IF(BF80/BF81=0,"-",IF(BF80/BF81&gt;2,"+++",BF80/BF81-1)))</f>
        <v/>
      </c>
      <c r="BH80" s="352">
        <f>BH12+BH14</f>
        <v>0</v>
      </c>
      <c r="BI80" s="512" t="str">
        <f>IF(ISERROR(BH80/BH81),"",IF(BH80/BH81=0,"-",IF(BH80/BH81&gt;2,"+++",BH80/BH81-1)))</f>
        <v/>
      </c>
      <c r="BJ80" s="352">
        <f>BJ12+BJ14</f>
        <v>82.897999999999996</v>
      </c>
      <c r="BK80" s="512">
        <f>IF(ISERROR(BJ80/BJ81),"",IF(BJ80/BJ81=0,"-",IF(BJ80/BJ81&gt;2,"+++",BJ80/BJ81-1)))</f>
        <v>-0.49663606334402022</v>
      </c>
      <c r="BL80" s="352">
        <f t="shared" ref="BL80:BL81" si="84">BL12+BL14</f>
        <v>0</v>
      </c>
      <c r="BM80" s="512" t="str">
        <f t="shared" ref="BM80" si="85">IF(ISERROR(BL80/BL81),"",IF(BL80/BL81=0,"-",IF(BL80/BL81&gt;2,"+++",BL80/BL81-1)))</f>
        <v/>
      </c>
      <c r="BN80" s="350">
        <f t="shared" ref="BN80:BN82" si="86">BP80-SUM(BL80,BJ80,BH80,BF80,BD80,BB80,AZ80,AX80,AV80,AT80,AR80,AP80)</f>
        <v>202.38300000000015</v>
      </c>
      <c r="BO80" s="384">
        <f>IF(ISERROR(BN80/BN81),"",IF(BN80/BN81=0,"-",IF(BN80/BN81&gt;2,"+++",BN80/BN81-1)))</f>
        <v>-0.87156450617989067</v>
      </c>
      <c r="BP80" s="350">
        <f>BP12+BP14</f>
        <v>285.31500000000017</v>
      </c>
      <c r="BQ80" s="384">
        <f>IF(ISERROR(BP80/BP81),"",IF(BP80/BP81=0,"-",IF(BP80/BP81&gt;2,"+++",BP80/BP81-1)))</f>
        <v>-0.83606769307142303</v>
      </c>
      <c r="BR80" s="357"/>
      <c r="BS80" s="570"/>
      <c r="BT80" s="390"/>
      <c r="CI80" s="394"/>
      <c r="CJ80" s="394"/>
    </row>
    <row r="81" spans="1:88" ht="15" customHeight="1" thickBot="1">
      <c r="A81" s="515"/>
      <c r="B81" s="496"/>
      <c r="C81" s="477"/>
      <c r="D81" s="516"/>
      <c r="E81" s="477">
        <f>E80-1</f>
        <v>2022</v>
      </c>
      <c r="F81" s="478">
        <f>F13+F15</f>
        <v>26203.678000000007</v>
      </c>
      <c r="G81" s="490"/>
      <c r="H81" s="478">
        <f>H13+H15</f>
        <v>24236.512000000002</v>
      </c>
      <c r="I81" s="490"/>
      <c r="J81" s="517">
        <f>J13+J15</f>
        <v>5946.0630000000001</v>
      </c>
      <c r="K81" s="490"/>
      <c r="L81" s="517">
        <f t="shared" si="63"/>
        <v>76920.303</v>
      </c>
      <c r="M81" s="490"/>
      <c r="N81" s="517">
        <f t="shared" si="65"/>
        <v>0</v>
      </c>
      <c r="O81" s="490"/>
      <c r="P81" s="517">
        <f t="shared" si="67"/>
        <v>0</v>
      </c>
      <c r="Q81" s="490"/>
      <c r="R81" s="517">
        <f t="shared" si="69"/>
        <v>8069.8630000000021</v>
      </c>
      <c r="S81" s="490"/>
      <c r="T81" s="517">
        <f t="shared" si="71"/>
        <v>2282.5219999999999</v>
      </c>
      <c r="U81" s="490"/>
      <c r="V81" s="517">
        <f t="shared" si="73"/>
        <v>28185.091000000004</v>
      </c>
      <c r="W81" s="490"/>
      <c r="X81" s="517">
        <f t="shared" si="75"/>
        <v>0</v>
      </c>
      <c r="Y81" s="490"/>
      <c r="Z81" s="517">
        <f t="shared" si="77"/>
        <v>36747.632000000005</v>
      </c>
      <c r="AA81" s="490"/>
      <c r="AB81" s="517">
        <f t="shared" si="79"/>
        <v>0</v>
      </c>
      <c r="AC81" s="479"/>
      <c r="AD81" s="480"/>
      <c r="AE81" s="479"/>
      <c r="AF81" s="478">
        <f t="shared" si="81"/>
        <v>152881.70500000002</v>
      </c>
      <c r="AG81" s="481"/>
      <c r="AH81" s="478">
        <f t="shared" si="82"/>
        <v>361473.36900000006</v>
      </c>
      <c r="AI81" s="481"/>
      <c r="AJ81" s="478"/>
      <c r="AK81" s="585"/>
      <c r="AL81" s="386"/>
      <c r="AM81" s="515"/>
      <c r="AN81" s="496"/>
      <c r="AO81" s="477"/>
      <c r="AP81" s="516"/>
      <c r="AQ81" s="477">
        <f t="shared" si="61"/>
        <v>2022</v>
      </c>
      <c r="AR81" s="478">
        <f>AT13+AT15</f>
        <v>0</v>
      </c>
      <c r="AS81" s="490"/>
      <c r="AT81" s="480">
        <f>AT13+AT15</f>
        <v>0</v>
      </c>
      <c r="AU81" s="479"/>
      <c r="AV81" s="480">
        <f>AV13+AV15</f>
        <v>0</v>
      </c>
      <c r="AW81" s="479"/>
      <c r="AX81" s="480">
        <f>AX13+AX15</f>
        <v>0</v>
      </c>
      <c r="AY81" s="479"/>
      <c r="AZ81" s="480">
        <f>AZ13+AZ15</f>
        <v>0</v>
      </c>
      <c r="BA81" s="479"/>
      <c r="BB81" s="480">
        <f>BB13+BB15</f>
        <v>0</v>
      </c>
      <c r="BC81" s="479"/>
      <c r="BD81" s="480">
        <f>BD13+BD15</f>
        <v>0</v>
      </c>
      <c r="BE81" s="479"/>
      <c r="BF81" s="480">
        <f>BF13+BF15</f>
        <v>0</v>
      </c>
      <c r="BG81" s="479"/>
      <c r="BH81" s="480">
        <f>BH13+BH15</f>
        <v>0</v>
      </c>
      <c r="BI81" s="479"/>
      <c r="BJ81" s="480">
        <f>BJ13+BJ15</f>
        <v>164.68799999999999</v>
      </c>
      <c r="BK81" s="479"/>
      <c r="BL81" s="480">
        <f t="shared" si="84"/>
        <v>0</v>
      </c>
      <c r="BM81" s="479"/>
      <c r="BN81" s="478">
        <f t="shared" si="86"/>
        <v>1575.7559999999999</v>
      </c>
      <c r="BO81" s="481"/>
      <c r="BP81" s="478">
        <f>BP13+BP15</f>
        <v>1740.444</v>
      </c>
      <c r="BQ81" s="481"/>
      <c r="BR81" s="498"/>
      <c r="BS81" s="586"/>
      <c r="BT81" s="390"/>
      <c r="CI81" s="394"/>
      <c r="CJ81" s="394"/>
    </row>
    <row r="82" spans="1:88" ht="15" customHeight="1" thickTop="1">
      <c r="A82" s="518"/>
      <c r="B82" s="519"/>
      <c r="C82" s="380" t="s">
        <v>166</v>
      </c>
      <c r="D82" s="520"/>
      <c r="E82" s="380">
        <f>$R$5</f>
        <v>2023</v>
      </c>
      <c r="F82" s="381">
        <f>F16+F30+F50+F68+F72</f>
        <v>233415.97600000002</v>
      </c>
      <c r="G82" s="387">
        <f>IF(ISERROR(F82/F83),"",IF(F82/F83=0,"-",IF(F82/F83&gt;2,"+++",F82/F83-1)))</f>
        <v>-8.4773420359444129E-3</v>
      </c>
      <c r="H82" s="381">
        <f>H16+H30+H50+H68+H72</f>
        <v>42758.481000000007</v>
      </c>
      <c r="I82" s="387" t="str">
        <f>IF(ISERROR(H82/H83),"",IF(H82/H83=0,"-",IF(H82/H83&gt;2,"+++",H82/H83-1)))</f>
        <v>+++</v>
      </c>
      <c r="J82" s="521">
        <f>J16+J30+J50+J68+J72</f>
        <v>38440.171999999991</v>
      </c>
      <c r="K82" s="387">
        <f>IF(ISERROR(J82/J83),"",IF(J82/J83=0,"-",IF(J82/J83&gt;2,"+++",J82/J83-1)))</f>
        <v>0.1861308353850617</v>
      </c>
      <c r="L82" s="521">
        <f t="shared" ref="L82:L83" si="87">L16+L30+L50+L68+L72</f>
        <v>13283.181000000002</v>
      </c>
      <c r="M82" s="387">
        <f t="shared" ref="M82" si="88">IF(ISERROR(L82/L83),"",IF(L82/L83=0,"-",IF(L82/L83&gt;2,"+++",L82/L83-1)))</f>
        <v>-0.1912782098992577</v>
      </c>
      <c r="N82" s="521">
        <f t="shared" ref="N82:N83" si="89">N16+N30+N50+N68+N72</f>
        <v>5702.2759999999998</v>
      </c>
      <c r="O82" s="387">
        <f t="shared" ref="O82" si="90">IF(ISERROR(N82/N83),"",IF(N82/N83=0,"-",IF(N82/N83&gt;2,"+++",N82/N83-1)))</f>
        <v>-1.8064533904580404E-2</v>
      </c>
      <c r="P82" s="521">
        <f t="shared" ref="P82:P83" si="91">P16+P30+P50+P68+P72</f>
        <v>1252.0350000000003</v>
      </c>
      <c r="Q82" s="387">
        <f t="shared" ref="Q82" si="92">IF(ISERROR(P82/P83),"",IF(P82/P83=0,"-",IF(P82/P83&gt;2,"+++",P82/P83-1)))</f>
        <v>-0.13538749026302277</v>
      </c>
      <c r="R82" s="521">
        <f t="shared" ref="R82:R83" si="93">R16+R30+R50+R68+R72</f>
        <v>2706.7209999999995</v>
      </c>
      <c r="S82" s="387">
        <f t="shared" ref="S82" si="94">IF(ISERROR(R82/R83),"",IF(R82/R83=0,"-",IF(R82/R83&gt;2,"+++",R82/R83-1)))</f>
        <v>-2.6179651137062554E-2</v>
      </c>
      <c r="T82" s="521">
        <f t="shared" ref="T82:T83" si="95">T16+T30+T50+T68+T72</f>
        <v>14110.174000000001</v>
      </c>
      <c r="U82" s="387">
        <f t="shared" ref="U82" si="96">IF(ISERROR(T82/T83),"",IF(T82/T83=0,"-",IF(T82/T83&gt;2,"+++",T82/T83-1)))</f>
        <v>-0.262784702140479</v>
      </c>
      <c r="V82" s="521">
        <f t="shared" ref="V82:V83" si="97">V16+V30+V50+V68+V72</f>
        <v>830.27099999999996</v>
      </c>
      <c r="W82" s="387">
        <f t="shared" ref="W82" si="98">IF(ISERROR(V82/V83),"",IF(V82/V83=0,"-",IF(V82/V83&gt;2,"+++",V82/V83-1)))</f>
        <v>0.32403990597600907</v>
      </c>
      <c r="X82" s="521">
        <f t="shared" ref="X82:X83" si="99">X16+X30+X50+X68+X72</f>
        <v>6307.5719999999992</v>
      </c>
      <c r="Y82" s="387">
        <f t="shared" ref="Y82" si="100">IF(ISERROR(X82/X83),"",IF(X82/X83=0,"-",IF(X82/X83&gt;2,"+++",X82/X83-1)))</f>
        <v>0.72477522805328887</v>
      </c>
      <c r="Z82" s="521">
        <f t="shared" ref="Z82:Z83" si="101">Z16+Z30+Z50+Z68+Z72</f>
        <v>243.054</v>
      </c>
      <c r="AA82" s="387">
        <f t="shared" ref="AA82" si="102">IF(ISERROR(Z82/Z83),"",IF(Z82/Z83=0,"-",IF(Z82/Z83&gt;2,"+++",Z82/Z83-1)))</f>
        <v>-0.12482671458046024</v>
      </c>
      <c r="AB82" s="521">
        <f t="shared" ref="AB82:AB83" si="103">AB16+AB30+AB50+AB68+AB72</f>
        <v>0</v>
      </c>
      <c r="AC82" s="382" t="str">
        <f t="shared" ref="AC82" si="104">IF(ISERROR(AB82/AB83),"",IF(AB82/AB83=0,"-",IF(AB82/AB83&gt;2,"+++",AB82/AB83-1)))</f>
        <v/>
      </c>
      <c r="AD82" s="383"/>
      <c r="AE82" s="382"/>
      <c r="AF82" s="381">
        <f t="shared" si="81"/>
        <v>77147.20299999998</v>
      </c>
      <c r="AG82" s="384">
        <f>IF(ISERROR(AF82/AF83),"",IF(AF82/AF83=0,"-",IF(AF82/AF83&gt;2,"+++",AF82/AF83-1)))</f>
        <v>-0.2809510732891024</v>
      </c>
      <c r="AH82" s="381">
        <f t="shared" ref="AH82:AH83" si="105">AH16+AH30+AH50+AH68+AH72</f>
        <v>436197.11600000004</v>
      </c>
      <c r="AI82" s="384">
        <f t="shared" ref="AI82" si="106">IF(ISERROR(AH82/AH83),"",IF(AH82/AH83=0,"-",IF(AH82/AH83&gt;2,"+++",AH82/AH83-1)))</f>
        <v>2.4586381174017458E-2</v>
      </c>
      <c r="AJ82" s="381"/>
      <c r="AK82" s="569"/>
      <c r="AL82" s="386"/>
      <c r="AM82" s="518"/>
      <c r="AN82" s="519"/>
      <c r="AO82" s="380" t="s">
        <v>166</v>
      </c>
      <c r="AP82" s="520"/>
      <c r="AQ82" s="380">
        <f>$R$5</f>
        <v>2023</v>
      </c>
      <c r="AR82" s="381">
        <f>AR16+AR30+AR50+AR68+AR72</f>
        <v>76502.032000000007</v>
      </c>
      <c r="AS82" s="387">
        <f>IF(ISERROR(AR82/AR83),"",IF(AR82/AR83=0,"-",IF(AR82/AR83&gt;2,"+++",AR82/AR83-1)))</f>
        <v>-0.11343849921663651</v>
      </c>
      <c r="AT82" s="383">
        <f>AT16+AT30+AT50+AT68+AT72</f>
        <v>60220.981</v>
      </c>
      <c r="AU82" s="382">
        <f>IF(ISERROR(AT82/AT83),"",IF(AT82/AT83=0,"-",IF(AT82/AT83&gt;2,"+++",AT82/AT83-1)))</f>
        <v>3.102153205968472E-2</v>
      </c>
      <c r="AV82" s="383">
        <f>AV16+AV30+AV50+AV68+AV72</f>
        <v>48507.828999999998</v>
      </c>
      <c r="AW82" s="382">
        <f>IF(ISERROR(AV82/AV83),"",IF(AV82/AV83=0,"-",IF(AV82/AV83&gt;2,"+++",AV82/AV83-1)))</f>
        <v>8.1187220057101772E-3</v>
      </c>
      <c r="AX82" s="383">
        <f>AX16+AX30+AX50+AX68+AX72</f>
        <v>31950.155000000006</v>
      </c>
      <c r="AY82" s="382">
        <f>IF(ISERROR(AX82/AX83),"",IF(AX82/AX83=0,"-",IF(AX82/AX83&gt;2,"+++",AX82/AX83-1)))</f>
        <v>0.10477939771730549</v>
      </c>
      <c r="AZ82" s="383">
        <f>AZ16+AZ30+AZ50+AZ68+AZ72</f>
        <v>14324.103999999999</v>
      </c>
      <c r="BA82" s="382">
        <f>IF(ISERROR(AZ82/AZ83),"",IF(AZ82/AZ83=0,"-",IF(AZ82/AZ83&gt;2,"+++",AZ82/AZ83-1)))</f>
        <v>6.1629580680853335E-2</v>
      </c>
      <c r="BB82" s="383">
        <f>BB16+BB30+BB50+BB68+BB72</f>
        <v>6017.9879999999994</v>
      </c>
      <c r="BC82" s="382">
        <f>IF(ISERROR(BB82/BB83),"",IF(BB82/BB83=0,"-",IF(BB82/BB83&gt;2,"+++",BB82/BB83-1)))</f>
        <v>-7.4037596487305901E-2</v>
      </c>
      <c r="BD82" s="383">
        <f>BD16+BD30+BD50+BD68+BD72</f>
        <v>5833.5770000000011</v>
      </c>
      <c r="BE82" s="382">
        <f>IF(ISERROR(BD82/BD83),"",IF(BD82/BD83=0,"-",IF(BD82/BD83&gt;2,"+++",BD82/BD83-1)))</f>
        <v>0.46771091194127568</v>
      </c>
      <c r="BF82" s="383">
        <f>BF16+BF30+BF50+BF68+BF72</f>
        <v>3666.6379999999999</v>
      </c>
      <c r="BG82" s="382">
        <f>IF(ISERROR(BF82/BF83),"",IF(BF82/BF83=0,"-",IF(BF82/BF83&gt;2,"+++",BF82/BF83-1)))</f>
        <v>-0.11787333315851045</v>
      </c>
      <c r="BH82" s="383">
        <f>BH16+BH30+BH50+BH68+BH72</f>
        <v>3196.2910000000002</v>
      </c>
      <c r="BI82" s="382">
        <f>IF(ISERROR(BH82/BH83),"",IF(BH82/BH83=0,"-",IF(BH82/BH83&gt;2,"+++",BH82/BH83-1)))</f>
        <v>-0.14546653252746444</v>
      </c>
      <c r="BJ82" s="383">
        <f>BJ16+BJ30+BJ50+BJ68+BJ72</f>
        <v>1714.8879999999999</v>
      </c>
      <c r="BK82" s="382">
        <f>IF(ISERROR(BJ82/BJ83),"",IF(BJ82/BJ83=0,"-",IF(BJ82/BJ83&gt;2,"+++",BJ82/BJ83-1)))</f>
        <v>-0.30291542653386927</v>
      </c>
      <c r="BL82" s="383">
        <f t="shared" ref="BL82:BL83" si="107">BL16+BL30+BL50+BL68+BL72</f>
        <v>1238.1279999999999</v>
      </c>
      <c r="BM82" s="382">
        <f t="shared" ref="BM82" si="108">IF(ISERROR(BL82/BL83),"",IF(BL82/BL83=0,"-",IF(BL82/BL83&gt;2,"+++",BL82/BL83-1)))</f>
        <v>0.73399511506487092</v>
      </c>
      <c r="BN82" s="381">
        <f t="shared" si="86"/>
        <v>2364.8910000000033</v>
      </c>
      <c r="BO82" s="384">
        <f>IF(ISERROR(BN82/BN83),"",IF(BN82/BN83=0,"-",IF(BN82/BN83&gt;2,"+++",BN82/BN83-1)))</f>
        <v>-0.4177158933216204</v>
      </c>
      <c r="BP82" s="381">
        <f>BP16+BP30+BP50+BP68+BP72</f>
        <v>255537.50200000001</v>
      </c>
      <c r="BQ82" s="384">
        <f>IF(ISERROR(BP82/BP83),"",IF(BP82/BP83=0,"-",IF(BP82/BP83&gt;2,"+++",BP82/BP83-1)))</f>
        <v>-2.0312516078126786E-2</v>
      </c>
      <c r="BR82" s="388"/>
      <c r="BS82" s="570"/>
      <c r="BT82" s="390"/>
      <c r="CI82" s="394"/>
      <c r="CJ82" s="394"/>
    </row>
    <row r="83" spans="1:88" ht="15" customHeight="1" thickBot="1">
      <c r="A83" s="515"/>
      <c r="B83" s="496"/>
      <c r="C83" s="477"/>
      <c r="D83" s="516"/>
      <c r="E83" s="477">
        <f>E82-1</f>
        <v>2022</v>
      </c>
      <c r="F83" s="478">
        <f>F17+F31+F51+F69+F73</f>
        <v>235411.64099999997</v>
      </c>
      <c r="G83" s="490"/>
      <c r="H83" s="478">
        <f>H17+H31+H51+H69+H73</f>
        <v>458.33600000000001</v>
      </c>
      <c r="I83" s="490"/>
      <c r="J83" s="517">
        <f>J17+J31+J51+J69+J73</f>
        <v>32408.037</v>
      </c>
      <c r="K83" s="490"/>
      <c r="L83" s="517">
        <f t="shared" si="87"/>
        <v>16424.907999999999</v>
      </c>
      <c r="M83" s="490"/>
      <c r="N83" s="517">
        <f t="shared" si="89"/>
        <v>5807.1800000000012</v>
      </c>
      <c r="O83" s="490"/>
      <c r="P83" s="517">
        <f t="shared" si="91"/>
        <v>1448.0880000000004</v>
      </c>
      <c r="Q83" s="490"/>
      <c r="R83" s="517">
        <f t="shared" si="93"/>
        <v>2779.4870000000001</v>
      </c>
      <c r="S83" s="490"/>
      <c r="T83" s="517">
        <f t="shared" si="95"/>
        <v>19139.828000000001</v>
      </c>
      <c r="U83" s="490"/>
      <c r="V83" s="517">
        <f t="shared" si="97"/>
        <v>627.07400000000007</v>
      </c>
      <c r="W83" s="490"/>
      <c r="X83" s="517">
        <f t="shared" si="99"/>
        <v>3657.04</v>
      </c>
      <c r="Y83" s="490"/>
      <c r="Z83" s="517">
        <f t="shared" si="101"/>
        <v>277.721</v>
      </c>
      <c r="AA83" s="490"/>
      <c r="AB83" s="517">
        <f t="shared" si="103"/>
        <v>0</v>
      </c>
      <c r="AC83" s="479"/>
      <c r="AD83" s="480"/>
      <c r="AE83" s="479"/>
      <c r="AF83" s="478">
        <f t="shared" si="81"/>
        <v>107290.617</v>
      </c>
      <c r="AG83" s="481"/>
      <c r="AH83" s="478">
        <f t="shared" si="105"/>
        <v>425729.95699999999</v>
      </c>
      <c r="AI83" s="481"/>
      <c r="AJ83" s="478"/>
      <c r="AK83" s="585"/>
      <c r="AL83" s="386"/>
      <c r="AM83" s="515"/>
      <c r="AN83" s="496"/>
      <c r="AO83" s="477"/>
      <c r="AP83" s="516"/>
      <c r="AQ83" s="477">
        <f t="shared" si="61"/>
        <v>2022</v>
      </c>
      <c r="AR83" s="478">
        <f>AR17+AR31+AR51+AR69+AR73</f>
        <v>86290.722000000009</v>
      </c>
      <c r="AS83" s="490"/>
      <c r="AT83" s="480">
        <f>AT17+AT31+AT51+AT69+AT73</f>
        <v>58409.042999999991</v>
      </c>
      <c r="AU83" s="479"/>
      <c r="AV83" s="480">
        <f>AV17+AV31+AV51+AV69+AV73</f>
        <v>48117.179000000004</v>
      </c>
      <c r="AW83" s="479"/>
      <c r="AX83" s="480">
        <f>AX17+AX31+AX51+AX69+AX73</f>
        <v>28919.940999999999</v>
      </c>
      <c r="AY83" s="479"/>
      <c r="AZ83" s="480">
        <f>AZ17+AZ31+AZ51+AZ69+AZ73</f>
        <v>13492.563000000002</v>
      </c>
      <c r="BA83" s="479"/>
      <c r="BB83" s="480">
        <f>BB17+BB31+BB51+BB69+BB73</f>
        <v>6499.1709999999994</v>
      </c>
      <c r="BC83" s="479"/>
      <c r="BD83" s="480">
        <f>BD17+BD31+BD51+BD69+BD73</f>
        <v>3974.6089999999995</v>
      </c>
      <c r="BE83" s="479"/>
      <c r="BF83" s="480">
        <f>BF17+BF31+BF51+BF69+BF73</f>
        <v>4156.5889999999999</v>
      </c>
      <c r="BG83" s="479"/>
      <c r="BH83" s="480">
        <f>BH17+BH31+BH51+BH69+BH73</f>
        <v>3740.3930000000005</v>
      </c>
      <c r="BI83" s="479"/>
      <c r="BJ83" s="480">
        <f>BJ17+BJ31+BJ51+BJ69+BJ73</f>
        <v>2460.0860000000002</v>
      </c>
      <c r="BK83" s="479"/>
      <c r="BL83" s="480">
        <f t="shared" si="107"/>
        <v>714.03200000000004</v>
      </c>
      <c r="BM83" s="479"/>
      <c r="BN83" s="478">
        <f>BP83-SUM(BL83,BJ83,BH83,BF83,BD83,BB83,AZ83,AX83,AV83,AT83,AR83,AP83)</f>
        <v>4061.4040000000095</v>
      </c>
      <c r="BO83" s="481"/>
      <c r="BP83" s="478">
        <f>BP17+BP31+BP51+BP69+BP73</f>
        <v>260835.73199999999</v>
      </c>
      <c r="BQ83" s="481"/>
      <c r="BR83" s="498"/>
      <c r="BS83" s="586"/>
      <c r="BT83" s="390"/>
      <c r="CI83" s="394"/>
      <c r="CJ83" s="394"/>
    </row>
    <row r="84" spans="1:88" s="296" customFormat="1" ht="9" customHeight="1" thickTop="1">
      <c r="A84" s="522"/>
      <c r="B84" s="522"/>
      <c r="C84" s="522"/>
      <c r="D84" s="293"/>
      <c r="E84" s="523"/>
      <c r="F84" s="524"/>
      <c r="G84" s="525"/>
      <c r="H84" s="525"/>
      <c r="I84" s="525"/>
      <c r="J84" s="524"/>
      <c r="K84" s="525"/>
      <c r="L84" s="524"/>
      <c r="M84" s="525"/>
      <c r="N84" s="524"/>
      <c r="O84" s="525"/>
      <c r="P84" s="524"/>
      <c r="Q84" s="525"/>
      <c r="R84" s="524"/>
      <c r="S84" s="525"/>
      <c r="T84" s="524"/>
      <c r="U84" s="525"/>
      <c r="V84" s="524"/>
      <c r="W84" s="525"/>
      <c r="X84" s="524"/>
      <c r="Y84" s="525"/>
      <c r="Z84" s="525"/>
      <c r="AA84" s="525"/>
      <c r="AB84" s="524"/>
      <c r="AC84" s="525"/>
      <c r="AD84" s="524"/>
      <c r="AE84" s="525"/>
      <c r="AF84" s="524"/>
      <c r="AG84" s="525"/>
      <c r="AH84" s="524"/>
      <c r="AI84" s="525"/>
      <c r="AJ84" s="524"/>
      <c r="AK84" s="525"/>
      <c r="AL84" s="524"/>
      <c r="AM84" s="522"/>
      <c r="AN84" s="522"/>
      <c r="AO84" s="522"/>
      <c r="AP84" s="293"/>
      <c r="AQ84" s="523"/>
      <c r="AR84" s="524"/>
      <c r="AS84" s="525"/>
      <c r="AT84" s="524"/>
      <c r="AU84" s="525"/>
      <c r="AV84" s="524"/>
      <c r="AW84" s="525"/>
      <c r="AX84" s="524"/>
      <c r="AY84" s="525"/>
      <c r="AZ84" s="524"/>
      <c r="BA84" s="525"/>
      <c r="BB84" s="524"/>
      <c r="BC84" s="525"/>
      <c r="BD84" s="524"/>
      <c r="BE84" s="525"/>
      <c r="BF84" s="524"/>
      <c r="BG84" s="525"/>
      <c r="BH84" s="525"/>
      <c r="BI84" s="525"/>
      <c r="BJ84" s="524"/>
      <c r="BK84" s="525"/>
      <c r="BL84" s="524"/>
      <c r="BM84" s="525"/>
      <c r="BN84" s="524"/>
      <c r="BO84" s="525"/>
      <c r="BP84" s="526"/>
      <c r="BQ84" s="280"/>
      <c r="BR84" s="527"/>
    </row>
    <row r="85" spans="1:88" s="296" customFormat="1" ht="18.75" hidden="1" customHeight="1" outlineLevel="1" thickTop="1">
      <c r="A85" s="528"/>
      <c r="B85" s="528"/>
      <c r="C85" s="529"/>
      <c r="D85" s="530"/>
      <c r="E85" s="529"/>
      <c r="F85" s="531"/>
      <c r="G85" s="532"/>
      <c r="H85" s="532"/>
      <c r="I85" s="532"/>
      <c r="J85" s="532"/>
      <c r="K85" s="532"/>
      <c r="L85" s="532"/>
      <c r="M85" s="532"/>
      <c r="N85" s="532"/>
      <c r="O85" s="532"/>
      <c r="P85" s="532"/>
      <c r="Q85" s="532"/>
      <c r="R85" s="532"/>
      <c r="S85" s="532"/>
      <c r="T85" s="532"/>
      <c r="U85" s="532"/>
      <c r="V85" s="533"/>
      <c r="W85" s="534"/>
      <c r="X85" s="535"/>
      <c r="Y85" s="535"/>
      <c r="Z85" s="533"/>
      <c r="AA85" s="536"/>
      <c r="AB85" s="536"/>
      <c r="AC85" s="534"/>
      <c r="AD85" s="537"/>
      <c r="AE85" s="537"/>
      <c r="AF85" s="538"/>
      <c r="AG85" s="530"/>
      <c r="AI85" s="528"/>
      <c r="AK85" s="528"/>
      <c r="AL85" s="528"/>
      <c r="AM85" s="529"/>
      <c r="AN85" s="530"/>
      <c r="AO85" s="529"/>
      <c r="AP85" s="531"/>
      <c r="AQ85" s="532"/>
      <c r="AR85" s="532"/>
      <c r="AS85" s="539"/>
      <c r="AT85" s="540"/>
      <c r="AU85" s="541"/>
      <c r="AV85" s="531"/>
      <c r="AW85" s="532"/>
      <c r="AX85" s="532"/>
      <c r="AY85" s="532"/>
      <c r="AZ85" s="532"/>
      <c r="BA85" s="539"/>
      <c r="BB85" s="532"/>
      <c r="BC85" s="532"/>
      <c r="BD85" s="532"/>
      <c r="BE85" s="539"/>
      <c r="BF85" s="540"/>
      <c r="BG85" s="541"/>
      <c r="BK85" s="530"/>
      <c r="BM85" s="530"/>
    </row>
    <row r="86" spans="1:88" s="296" customFormat="1" ht="16.5" hidden="1" customHeight="1" outlineLevel="1" thickBot="1">
      <c r="A86" s="528"/>
      <c r="B86" s="528"/>
      <c r="C86" s="529"/>
      <c r="D86" s="530"/>
      <c r="E86" s="529"/>
      <c r="F86" s="542"/>
      <c r="G86" s="543"/>
      <c r="H86" s="543"/>
      <c r="I86" s="543"/>
      <c r="J86" s="543"/>
      <c r="K86" s="543"/>
      <c r="L86" s="543"/>
      <c r="M86" s="543"/>
      <c r="N86" s="543"/>
      <c r="O86" s="543"/>
      <c r="P86" s="543"/>
      <c r="Q86" s="543"/>
      <c r="R86" s="543"/>
      <c r="S86" s="543"/>
      <c r="T86" s="543"/>
      <c r="U86" s="543"/>
      <c r="V86" s="544"/>
      <c r="W86" s="545"/>
      <c r="X86" s="546"/>
      <c r="Y86" s="546"/>
      <c r="Z86" s="544"/>
      <c r="AA86" s="547"/>
      <c r="AB86" s="547"/>
      <c r="AC86" s="545"/>
      <c r="AD86" s="548"/>
      <c r="AE86" s="548"/>
      <c r="AG86" s="530"/>
      <c r="AI86" s="528"/>
      <c r="AK86" s="528"/>
      <c r="AL86" s="528"/>
      <c r="AM86" s="529"/>
      <c r="AN86" s="530"/>
      <c r="AO86" s="529"/>
      <c r="AP86" s="542"/>
      <c r="AQ86" s="543"/>
      <c r="AR86" s="543"/>
      <c r="AS86" s="549"/>
      <c r="AT86" s="550"/>
      <c r="AU86" s="551"/>
      <c r="AV86" s="542"/>
      <c r="AW86" s="543"/>
      <c r="AX86" s="543"/>
      <c r="AY86" s="543"/>
      <c r="AZ86" s="543"/>
      <c r="BA86" s="549"/>
      <c r="BB86" s="543"/>
      <c r="BC86" s="543"/>
      <c r="BD86" s="543"/>
      <c r="BE86" s="549"/>
      <c r="BF86" s="550"/>
      <c r="BG86" s="551"/>
      <c r="BK86" s="530"/>
      <c r="BM86" s="530"/>
    </row>
    <row r="87" spans="1:88" ht="28.5" hidden="1" customHeight="1" outlineLevel="1" thickTop="1">
      <c r="E87" s="464"/>
      <c r="F87" s="553">
        <f>+SUMIF($F$89:$AG$89,F$89,$F76:$AI76)</f>
        <v>682559.97600000002</v>
      </c>
      <c r="G87" s="554"/>
      <c r="H87" s="553"/>
      <c r="I87" s="554"/>
      <c r="J87" s="553"/>
      <c r="K87" s="554"/>
      <c r="L87" s="553"/>
      <c r="M87" s="554"/>
      <c r="N87" s="553"/>
      <c r="O87" s="554"/>
      <c r="P87" s="553"/>
      <c r="Q87" s="554"/>
      <c r="R87" s="553"/>
      <c r="S87" s="554"/>
      <c r="T87" s="553"/>
      <c r="U87" s="554"/>
      <c r="V87" s="553">
        <f>+SUMIF($F$89:$AG$89,V$89,$F76:$AI76)</f>
        <v>39483.821000000018</v>
      </c>
      <c r="W87" s="554"/>
      <c r="X87" s="554"/>
      <c r="Y87" s="554"/>
      <c r="Z87" s="553">
        <f>+SUMIF($F$89:$AG$89,Z$89,$F76:$AI76)</f>
        <v>38142.447000000007</v>
      </c>
      <c r="AA87" s="554"/>
      <c r="AB87" s="553"/>
      <c r="AC87" s="554"/>
      <c r="AD87" s="554"/>
      <c r="AE87" s="554"/>
      <c r="AF87" s="553"/>
      <c r="AG87" s="554"/>
      <c r="AH87" s="553"/>
      <c r="AJ87" s="553"/>
      <c r="AO87" s="464"/>
      <c r="AP87" s="553">
        <f>+SUMIF($AP$89:$BI$89,AP$89,$AT76:$BQ76)</f>
        <v>115724.913</v>
      </c>
      <c r="AQ87" s="554"/>
      <c r="AR87" s="553"/>
      <c r="AS87" s="554"/>
      <c r="AT87" s="553">
        <f>+SUMIF($AP$89:$BI$89,AT$89,$AT76:$BQ76)</f>
        <v>32226.149000000001</v>
      </c>
      <c r="AU87" s="554"/>
      <c r="AV87" s="553">
        <f>+SUMIF($AP$89:$BI$89,AV$89,$AT76:$BQ76)</f>
        <v>26215.07</v>
      </c>
      <c r="AW87" s="554"/>
      <c r="AX87" s="553"/>
      <c r="AY87" s="554"/>
      <c r="AZ87" s="553"/>
      <c r="BA87" s="554"/>
      <c r="BB87" s="553">
        <f>+SUMIF($AP$89:$BI$89,BB$89,$AT76:$BQ76)</f>
        <v>7247.116</v>
      </c>
      <c r="BC87" s="554"/>
      <c r="BD87" s="553"/>
      <c r="BE87" s="554"/>
      <c r="BF87" s="553">
        <f>+SUMIF($AP$89:$BI$89,BF$89,$AT76:$BQ76)</f>
        <v>3785.9739999999997</v>
      </c>
      <c r="BG87" s="554"/>
      <c r="BH87" s="553"/>
      <c r="BI87" s="554"/>
      <c r="BJ87" s="553"/>
      <c r="BK87" s="554"/>
      <c r="BL87" s="553"/>
      <c r="BM87" s="554"/>
      <c r="BN87" s="390"/>
      <c r="CE87" s="394"/>
      <c r="CF87" s="394"/>
    </row>
    <row r="88" spans="1:88" ht="28.5" hidden="1" customHeight="1" outlineLevel="1">
      <c r="E88" s="464"/>
      <c r="F88" s="553">
        <f>+SUMIF($F$89:$AG$89,F$89,$F77:$AI77)</f>
        <v>577556.897</v>
      </c>
      <c r="G88" s="554"/>
      <c r="H88" s="555"/>
      <c r="I88" s="554"/>
      <c r="J88" s="553"/>
      <c r="K88" s="554"/>
      <c r="L88" s="553"/>
      <c r="M88" s="554"/>
      <c r="N88" s="553"/>
      <c r="O88" s="554"/>
      <c r="P88" s="553"/>
      <c r="Q88" s="554"/>
      <c r="R88" s="553"/>
      <c r="S88" s="554"/>
      <c r="T88" s="553"/>
      <c r="U88" s="554"/>
      <c r="V88" s="553">
        <f>+SUMIF($F$89:$AG$89,V$89,$F77:$AI77)</f>
        <v>29513.741999999998</v>
      </c>
      <c r="W88" s="554"/>
      <c r="X88" s="554"/>
      <c r="Y88" s="554"/>
      <c r="Z88" s="553">
        <f>+SUMIF($F$89:$AG$89,Z$89,$F77:$AI77)</f>
        <v>37324.757000000005</v>
      </c>
      <c r="AA88" s="554"/>
      <c r="AB88" s="553"/>
      <c r="AC88" s="554"/>
      <c r="AD88" s="554"/>
      <c r="AE88" s="554"/>
      <c r="AF88" s="553"/>
      <c r="AG88" s="554"/>
      <c r="AH88" s="553"/>
      <c r="AJ88" s="553"/>
      <c r="AO88" s="464"/>
      <c r="AP88" s="553">
        <f>+SUMIF($AP$89:$BI$89,AP$89,$AT77:$BQ77)</f>
        <v>129612.29899999998</v>
      </c>
      <c r="AQ88" s="554"/>
      <c r="AR88" s="555"/>
      <c r="AS88" s="554"/>
      <c r="AT88" s="553">
        <f>+SUMIF($AP$89:$BI$89,AT$89,$AT77:$BQ77)</f>
        <v>36455.550000000003</v>
      </c>
      <c r="AU88" s="554"/>
      <c r="AV88" s="553">
        <f>+SUMIF($AP$89:$BI$89,AV$89,$AT77:$BQ77)</f>
        <v>24014.205000000002</v>
      </c>
      <c r="AW88" s="554"/>
      <c r="AX88" s="553"/>
      <c r="AY88" s="554"/>
      <c r="AZ88" s="553"/>
      <c r="BA88" s="554"/>
      <c r="BB88" s="553">
        <f>+SUMIF($AP$89:$BI$89,BB$89,$AT77:$BQ77)</f>
        <v>8258.0430000000015</v>
      </c>
      <c r="BC88" s="554"/>
      <c r="BD88" s="553"/>
      <c r="BE88" s="554"/>
      <c r="BF88" s="553">
        <f>+SUMIF($AP$89:$BI$89,BF$89,$AT77:$BQ77)</f>
        <v>4588.402000000001</v>
      </c>
      <c r="BG88" s="554"/>
      <c r="BH88" s="553"/>
      <c r="BI88" s="554"/>
      <c r="BJ88" s="553"/>
      <c r="BK88" s="554"/>
      <c r="BL88" s="553"/>
      <c r="BM88" s="554"/>
      <c r="BN88" s="390"/>
      <c r="CE88" s="394"/>
      <c r="CF88" s="394"/>
    </row>
    <row r="89" spans="1:88" ht="13.2" hidden="1" customHeight="1" outlineLevel="1">
      <c r="F89" s="251" t="s">
        <v>171</v>
      </c>
      <c r="H89" s="251" t="s">
        <v>171</v>
      </c>
      <c r="J89" s="251" t="s">
        <v>171</v>
      </c>
      <c r="L89" s="251" t="s">
        <v>171</v>
      </c>
      <c r="N89" s="251" t="s">
        <v>171</v>
      </c>
      <c r="P89" s="251" t="s">
        <v>171</v>
      </c>
      <c r="R89" s="251" t="s">
        <v>171</v>
      </c>
      <c r="T89" s="251" t="s">
        <v>171</v>
      </c>
      <c r="V89" s="251" t="s">
        <v>172</v>
      </c>
      <c r="Z89" s="251" t="s">
        <v>173</v>
      </c>
      <c r="AB89" s="251" t="s">
        <v>173</v>
      </c>
      <c r="AP89" s="251" t="s">
        <v>171</v>
      </c>
      <c r="AQ89" s="556"/>
      <c r="AR89" s="251" t="s">
        <v>171</v>
      </c>
      <c r="AS89" s="251"/>
      <c r="AT89" s="251" t="s">
        <v>174</v>
      </c>
      <c r="AU89" s="251"/>
      <c r="AV89" s="251" t="s">
        <v>175</v>
      </c>
      <c r="AW89" s="251"/>
      <c r="AX89" s="251" t="s">
        <v>175</v>
      </c>
      <c r="AY89" s="251"/>
      <c r="AZ89" s="251" t="s">
        <v>175</v>
      </c>
      <c r="BA89" s="251"/>
      <c r="BB89" s="251" t="s">
        <v>176</v>
      </c>
      <c r="BD89" s="251" t="s">
        <v>176</v>
      </c>
      <c r="BF89" s="251" t="s">
        <v>173</v>
      </c>
      <c r="BI89" s="250"/>
    </row>
    <row r="90" spans="1:88" collapsed="1"/>
  </sheetData>
  <mergeCells count="78">
    <mergeCell ref="BB85:BE85"/>
    <mergeCell ref="BF85:BG85"/>
    <mergeCell ref="F86:U86"/>
    <mergeCell ref="V86:W86"/>
    <mergeCell ref="Z86:AC86"/>
    <mergeCell ref="AP86:AS86"/>
    <mergeCell ref="AT86:AU86"/>
    <mergeCell ref="AV86:BA86"/>
    <mergeCell ref="BB86:BE86"/>
    <mergeCell ref="BF86:BG86"/>
    <mergeCell ref="F85:U85"/>
    <mergeCell ref="V85:W85"/>
    <mergeCell ref="Z85:AC85"/>
    <mergeCell ref="AP85:AS85"/>
    <mergeCell ref="AT85:AU85"/>
    <mergeCell ref="AV85:BA85"/>
    <mergeCell ref="B56:C57"/>
    <mergeCell ref="AN56:AO57"/>
    <mergeCell ref="B64:C65"/>
    <mergeCell ref="AN64:AO65"/>
    <mergeCell ref="B66:C67"/>
    <mergeCell ref="AN66:AO67"/>
    <mergeCell ref="B30:C31"/>
    <mergeCell ref="AN30:AO31"/>
    <mergeCell ref="B48:C49"/>
    <mergeCell ref="AN48:AO49"/>
    <mergeCell ref="B50:C51"/>
    <mergeCell ref="AN50:AO51"/>
    <mergeCell ref="A14:A15"/>
    <mergeCell ref="B14:C15"/>
    <mergeCell ref="AM14:AM15"/>
    <mergeCell ref="AN14:AO15"/>
    <mergeCell ref="A16:A17"/>
    <mergeCell ref="B16:C17"/>
    <mergeCell ref="AM16:AM17"/>
    <mergeCell ref="AN16:AO17"/>
    <mergeCell ref="AH10:AI10"/>
    <mergeCell ref="AJ10:AK10"/>
    <mergeCell ref="BP10:BQ10"/>
    <mergeCell ref="BR10:BS10"/>
    <mergeCell ref="A12:A13"/>
    <mergeCell ref="B12:C13"/>
    <mergeCell ref="AM12:AM13"/>
    <mergeCell ref="AN12:AO13"/>
    <mergeCell ref="BH9:BI9"/>
    <mergeCell ref="BJ9:BK9"/>
    <mergeCell ref="BL9:BM9"/>
    <mergeCell ref="BN9:BO9"/>
    <mergeCell ref="BP9:BQ9"/>
    <mergeCell ref="BR9:BS9"/>
    <mergeCell ref="AV9:AW9"/>
    <mergeCell ref="AX9:AY9"/>
    <mergeCell ref="AZ9:BA9"/>
    <mergeCell ref="BB9:BC9"/>
    <mergeCell ref="BD9:BE9"/>
    <mergeCell ref="BF9:BG9"/>
    <mergeCell ref="AD9:AE9"/>
    <mergeCell ref="AF9:AG9"/>
    <mergeCell ref="AH9:AI9"/>
    <mergeCell ref="AJ9:AK9"/>
    <mergeCell ref="AR9:AS9"/>
    <mergeCell ref="AT9:AU9"/>
    <mergeCell ref="R9:S9"/>
    <mergeCell ref="T9:U9"/>
    <mergeCell ref="V9:W9"/>
    <mergeCell ref="X9:Y9"/>
    <mergeCell ref="Z9:AA9"/>
    <mergeCell ref="AB9:AC9"/>
    <mergeCell ref="K4:M4"/>
    <mergeCell ref="AV4:AX4"/>
    <mergeCell ref="K5:M5"/>
    <mergeCell ref="AV5:AX5"/>
    <mergeCell ref="F9:G9"/>
    <mergeCell ref="H9:I9"/>
    <mergeCell ref="J9:K9"/>
    <mergeCell ref="L9:M9"/>
    <mergeCell ref="N9:O9"/>
    <mergeCell ref="P9:Q9"/>
  </mergeCells>
  <conditionalFormatting sqref="BN9 BP9:BS9">
    <cfRule type="expression" dxfId="3" priority="2" stopIfTrue="1">
      <formula>(BO76&lt;0)</formula>
    </cfRule>
  </conditionalFormatting>
  <conditionalFormatting sqref="AP86:BG86 F86 Z86">
    <cfRule type="cellIs" dxfId="2" priority="3" stopIfTrue="1" operator="lessThan">
      <formula>0</formula>
    </cfRule>
  </conditionalFormatting>
  <conditionalFormatting sqref="AL11">
    <cfRule type="expression" dxfId="1" priority="4" stopIfTrue="1">
      <formula>ISNA(AL11)</formula>
    </cfRule>
  </conditionalFormatting>
  <conditionalFormatting sqref="V86:Y86">
    <cfRule type="cellIs" dxfId="0" priority="1" stopIfTrue="1" operator="lessThan">
      <formula>0</formula>
    </cfRule>
  </conditionalFormatting>
  <dataValidations count="3">
    <dataValidation type="list" allowBlank="1" showInputMessage="1" showErrorMessage="1" sqref="K4" xr:uid="{E7E3D4FF-DF9B-4CD7-BA7B-CDE2D00B5433}">
      <formula1>$CI$13:$CI$16</formula1>
    </dataValidation>
    <dataValidation type="list" allowBlank="1" showInputMessage="1" showErrorMessage="1" sqref="K5" xr:uid="{B813F31E-9FEC-4D95-99B0-2BBD6539909A}">
      <formula1>$CI$21:$CI$22</formula1>
    </dataValidation>
    <dataValidation type="list" errorStyle="warning" allowBlank="1" showInputMessage="1" showErrorMessage="1" error="From 1 to 12" sqref="T4 R4" xr:uid="{7F8C53AF-E1BC-4C49-B15C-B4E6A27516FF}">
      <formula1>$CL$12:$CL$23</formula1>
    </dataValidation>
  </dataValidations>
  <printOptions horizontalCentered="1"/>
  <pageMargins left="0.17" right="0.2" top="0.27559055118110237" bottom="0.34" header="0.11811023622047245" footer="0.2"/>
  <pageSetup paperSize="9" scale="55" fitToWidth="2" orientation="landscape" copies="2" r:id="rId1"/>
  <headerFooter alignWithMargins="0">
    <oddHeader>&amp;L&amp;8AGRI-C4-mw/df&amp;R&amp;8&amp;D</oddHeader>
    <oddFooter>&amp;L&amp;"Arial,Italique"&amp;8&amp;Z&amp;F&amp;R&amp;8&amp;P/&amp;N</oddFooter>
  </headerFooter>
  <colBreaks count="1" manualBreakCount="1">
    <brk id="3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Export_MS_carcass</vt:lpstr>
      <vt:lpstr>Export_MS_product</vt:lpstr>
      <vt:lpstr>Import_MS_carcass</vt:lpstr>
      <vt:lpstr>Import_MS_product</vt:lpstr>
      <vt:lpstr>Ex-import_Third-country_carcass</vt:lpstr>
      <vt:lpstr>Ex-import_Third-country_product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2024-03-13T12:39:22Z</dcterms:created>
  <dcterms:modified xsi:type="dcterms:W3CDTF">2024-03-13T12:51:06Z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2024-03-13T12:39:35Z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f95aa106-02c5-4a83-8bb9-637160d9b238</vt:lpwstr>
  </property>
  <property fmtid="{D5CDD505-2E9C-101B-9397-08002B2CF9AE}" pid="8" name="MSIP_Label_6bd9ddd1-4d20-43f6-abfa-fc3c07406f94_ContentBits">
    <vt:lpwstr>0</vt:lpwstr>
  </property>
</Properties>
</file>